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24915" windowHeight="11250"/>
  </bookViews>
  <sheets>
    <sheet name="ENTREPRISE" sheetId="1" r:id="rId1"/>
    <sheet name="INTERIM" sheetId="2" r:id="rId2"/>
    <sheet name="PRESTATAIRE" sheetId="3" r:id="rId3"/>
    <sheet name="REGROUPEMENT" sheetId="4" r:id="rId4"/>
    <sheet name="LISTE RECAP" sheetId="5" r:id="rId5"/>
  </sheets>
  <externalReferences>
    <externalReference r:id="rId6"/>
  </externalReferences>
  <calcPr calcId="145621"/>
</workbook>
</file>

<file path=xl/calcChain.xml><?xml version="1.0" encoding="utf-8"?>
<calcChain xmlns="http://schemas.openxmlformats.org/spreadsheetml/2006/main">
  <c r="D12" i="5" l="1"/>
  <c r="D11" i="5"/>
  <c r="D10" i="5"/>
  <c r="D8" i="5"/>
  <c r="D7" i="5"/>
  <c r="D6" i="5"/>
  <c r="D3" i="5"/>
  <c r="F5" i="5"/>
  <c r="G5" i="5"/>
  <c r="H5" i="5"/>
  <c r="I5" i="5"/>
  <c r="J5" i="5"/>
  <c r="K5" i="5"/>
  <c r="L5" i="5"/>
  <c r="M5" i="5"/>
  <c r="N5" i="5"/>
  <c r="O5" i="5"/>
  <c r="P5" i="5"/>
  <c r="E5" i="5"/>
  <c r="D4" i="5"/>
  <c r="D2" i="5"/>
  <c r="D5" i="5" l="1"/>
  <c r="Z8" i="2"/>
  <c r="X8" i="2"/>
  <c r="V8" i="2"/>
  <c r="S8" i="2"/>
  <c r="Z7" i="2"/>
  <c r="X7" i="2"/>
  <c r="V7" i="2"/>
  <c r="S7" i="2"/>
  <c r="Z6" i="2"/>
  <c r="X6" i="2"/>
  <c r="V6" i="2"/>
  <c r="S6" i="2"/>
  <c r="Z5" i="2"/>
  <c r="X5" i="2"/>
  <c r="V5" i="2"/>
  <c r="S5" i="2"/>
  <c r="Z4" i="2"/>
  <c r="X4" i="2"/>
  <c r="V4" i="2"/>
  <c r="S4" i="2"/>
  <c r="Z3" i="2"/>
  <c r="X3" i="2"/>
  <c r="V3" i="2"/>
  <c r="S3" i="2"/>
  <c r="Z2" i="2"/>
  <c r="X2" i="2"/>
  <c r="V2" i="2"/>
  <c r="S2" i="2"/>
  <c r="T7" i="2" l="1"/>
  <c r="Q4" i="2"/>
  <c r="Q6" i="2"/>
  <c r="T3" i="2"/>
  <c r="T5" i="2"/>
  <c r="Q8" i="2"/>
  <c r="Q2" i="2"/>
  <c r="Q3" i="2"/>
  <c r="Q5" i="2"/>
  <c r="Q7" i="2"/>
  <c r="R2" i="2"/>
  <c r="R4" i="2"/>
  <c r="T2" i="2"/>
  <c r="R5" i="2"/>
  <c r="R7" i="2"/>
  <c r="T8" i="2"/>
  <c r="R6" i="2"/>
  <c r="R8" i="2"/>
  <c r="R3" i="2"/>
  <c r="T4" i="2"/>
  <c r="T6" i="2"/>
  <c r="Y7" i="2" l="1"/>
  <c r="AA7" i="2" s="1"/>
  <c r="Y3" i="2"/>
  <c r="AA3" i="2" s="1"/>
  <c r="Y2" i="2"/>
  <c r="AA2" i="2" s="1"/>
  <c r="Y5" i="2"/>
  <c r="AA5" i="2" s="1"/>
  <c r="Y4" i="2"/>
  <c r="AA4" i="2" s="1"/>
  <c r="Y8" i="2"/>
  <c r="AA8" i="2" s="1"/>
  <c r="Y6" i="2"/>
  <c r="AA6" i="2" s="1"/>
  <c r="E4" i="3" l="1"/>
  <c r="M4" i="3"/>
  <c r="E5" i="3"/>
  <c r="M5" i="3"/>
  <c r="M3" i="3"/>
  <c r="E3" i="3"/>
  <c r="M2" i="3"/>
  <c r="E2" i="3"/>
  <c r="L3" i="1" l="1"/>
  <c r="P3" i="1" s="1"/>
  <c r="L4" i="1"/>
  <c r="P4" i="1" s="1"/>
  <c r="L5" i="1"/>
  <c r="P5" i="1" s="1"/>
  <c r="L6" i="1"/>
  <c r="P6" i="1" s="1"/>
  <c r="L7" i="1"/>
  <c r="P7" i="1" s="1"/>
  <c r="L8" i="1"/>
  <c r="P8" i="1" s="1"/>
  <c r="L9" i="1"/>
  <c r="P9" i="1" s="1"/>
  <c r="L2" i="1"/>
  <c r="P2" i="1" s="1"/>
</calcChain>
</file>

<file path=xl/comments1.xml><?xml version="1.0" encoding="utf-8"?>
<comments xmlns="http://schemas.openxmlformats.org/spreadsheetml/2006/main">
  <authors>
    <author>Angeline Guibreteau</author>
  </authors>
  <commentList>
    <comment ref="K1" authorId="0">
      <text>
        <r>
          <rPr>
            <b/>
            <sz val="8"/>
            <color indexed="81"/>
            <rFont val="Tahoma"/>
            <family val="2"/>
          </rPr>
          <t>Angeline Guibreteau:</t>
        </r>
        <r>
          <rPr>
            <sz val="8"/>
            <color indexed="81"/>
            <rFont val="Tahoma"/>
            <family val="2"/>
          </rPr>
          <t xml:space="preserve">
HORS JOURS FERIES : POUR IT</t>
        </r>
      </text>
    </comment>
  </commentList>
</comments>
</file>

<file path=xl/sharedStrings.xml><?xml version="1.0" encoding="utf-8"?>
<sst xmlns="http://schemas.openxmlformats.org/spreadsheetml/2006/main" count="224" uniqueCount="120">
  <si>
    <t>Matri</t>
  </si>
  <si>
    <t>MOIS EXPLOITATION</t>
  </si>
  <si>
    <t>Salarié</t>
  </si>
  <si>
    <t>SERVICE</t>
  </si>
  <si>
    <t>CSP</t>
  </si>
  <si>
    <t>Nature du
contrat</t>
  </si>
  <si>
    <t>BRUT</t>
  </si>
  <si>
    <t xml:space="preserve">CHARGES </t>
  </si>
  <si>
    <t>Masse Sal
BRUTE</t>
  </si>
  <si>
    <t>Participat°</t>
  </si>
  <si>
    <t>Intéressemt</t>
  </si>
  <si>
    <t>FS sur Int
 Part°</t>
  </si>
  <si>
    <t>Coût de
l'emploi</t>
  </si>
  <si>
    <t>Mois Bulletin</t>
  </si>
  <si>
    <t>Catégorie</t>
  </si>
  <si>
    <t xml:space="preserve"> JANV 18 </t>
  </si>
  <si>
    <t xml:space="preserve"> FÉVR 18 </t>
  </si>
  <si>
    <t xml:space="preserve"> MARS 18 </t>
  </si>
  <si>
    <t xml:space="preserve"> AVRI 18 </t>
  </si>
  <si>
    <t xml:space="preserve"> MAI 18 </t>
  </si>
  <si>
    <t xml:space="preserve"> JUIN 18 </t>
  </si>
  <si>
    <t>CDD</t>
  </si>
  <si>
    <t>A131</t>
  </si>
  <si>
    <t>A131 - AUTOMATION</t>
  </si>
  <si>
    <t>ETAM</t>
  </si>
  <si>
    <t>A101</t>
  </si>
  <si>
    <t>A101 - PRODUCTION</t>
  </si>
  <si>
    <t>A201</t>
  </si>
  <si>
    <t>A201 - SATC SEDENTAIRE</t>
  </si>
  <si>
    <t>CDI</t>
  </si>
  <si>
    <t>Prénom 3</t>
  </si>
  <si>
    <t>Prénom 2</t>
  </si>
  <si>
    <t>Prénom 1</t>
  </si>
  <si>
    <t>Cadre</t>
  </si>
  <si>
    <t>Ouvrier</t>
  </si>
  <si>
    <t>TYPE DE CONTRAT</t>
  </si>
  <si>
    <t>ENTREPRISE</t>
  </si>
  <si>
    <t>INTERIM</t>
  </si>
  <si>
    <t>PRESTATAIRE</t>
  </si>
  <si>
    <t>JANVIER</t>
  </si>
  <si>
    <t>MARS</t>
  </si>
  <si>
    <t>AVRIL</t>
  </si>
  <si>
    <t>MAI</t>
  </si>
  <si>
    <t>JUIN</t>
  </si>
  <si>
    <t>JUILLET</t>
  </si>
  <si>
    <t>AOUT</t>
  </si>
  <si>
    <t>SEPTEMBRE</t>
  </si>
  <si>
    <t>NOVEMBRE</t>
  </si>
  <si>
    <t>OCTOBRE</t>
  </si>
  <si>
    <t>DECEMBRE</t>
  </si>
  <si>
    <t>AGCE</t>
  </si>
  <si>
    <t>NOM</t>
  </si>
  <si>
    <t>Costcent</t>
  </si>
  <si>
    <t>SEXE</t>
  </si>
  <si>
    <t>Tarif journalier</t>
  </si>
  <si>
    <t>DEBUT CONTRAT</t>
  </si>
  <si>
    <t>FIN CONTRAT</t>
  </si>
  <si>
    <t>MOIS</t>
  </si>
  <si>
    <t>POTENTIEL JOURS MOIS</t>
  </si>
  <si>
    <t xml:space="preserve">JOURS TRAVAILLES </t>
  </si>
  <si>
    <t>PRIMES</t>
  </si>
  <si>
    <t>Coût Presta</t>
  </si>
  <si>
    <t>ETP</t>
  </si>
  <si>
    <t>IFM</t>
  </si>
  <si>
    <t>A121</t>
  </si>
  <si>
    <t>Prénom 4</t>
  </si>
  <si>
    <t>Nom</t>
  </si>
  <si>
    <t>Coef</t>
  </si>
  <si>
    <t>Sce</t>
  </si>
  <si>
    <t>Horaire théorique</t>
  </si>
  <si>
    <t>BRUT/H</t>
  </si>
  <si>
    <t>IT</t>
  </si>
  <si>
    <t>CDII</t>
  </si>
  <si>
    <t>JOURS TRAVAILLES</t>
  </si>
  <si>
    <t>BASE PS</t>
  </si>
  <si>
    <t>H 100%</t>
  </si>
  <si>
    <t>H 125%</t>
  </si>
  <si>
    <t>H
150%</t>
  </si>
  <si>
    <t>TOTAL HEURES</t>
  </si>
  <si>
    <t>Montant heures / coef</t>
  </si>
  <si>
    <t>Montant IT</t>
  </si>
  <si>
    <t>Montant Prime semestr</t>
  </si>
  <si>
    <t>Prime inter.</t>
  </si>
  <si>
    <t xml:space="preserve">Prime inter. AVEC COEF </t>
  </si>
  <si>
    <t>Divers</t>
  </si>
  <si>
    <t>Divers avec coef.</t>
  </si>
  <si>
    <t>FACTURATION</t>
  </si>
  <si>
    <t>ECART</t>
  </si>
  <si>
    <t>C18</t>
  </si>
  <si>
    <t>C181</t>
  </si>
  <si>
    <t>O</t>
  </si>
  <si>
    <t>C14</t>
  </si>
  <si>
    <t>C19</t>
  </si>
  <si>
    <t>C192</t>
  </si>
  <si>
    <t>C144</t>
  </si>
  <si>
    <t>C141</t>
  </si>
  <si>
    <t>CTRL FACTURE</t>
  </si>
  <si>
    <t>CTRL FACTURE 2</t>
  </si>
  <si>
    <t>DOIT RAPPORTER LE COUT DE L'EMPLOI DE CHAQUE BASE DE DONNEES CAD LES COLONNES EN ORANGE</t>
  </si>
  <si>
    <t>IMPRESSION PAR SERVICE - AVOIR LA POSSIBILITE DE CHOISIR UN SERVICE ET DONNEES CHANGENT (STYLE PAR SEGMENT)</t>
  </si>
  <si>
    <t>COST CENT</t>
  </si>
  <si>
    <t>FEVRIER</t>
  </si>
  <si>
    <t>CONTRAT</t>
  </si>
  <si>
    <t>MS</t>
  </si>
  <si>
    <t>2018 REEL</t>
  </si>
  <si>
    <t>JANV</t>
  </si>
  <si>
    <t>FEV</t>
  </si>
  <si>
    <t>SEPT</t>
  </si>
  <si>
    <t>OCT</t>
  </si>
  <si>
    <t>NOV</t>
  </si>
  <si>
    <t>DEC</t>
  </si>
  <si>
    <t>A100</t>
  </si>
  <si>
    <t>Interim</t>
  </si>
  <si>
    <t>Total</t>
  </si>
  <si>
    <t>Coût entreprise</t>
  </si>
  <si>
    <t>Coût prestataire</t>
  </si>
  <si>
    <t>Coût intérim</t>
  </si>
  <si>
    <t>Presta</t>
  </si>
  <si>
    <t>CDI/CDD</t>
  </si>
  <si>
    <t>Coût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</si>
</sst>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0.000"/>
    <numFmt numFmtId="166" formatCode="mmm\-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sz val="8"/>
      <color rgb="FF0070C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sz val="8"/>
      <color rgb="FF0070C0"/>
      <name val="Arial"/>
      <family val="2"/>
    </font>
    <font>
      <sz val="8"/>
      <color indexed="8"/>
      <name val="Arial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rgb="FFFFC000"/>
        <bgColor theme="8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3499862666707357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auto="1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57">
    <xf numFmtId="0" fontId="0" fillId="0" borderId="0" xfId="0"/>
    <xf numFmtId="11" fontId="0" fillId="0" borderId="0" xfId="0" applyNumberFormat="1"/>
    <xf numFmtId="0" fontId="3" fillId="2" borderId="1" xfId="2" applyNumberFormat="1" applyFont="1" applyFill="1" applyBorder="1" applyAlignment="1">
      <alignment horizontal="center" vertical="center" wrapText="1"/>
    </xf>
    <xf numFmtId="0" fontId="3" fillId="2" borderId="1" xfId="2" applyNumberFormat="1" applyFont="1" applyFill="1" applyBorder="1" applyAlignment="1">
      <alignment horizontal="left" vertical="center" wrapText="1"/>
    </xf>
    <xf numFmtId="0" fontId="3" fillId="2" borderId="1" xfId="2" applyNumberFormat="1" applyFont="1" applyFill="1" applyBorder="1" applyAlignment="1">
      <alignment horizontal="right" vertical="center" wrapText="1"/>
    </xf>
    <xf numFmtId="0" fontId="4" fillId="2" borderId="1" xfId="2" applyNumberFormat="1" applyFont="1" applyFill="1" applyBorder="1" applyAlignment="1">
      <alignment horizontal="center" vertical="center" wrapText="1"/>
    </xf>
    <xf numFmtId="0" fontId="5" fillId="0" borderId="2" xfId="2" applyNumberFormat="1" applyFont="1" applyBorder="1" applyAlignment="1"/>
    <xf numFmtId="0" fontId="5" fillId="0" borderId="3" xfId="2" applyNumberFormat="1" applyFont="1" applyBorder="1" applyAlignment="1">
      <alignment horizontal="right"/>
    </xf>
    <xf numFmtId="0" fontId="5" fillId="0" borderId="3" xfId="2" applyNumberFormat="1" applyFont="1" applyBorder="1" applyAlignment="1">
      <alignment horizontal="left"/>
    </xf>
    <xf numFmtId="164" fontId="5" fillId="0" borderId="3" xfId="2" applyNumberFormat="1" applyFont="1" applyBorder="1" applyAlignment="1">
      <alignment horizontal="right"/>
    </xf>
    <xf numFmtId="14" fontId="5" fillId="0" borderId="3" xfId="2" applyNumberFormat="1" applyFont="1" applyBorder="1" applyAlignment="1">
      <alignment horizontal="right"/>
    </xf>
    <xf numFmtId="17" fontId="6" fillId="0" borderId="3" xfId="0" applyNumberFormat="1" applyFont="1" applyBorder="1"/>
    <xf numFmtId="0" fontId="6" fillId="0" borderId="3" xfId="0" applyFont="1" applyBorder="1"/>
    <xf numFmtId="0" fontId="6" fillId="0" borderId="4" xfId="0" applyFont="1" applyBorder="1"/>
    <xf numFmtId="0" fontId="7" fillId="0" borderId="4" xfId="0" applyFont="1" applyBorder="1"/>
    <xf numFmtId="2" fontId="7" fillId="0" borderId="4" xfId="0" applyNumberFormat="1" applyFont="1" applyBorder="1"/>
    <xf numFmtId="0" fontId="5" fillId="0" borderId="5" xfId="2" applyNumberFormat="1" applyFont="1" applyBorder="1" applyAlignment="1"/>
    <xf numFmtId="0" fontId="5" fillId="0" borderId="4" xfId="2" applyNumberFormat="1" applyFont="1" applyBorder="1" applyAlignment="1">
      <alignment horizontal="right"/>
    </xf>
    <xf numFmtId="0" fontId="5" fillId="0" borderId="4" xfId="2" applyNumberFormat="1" applyFont="1" applyBorder="1" applyAlignment="1">
      <alignment horizontal="left"/>
    </xf>
    <xf numFmtId="164" fontId="5" fillId="0" borderId="4" xfId="2" applyNumberFormat="1" applyFont="1" applyBorder="1" applyAlignment="1">
      <alignment horizontal="right"/>
    </xf>
    <xf numFmtId="14" fontId="5" fillId="0" borderId="4" xfId="2" applyNumberFormat="1" applyFont="1" applyBorder="1" applyAlignment="1">
      <alignment horizontal="right"/>
    </xf>
    <xf numFmtId="17" fontId="6" fillId="0" borderId="4" xfId="0" applyNumberFormat="1" applyFont="1" applyBorder="1"/>
    <xf numFmtId="0" fontId="4" fillId="3" borderId="1" xfId="2" applyNumberFormat="1" applyFont="1" applyFill="1" applyBorder="1" applyAlignment="1">
      <alignment horizontal="center" vertical="center" wrapText="1"/>
    </xf>
    <xf numFmtId="0" fontId="7" fillId="4" borderId="4" xfId="0" applyFont="1" applyFill="1" applyBorder="1"/>
    <xf numFmtId="0" fontId="0" fillId="4" borderId="0" xfId="0" applyFill="1"/>
    <xf numFmtId="0" fontId="8" fillId="0" borderId="1" xfId="0" applyFont="1" applyFill="1" applyBorder="1" applyAlignment="1">
      <alignment vertical="center"/>
    </xf>
    <xf numFmtId="165" fontId="5" fillId="0" borderId="0" xfId="0" applyNumberFormat="1" applyFont="1" applyFill="1"/>
    <xf numFmtId="1" fontId="5" fillId="0" borderId="0" xfId="0" applyNumberFormat="1" applyFont="1" applyFill="1"/>
    <xf numFmtId="2" fontId="5" fillId="0" borderId="0" xfId="0" applyNumberFormat="1" applyFont="1" applyFill="1"/>
    <xf numFmtId="0" fontId="5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0" quotePrefix="1" applyFont="1" applyFill="1" applyBorder="1"/>
    <xf numFmtId="2" fontId="5" fillId="0" borderId="0" xfId="0" quotePrefix="1" applyNumberFormat="1" applyFont="1" applyFill="1" applyBorder="1"/>
    <xf numFmtId="2" fontId="5" fillId="0" borderId="0" xfId="0" applyNumberFormat="1" applyFont="1" applyFill="1" applyAlignment="1">
      <alignment horizontal="right"/>
    </xf>
    <xf numFmtId="2" fontId="5" fillId="0" borderId="0" xfId="0" quotePrefix="1" applyNumberFormat="1" applyFont="1" applyFill="1"/>
    <xf numFmtId="0" fontId="5" fillId="0" borderId="0" xfId="0" applyFont="1" applyFill="1"/>
    <xf numFmtId="0" fontId="5" fillId="0" borderId="7" xfId="0" applyFont="1" applyFill="1" applyBorder="1"/>
    <xf numFmtId="10" fontId="5" fillId="0" borderId="8" xfId="1" applyNumberFormat="1" applyFont="1" applyFill="1" applyBorder="1"/>
    <xf numFmtId="166" fontId="5" fillId="0" borderId="0" xfId="0" applyNumberFormat="1" applyFont="1" applyFill="1"/>
    <xf numFmtId="0" fontId="5" fillId="4" borderId="6" xfId="0" applyFont="1" applyFill="1" applyBorder="1"/>
    <xf numFmtId="0" fontId="8" fillId="0" borderId="9" xfId="0" applyFont="1" applyFill="1" applyBorder="1" applyAlignment="1">
      <alignment vertical="center"/>
    </xf>
    <xf numFmtId="0" fontId="5" fillId="5" borderId="9" xfId="0" applyFont="1" applyFill="1" applyBorder="1" applyAlignment="1">
      <alignment horizontal="center" vertical="center" wrapText="1"/>
    </xf>
    <xf numFmtId="165" fontId="5" fillId="0" borderId="10" xfId="0" applyNumberFormat="1" applyFont="1" applyFill="1" applyBorder="1" applyAlignment="1">
      <alignment horizontal="center" vertical="center" wrapText="1"/>
    </xf>
    <xf numFmtId="1" fontId="5" fillId="0" borderId="10" xfId="0" applyNumberFormat="1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2" fontId="5" fillId="0" borderId="10" xfId="0" applyNumberFormat="1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10" fontId="3" fillId="0" borderId="12" xfId="1" applyNumberFormat="1" applyFont="1" applyFill="1" applyBorder="1" applyAlignment="1">
      <alignment horizontal="center" vertical="center" wrapText="1"/>
    </xf>
    <xf numFmtId="2" fontId="3" fillId="4" borderId="9" xfId="0" applyNumberFormat="1" applyFont="1" applyFill="1" applyBorder="1" applyAlignment="1">
      <alignment horizontal="center" vertical="center" wrapText="1"/>
    </xf>
    <xf numFmtId="0" fontId="3" fillId="3" borderId="1" xfId="2" applyNumberFormat="1" applyFont="1" applyFill="1" applyBorder="1" applyAlignment="1">
      <alignment horizontal="center" vertical="center" wrapText="1"/>
    </xf>
    <xf numFmtId="1" fontId="5" fillId="4" borderId="10" xfId="0" applyNumberFormat="1" applyFont="1" applyFill="1" applyBorder="1" applyAlignment="1">
      <alignment horizontal="center" vertical="center" wrapText="1"/>
    </xf>
    <xf numFmtId="0" fontId="5" fillId="4" borderId="10" xfId="0" applyFont="1" applyFill="1" applyBorder="1" applyAlignment="1">
      <alignment horizontal="center" vertical="center" wrapText="1"/>
    </xf>
    <xf numFmtId="0" fontId="3" fillId="3" borderId="1" xfId="2" applyNumberFormat="1" applyFont="1" applyFill="1" applyBorder="1" applyAlignment="1">
      <alignment horizontal="left" vertical="center" wrapText="1"/>
    </xf>
    <xf numFmtId="0" fontId="5" fillId="5" borderId="1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/>
    </xf>
    <xf numFmtId="0" fontId="0" fillId="0" borderId="1" xfId="0" applyBorder="1"/>
    <xf numFmtId="0" fontId="11" fillId="6" borderId="1" xfId="0" applyFont="1" applyFill="1" applyBorder="1"/>
  </cellXfs>
  <cellStyles count="3">
    <cellStyle name="Normal" xfId="0" builtinId="0"/>
    <cellStyle name="Normal 2" xfId="2"/>
    <cellStyle name="Pourcentage" xfId="1" builtinId="5"/>
  </cellStyles>
  <dxfs count="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indexed="52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Q:\RH\RECRUTEMENT\08_SOUS_TRAITANCE_PRESTA\CONTRACTUELS\NE%20PAS%20UTILISER_SUIVI_PRESTATAIRES_2018_NEW%20VERS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TCD"/>
      <sheetName val="CONSO"/>
      <sheetName val="SUIVI PRESTA"/>
      <sheetName val="FACTURATION"/>
      <sheetName val="Liste presta"/>
      <sheetName val="A FAIRE "/>
      <sheetName val="NE PAS UTILISER_SUIVI_PRESTATAI"/>
    </sheetNames>
    <sheetDataSet>
      <sheetData sheetId="0"/>
      <sheetData sheetId="1"/>
      <sheetData sheetId="2">
        <row r="3">
          <cell r="E3" t="str">
            <v/>
          </cell>
        </row>
      </sheetData>
      <sheetData sheetId="3"/>
      <sheetData sheetId="4"/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workbookViewId="0">
      <selection activeCell="B19" sqref="B19"/>
    </sheetView>
  </sheetViews>
  <sheetFormatPr baseColWidth="10" defaultRowHeight="15" x14ac:dyDescent="0.25"/>
  <cols>
    <col min="4" max="4" width="18.42578125" bestFit="1" customWidth="1"/>
    <col min="5" max="5" width="17.85546875" customWidth="1"/>
    <col min="6" max="6" width="22.7109375" bestFit="1" customWidth="1"/>
    <col min="7" max="7" width="5.28515625" customWidth="1"/>
  </cols>
  <sheetData>
    <row r="1" spans="1:16" x14ac:dyDescent="0.25">
      <c r="A1" t="s">
        <v>0</v>
      </c>
      <c r="B1" s="24" t="s">
        <v>13</v>
      </c>
      <c r="C1" t="s">
        <v>1</v>
      </c>
      <c r="D1" t="s">
        <v>2</v>
      </c>
      <c r="E1" s="24" t="s">
        <v>100</v>
      </c>
      <c r="F1" t="s">
        <v>3</v>
      </c>
      <c r="G1" t="s">
        <v>14</v>
      </c>
      <c r="H1" s="24" t="s">
        <v>4</v>
      </c>
      <c r="I1" t="s">
        <v>5</v>
      </c>
      <c r="J1" t="s">
        <v>6</v>
      </c>
      <c r="K1" t="s">
        <v>7</v>
      </c>
      <c r="L1" t="s">
        <v>8</v>
      </c>
      <c r="M1" t="s">
        <v>9</v>
      </c>
      <c r="N1" t="s">
        <v>10</v>
      </c>
      <c r="O1" t="s">
        <v>11</v>
      </c>
      <c r="P1" s="24" t="s">
        <v>12</v>
      </c>
    </row>
    <row r="2" spans="1:16" x14ac:dyDescent="0.25">
      <c r="A2">
        <v>1</v>
      </c>
      <c r="B2" t="s">
        <v>19</v>
      </c>
      <c r="C2">
        <v>5</v>
      </c>
      <c r="D2" t="s">
        <v>32</v>
      </c>
      <c r="E2" t="s">
        <v>22</v>
      </c>
      <c r="F2" t="s">
        <v>23</v>
      </c>
      <c r="G2">
        <v>1</v>
      </c>
      <c r="H2" t="s">
        <v>34</v>
      </c>
      <c r="I2" t="s">
        <v>21</v>
      </c>
      <c r="J2">
        <v>1000</v>
      </c>
      <c r="K2">
        <v>200</v>
      </c>
      <c r="L2">
        <f>SUM(J2:K2)</f>
        <v>1200</v>
      </c>
      <c r="N2">
        <v>100</v>
      </c>
      <c r="P2" s="24">
        <f>SUM(L2:O2)</f>
        <v>1300</v>
      </c>
    </row>
    <row r="3" spans="1:16" x14ac:dyDescent="0.25">
      <c r="A3">
        <v>1</v>
      </c>
      <c r="B3" t="s">
        <v>20</v>
      </c>
      <c r="C3">
        <v>6</v>
      </c>
      <c r="D3" t="s">
        <v>32</v>
      </c>
      <c r="E3" t="s">
        <v>22</v>
      </c>
      <c r="F3" t="s">
        <v>23</v>
      </c>
      <c r="G3">
        <v>1</v>
      </c>
      <c r="H3" t="s">
        <v>34</v>
      </c>
      <c r="I3" t="s">
        <v>21</v>
      </c>
      <c r="J3">
        <v>1000</v>
      </c>
      <c r="K3">
        <v>200</v>
      </c>
      <c r="L3">
        <f t="shared" ref="L3:L9" si="0">SUM(J3:K3)</f>
        <v>1200</v>
      </c>
      <c r="P3" s="24">
        <f t="shared" ref="P3:P9" si="1">SUM(L3:O3)</f>
        <v>1200</v>
      </c>
    </row>
    <row r="4" spans="1:16" x14ac:dyDescent="0.25">
      <c r="A4">
        <v>2</v>
      </c>
      <c r="B4" t="s">
        <v>15</v>
      </c>
      <c r="C4">
        <v>1</v>
      </c>
      <c r="D4" t="s">
        <v>31</v>
      </c>
      <c r="E4" t="s">
        <v>25</v>
      </c>
      <c r="F4" t="s">
        <v>26</v>
      </c>
      <c r="G4">
        <v>2</v>
      </c>
      <c r="H4" t="s">
        <v>24</v>
      </c>
      <c r="I4" t="s">
        <v>21</v>
      </c>
      <c r="J4">
        <v>1100</v>
      </c>
      <c r="K4">
        <v>200</v>
      </c>
      <c r="L4">
        <f t="shared" si="0"/>
        <v>1300</v>
      </c>
      <c r="P4" s="24">
        <f t="shared" si="1"/>
        <v>1300</v>
      </c>
    </row>
    <row r="5" spans="1:16" x14ac:dyDescent="0.25">
      <c r="A5">
        <v>2</v>
      </c>
      <c r="B5" t="s">
        <v>18</v>
      </c>
      <c r="C5">
        <v>4</v>
      </c>
      <c r="D5" t="s">
        <v>31</v>
      </c>
      <c r="E5" t="s">
        <v>25</v>
      </c>
      <c r="F5" t="s">
        <v>26</v>
      </c>
      <c r="G5">
        <v>2</v>
      </c>
      <c r="H5" t="s">
        <v>24</v>
      </c>
      <c r="I5" t="s">
        <v>21</v>
      </c>
      <c r="J5">
        <v>1050</v>
      </c>
      <c r="K5">
        <v>250</v>
      </c>
      <c r="L5">
        <f t="shared" si="0"/>
        <v>1300</v>
      </c>
      <c r="P5" s="24">
        <f t="shared" si="1"/>
        <v>1300</v>
      </c>
    </row>
    <row r="6" spans="1:16" x14ac:dyDescent="0.25">
      <c r="A6">
        <v>2</v>
      </c>
      <c r="B6" t="s">
        <v>19</v>
      </c>
      <c r="C6">
        <v>5</v>
      </c>
      <c r="D6" t="s">
        <v>31</v>
      </c>
      <c r="E6" t="s">
        <v>25</v>
      </c>
      <c r="F6" t="s">
        <v>26</v>
      </c>
      <c r="G6">
        <v>2</v>
      </c>
      <c r="H6" t="s">
        <v>24</v>
      </c>
      <c r="I6" t="s">
        <v>21</v>
      </c>
      <c r="J6">
        <v>1050</v>
      </c>
      <c r="K6">
        <v>250</v>
      </c>
      <c r="L6">
        <f t="shared" si="0"/>
        <v>1300</v>
      </c>
      <c r="N6">
        <v>100</v>
      </c>
      <c r="P6" s="24">
        <f t="shared" si="1"/>
        <v>1400</v>
      </c>
    </row>
    <row r="7" spans="1:16" x14ac:dyDescent="0.25">
      <c r="A7">
        <v>3</v>
      </c>
      <c r="B7" t="s">
        <v>15</v>
      </c>
      <c r="C7">
        <v>1</v>
      </c>
      <c r="D7" t="s">
        <v>30</v>
      </c>
      <c r="E7" t="s">
        <v>27</v>
      </c>
      <c r="F7" t="s">
        <v>28</v>
      </c>
      <c r="G7">
        <v>3</v>
      </c>
      <c r="H7" t="s">
        <v>33</v>
      </c>
      <c r="I7" t="s">
        <v>29</v>
      </c>
      <c r="J7">
        <v>1100</v>
      </c>
      <c r="K7">
        <v>300</v>
      </c>
      <c r="L7">
        <f t="shared" si="0"/>
        <v>1400</v>
      </c>
      <c r="P7" s="24">
        <f t="shared" si="1"/>
        <v>1400</v>
      </c>
    </row>
    <row r="8" spans="1:16" x14ac:dyDescent="0.25">
      <c r="A8">
        <v>3</v>
      </c>
      <c r="B8" t="s">
        <v>16</v>
      </c>
      <c r="C8">
        <v>2</v>
      </c>
      <c r="D8" t="s">
        <v>30</v>
      </c>
      <c r="E8" t="s">
        <v>27</v>
      </c>
      <c r="F8" t="s">
        <v>28</v>
      </c>
      <c r="G8">
        <v>3</v>
      </c>
      <c r="H8" t="s">
        <v>33</v>
      </c>
      <c r="I8" t="s">
        <v>29</v>
      </c>
      <c r="J8">
        <v>1100</v>
      </c>
      <c r="K8">
        <v>300</v>
      </c>
      <c r="L8">
        <f t="shared" si="0"/>
        <v>1400</v>
      </c>
      <c r="M8">
        <v>200</v>
      </c>
      <c r="P8" s="24">
        <f t="shared" si="1"/>
        <v>1600</v>
      </c>
    </row>
    <row r="9" spans="1:16" x14ac:dyDescent="0.25">
      <c r="A9">
        <v>3</v>
      </c>
      <c r="B9" t="s">
        <v>17</v>
      </c>
      <c r="C9">
        <v>3</v>
      </c>
      <c r="D9" t="s">
        <v>30</v>
      </c>
      <c r="E9" t="s">
        <v>27</v>
      </c>
      <c r="F9" t="s">
        <v>28</v>
      </c>
      <c r="G9">
        <v>3</v>
      </c>
      <c r="H9" t="s">
        <v>33</v>
      </c>
      <c r="I9" t="s">
        <v>29</v>
      </c>
      <c r="J9">
        <v>1100</v>
      </c>
      <c r="K9">
        <v>300</v>
      </c>
      <c r="L9">
        <f t="shared" si="0"/>
        <v>1400</v>
      </c>
      <c r="P9" s="24">
        <f t="shared" si="1"/>
        <v>1400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B8"/>
  <sheetViews>
    <sheetView workbookViewId="0">
      <selection activeCell="F37" sqref="F37"/>
    </sheetView>
  </sheetViews>
  <sheetFormatPr baseColWidth="10" defaultRowHeight="15" x14ac:dyDescent="0.25"/>
  <cols>
    <col min="1" max="2" width="11.42578125" customWidth="1"/>
    <col min="6" max="6" width="7.85546875" customWidth="1"/>
  </cols>
  <sheetData>
    <row r="1" spans="1:28" ht="22.5" x14ac:dyDescent="0.25">
      <c r="A1" s="41" t="s">
        <v>66</v>
      </c>
      <c r="B1" s="53" t="s">
        <v>4</v>
      </c>
      <c r="C1" s="42" t="s">
        <v>67</v>
      </c>
      <c r="D1" s="43" t="s">
        <v>68</v>
      </c>
      <c r="E1" s="50" t="s">
        <v>100</v>
      </c>
      <c r="F1" s="44" t="s">
        <v>69</v>
      </c>
      <c r="G1" s="44" t="s">
        <v>70</v>
      </c>
      <c r="H1" s="44" t="s">
        <v>71</v>
      </c>
      <c r="I1" s="44" t="s">
        <v>72</v>
      </c>
      <c r="J1" s="51" t="s">
        <v>57</v>
      </c>
      <c r="K1" s="44" t="s">
        <v>58</v>
      </c>
      <c r="L1" s="44" t="s">
        <v>73</v>
      </c>
      <c r="M1" s="44" t="s">
        <v>74</v>
      </c>
      <c r="N1" s="44" t="s">
        <v>75</v>
      </c>
      <c r="O1" s="44" t="s">
        <v>76</v>
      </c>
      <c r="P1" s="45" t="s">
        <v>77</v>
      </c>
      <c r="Q1" s="44" t="s">
        <v>78</v>
      </c>
      <c r="R1" s="44" t="s">
        <v>79</v>
      </c>
      <c r="S1" s="44" t="s">
        <v>80</v>
      </c>
      <c r="T1" s="44" t="s">
        <v>81</v>
      </c>
      <c r="U1" s="44" t="s">
        <v>82</v>
      </c>
      <c r="V1" s="44" t="s">
        <v>83</v>
      </c>
      <c r="W1" s="44" t="s">
        <v>84</v>
      </c>
      <c r="X1" s="44" t="s">
        <v>85</v>
      </c>
      <c r="Y1" s="44" t="s">
        <v>86</v>
      </c>
      <c r="Z1" s="46" t="s">
        <v>96</v>
      </c>
      <c r="AA1" s="47" t="s">
        <v>87</v>
      </c>
      <c r="AB1" s="48" t="s">
        <v>97</v>
      </c>
    </row>
    <row r="2" spans="1:28" x14ac:dyDescent="0.25">
      <c r="A2" s="40" t="s">
        <v>32</v>
      </c>
      <c r="B2" s="54" t="s">
        <v>34</v>
      </c>
      <c r="C2" s="26">
        <v>1.5</v>
      </c>
      <c r="D2" s="27" t="s">
        <v>88</v>
      </c>
      <c r="E2" s="27" t="s">
        <v>89</v>
      </c>
      <c r="F2" s="28">
        <v>7.7</v>
      </c>
      <c r="G2" s="28">
        <v>10</v>
      </c>
      <c r="H2" s="29" t="s">
        <v>90</v>
      </c>
      <c r="I2" s="30"/>
      <c r="J2" s="38">
        <v>43131</v>
      </c>
      <c r="K2" s="27">
        <v>22</v>
      </c>
      <c r="L2" s="31">
        <v>19</v>
      </c>
      <c r="M2" s="31">
        <v>19</v>
      </c>
      <c r="N2" s="31">
        <v>152.43</v>
      </c>
      <c r="O2" s="31">
        <v>5.6</v>
      </c>
      <c r="P2" s="32">
        <v>0</v>
      </c>
      <c r="Q2" s="31">
        <f t="shared" ref="Q2:Q8" si="0">IF(N2="","",SUM(N2:P2))</f>
        <v>158.03</v>
      </c>
      <c r="R2" s="28">
        <f t="shared" ref="R2:R8" si="1">IF(N2="","",G2*C2*N2+G2*C2*1.25*O2+P2*G2*C2*1.5)</f>
        <v>2391.4500000000003</v>
      </c>
      <c r="S2" s="33">
        <f t="shared" ref="S2:S8" si="2">IF(H2="O",10.67/K2*(L2),IF(H2="N","0",""))</f>
        <v>9.2149999999999999</v>
      </c>
      <c r="T2" s="34">
        <f t="shared" ref="T2:T8" si="3">IF(N2="","",M2*7.4*G2*C2*0.0833)</f>
        <v>175.6797</v>
      </c>
      <c r="U2" s="34">
        <v>137.59396226415092</v>
      </c>
      <c r="V2" s="34">
        <f t="shared" ref="V2:V8" si="4">U2*C2</f>
        <v>206.39094339622636</v>
      </c>
      <c r="W2" s="35"/>
      <c r="X2" s="35" t="str">
        <f t="shared" ref="X2:X8" si="5">IF(W2="","",W2*C2)</f>
        <v/>
      </c>
      <c r="Y2" s="28">
        <f t="shared" ref="Y2:Y8" si="6">IF(N2="","",SUM(R2,S2,T2,V2,X2))</f>
        <v>2782.7356433962268</v>
      </c>
      <c r="Z2" s="36">
        <f>488.89+3214.38+63.15</f>
        <v>3766.42</v>
      </c>
      <c r="AA2" s="37">
        <f t="shared" ref="AA2:AA8" si="7">IF(Z2="","",1-(Y2)/(Z2))</f>
        <v>0.26117224223633406</v>
      </c>
      <c r="AB2" s="39">
        <v>3703.27</v>
      </c>
    </row>
    <row r="3" spans="1:28" x14ac:dyDescent="0.25">
      <c r="A3" s="25" t="s">
        <v>32</v>
      </c>
      <c r="B3" s="54" t="s">
        <v>34</v>
      </c>
      <c r="C3" s="26">
        <v>1.5</v>
      </c>
      <c r="D3" s="27" t="s">
        <v>88</v>
      </c>
      <c r="E3" s="27" t="s">
        <v>89</v>
      </c>
      <c r="F3" s="28">
        <v>7.7</v>
      </c>
      <c r="G3" s="28">
        <v>10</v>
      </c>
      <c r="H3" s="29" t="s">
        <v>90</v>
      </c>
      <c r="I3" s="30"/>
      <c r="J3" s="38">
        <v>43159</v>
      </c>
      <c r="K3" s="27">
        <v>22</v>
      </c>
      <c r="L3" s="31">
        <v>20</v>
      </c>
      <c r="M3" s="31">
        <v>20</v>
      </c>
      <c r="N3" s="31">
        <v>186.15</v>
      </c>
      <c r="O3" s="31">
        <v>7</v>
      </c>
      <c r="P3" s="32">
        <v>0</v>
      </c>
      <c r="Q3" s="31">
        <f t="shared" si="0"/>
        <v>193.15</v>
      </c>
      <c r="R3" s="28">
        <f t="shared" si="1"/>
        <v>2923.5</v>
      </c>
      <c r="S3" s="33">
        <f t="shared" si="2"/>
        <v>9.6999999999999993</v>
      </c>
      <c r="T3" s="34">
        <f t="shared" si="3"/>
        <v>184.92599999999999</v>
      </c>
      <c r="U3" s="34">
        <v>117.75496855345914</v>
      </c>
      <c r="V3" s="34">
        <f t="shared" si="4"/>
        <v>176.6324528301887</v>
      </c>
      <c r="W3" s="35"/>
      <c r="X3" s="35" t="str">
        <f t="shared" si="5"/>
        <v/>
      </c>
      <c r="Y3" s="28">
        <f t="shared" si="6"/>
        <v>3294.7584528301886</v>
      </c>
      <c r="Z3" s="36">
        <f>560.03+3318.68+67.61+476.9</f>
        <v>4423.22</v>
      </c>
      <c r="AA3" s="37">
        <f t="shared" si="7"/>
        <v>0.25512218410339338</v>
      </c>
      <c r="AB3" s="39">
        <v>3878.71</v>
      </c>
    </row>
    <row r="4" spans="1:28" x14ac:dyDescent="0.25">
      <c r="A4" s="25" t="s">
        <v>32</v>
      </c>
      <c r="B4" s="54" t="s">
        <v>34</v>
      </c>
      <c r="C4" s="26">
        <v>1.5</v>
      </c>
      <c r="D4" s="27" t="s">
        <v>88</v>
      </c>
      <c r="E4" s="27" t="s">
        <v>89</v>
      </c>
      <c r="F4" s="28">
        <v>7.7</v>
      </c>
      <c r="G4" s="28">
        <v>10</v>
      </c>
      <c r="H4" s="29" t="s">
        <v>90</v>
      </c>
      <c r="I4" s="30"/>
      <c r="J4" s="38">
        <v>43190</v>
      </c>
      <c r="K4" s="27">
        <v>22</v>
      </c>
      <c r="L4" s="31">
        <v>21</v>
      </c>
      <c r="M4" s="31">
        <v>22</v>
      </c>
      <c r="N4" s="31">
        <v>185.65</v>
      </c>
      <c r="O4" s="31">
        <v>10.5</v>
      </c>
      <c r="P4" s="32">
        <v>0</v>
      </c>
      <c r="Q4" s="31">
        <f t="shared" si="0"/>
        <v>196.15</v>
      </c>
      <c r="R4" s="28">
        <f t="shared" si="1"/>
        <v>2981.625</v>
      </c>
      <c r="S4" s="33">
        <f t="shared" si="2"/>
        <v>10.185</v>
      </c>
      <c r="T4" s="34">
        <f t="shared" si="3"/>
        <v>203.4186</v>
      </c>
      <c r="U4" s="34">
        <v>141.9361006289308</v>
      </c>
      <c r="V4" s="34">
        <f t="shared" si="4"/>
        <v>212.90415094339619</v>
      </c>
      <c r="W4" s="35"/>
      <c r="X4" s="35" t="str">
        <f t="shared" si="5"/>
        <v/>
      </c>
      <c r="Y4" s="28">
        <f t="shared" si="6"/>
        <v>3408.1327509433959</v>
      </c>
      <c r="Z4" s="36">
        <f>835.15+3656.63+78.35</f>
        <v>4570.13</v>
      </c>
      <c r="AA4" s="37">
        <f t="shared" si="7"/>
        <v>0.25425912371346204</v>
      </c>
      <c r="AB4" s="39">
        <v>4491.78</v>
      </c>
    </row>
    <row r="5" spans="1:28" x14ac:dyDescent="0.25">
      <c r="A5" s="25" t="s">
        <v>31</v>
      </c>
      <c r="B5" s="54" t="s">
        <v>24</v>
      </c>
      <c r="C5" s="26">
        <v>1.5</v>
      </c>
      <c r="D5" s="27" t="s">
        <v>91</v>
      </c>
      <c r="E5" s="27" t="s">
        <v>94</v>
      </c>
      <c r="F5" s="28">
        <v>7.7</v>
      </c>
      <c r="G5" s="28">
        <v>10</v>
      </c>
      <c r="H5" s="29" t="s">
        <v>90</v>
      </c>
      <c r="I5" s="30"/>
      <c r="J5" s="38">
        <v>43131</v>
      </c>
      <c r="K5" s="27">
        <v>22</v>
      </c>
      <c r="L5" s="31">
        <v>20</v>
      </c>
      <c r="M5" s="31">
        <v>20</v>
      </c>
      <c r="N5" s="31">
        <v>151.30000000000001</v>
      </c>
      <c r="O5" s="31">
        <v>7</v>
      </c>
      <c r="P5" s="32">
        <v>0</v>
      </c>
      <c r="Q5" s="31">
        <f t="shared" si="0"/>
        <v>158.30000000000001</v>
      </c>
      <c r="R5" s="28">
        <f t="shared" si="1"/>
        <v>2400.75</v>
      </c>
      <c r="S5" s="33">
        <f t="shared" si="2"/>
        <v>9.6999999999999993</v>
      </c>
      <c r="T5" s="34">
        <f t="shared" si="3"/>
        <v>184.92599999999999</v>
      </c>
      <c r="U5" s="34">
        <v>139.25534591194966</v>
      </c>
      <c r="V5" s="34">
        <f t="shared" si="4"/>
        <v>208.88301886792448</v>
      </c>
      <c r="W5" s="35"/>
      <c r="X5" s="35" t="str">
        <f t="shared" si="5"/>
        <v/>
      </c>
      <c r="Y5" s="28">
        <f t="shared" si="6"/>
        <v>2804.2590188679242</v>
      </c>
      <c r="Z5" s="36">
        <f>384.1+3318.68+60.43</f>
        <v>3763.2099999999996</v>
      </c>
      <c r="AA5" s="37">
        <f t="shared" si="7"/>
        <v>0.25482260653327227</v>
      </c>
      <c r="AB5" s="39">
        <v>3702.7799999999997</v>
      </c>
    </row>
    <row r="6" spans="1:28" x14ac:dyDescent="0.25">
      <c r="A6" s="25" t="s">
        <v>30</v>
      </c>
      <c r="B6" s="54" t="s">
        <v>34</v>
      </c>
      <c r="C6" s="26">
        <v>1.5</v>
      </c>
      <c r="D6" s="27" t="s">
        <v>91</v>
      </c>
      <c r="E6" s="27" t="s">
        <v>94</v>
      </c>
      <c r="F6" s="28">
        <v>7.7</v>
      </c>
      <c r="G6" s="28">
        <v>10</v>
      </c>
      <c r="H6" s="29" t="s">
        <v>90</v>
      </c>
      <c r="I6" s="30"/>
      <c r="J6" s="38">
        <v>43131</v>
      </c>
      <c r="K6" s="27">
        <v>22</v>
      </c>
      <c r="L6" s="31">
        <v>20</v>
      </c>
      <c r="M6" s="31">
        <v>20</v>
      </c>
      <c r="N6" s="31">
        <v>149.5</v>
      </c>
      <c r="O6" s="31">
        <v>7</v>
      </c>
      <c r="P6" s="32">
        <v>0</v>
      </c>
      <c r="Q6" s="31">
        <f t="shared" si="0"/>
        <v>156.5</v>
      </c>
      <c r="R6" s="28">
        <f t="shared" si="1"/>
        <v>2373.75</v>
      </c>
      <c r="S6" s="33">
        <f t="shared" si="2"/>
        <v>9.6999999999999993</v>
      </c>
      <c r="T6" s="34">
        <f t="shared" si="3"/>
        <v>184.92599999999999</v>
      </c>
      <c r="U6" s="34">
        <v>137.14716981132077</v>
      </c>
      <c r="V6" s="34">
        <f t="shared" si="4"/>
        <v>205.72075471698116</v>
      </c>
      <c r="W6" s="35"/>
      <c r="X6" s="35" t="str">
        <f t="shared" si="5"/>
        <v/>
      </c>
      <c r="Y6" s="28">
        <f t="shared" si="6"/>
        <v>2774.0967547169807</v>
      </c>
      <c r="Z6" s="36">
        <f>343.34+3318.68+62.94</f>
        <v>3724.96</v>
      </c>
      <c r="AA6" s="37">
        <f t="shared" si="7"/>
        <v>0.25526804188045493</v>
      </c>
      <c r="AB6" s="39">
        <v>3662.02</v>
      </c>
    </row>
    <row r="7" spans="1:28" x14ac:dyDescent="0.25">
      <c r="A7" s="25" t="s">
        <v>30</v>
      </c>
      <c r="B7" s="54" t="s">
        <v>34</v>
      </c>
      <c r="C7" s="26">
        <v>1.5</v>
      </c>
      <c r="D7" s="27" t="s">
        <v>92</v>
      </c>
      <c r="E7" s="27" t="s">
        <v>93</v>
      </c>
      <c r="F7" s="28">
        <v>7.7</v>
      </c>
      <c r="G7" s="28">
        <v>10</v>
      </c>
      <c r="H7" s="29" t="s">
        <v>90</v>
      </c>
      <c r="I7" s="30"/>
      <c r="J7" s="38">
        <v>43159</v>
      </c>
      <c r="K7" s="27">
        <v>22</v>
      </c>
      <c r="L7" s="31">
        <v>21</v>
      </c>
      <c r="M7" s="31">
        <v>22</v>
      </c>
      <c r="N7" s="31">
        <v>190.39999999999998</v>
      </c>
      <c r="O7" s="31">
        <v>10.5</v>
      </c>
      <c r="P7" s="32">
        <v>0</v>
      </c>
      <c r="Q7" s="31">
        <f t="shared" si="0"/>
        <v>200.89999999999998</v>
      </c>
      <c r="R7" s="28">
        <f t="shared" si="1"/>
        <v>3052.8749999999995</v>
      </c>
      <c r="S7" s="33">
        <f t="shared" si="2"/>
        <v>10.185</v>
      </c>
      <c r="T7" s="34">
        <f t="shared" si="3"/>
        <v>203.4186</v>
      </c>
      <c r="U7" s="34">
        <v>110.37886792452829</v>
      </c>
      <c r="V7" s="34">
        <f t="shared" si="4"/>
        <v>165.56830188679243</v>
      </c>
      <c r="W7" s="35"/>
      <c r="X7" s="35" t="str">
        <f t="shared" si="5"/>
        <v/>
      </c>
      <c r="Y7" s="28">
        <f t="shared" si="6"/>
        <v>3432.0469018867921</v>
      </c>
      <c r="Z7" s="36">
        <f>863.24+3612.57+76.1</f>
        <v>4551.9100000000008</v>
      </c>
      <c r="AA7" s="37">
        <f t="shared" si="7"/>
        <v>0.24602048329453097</v>
      </c>
      <c r="AB7" s="39">
        <v>4475.8100000000004</v>
      </c>
    </row>
    <row r="8" spans="1:28" x14ac:dyDescent="0.25">
      <c r="A8" s="25" t="s">
        <v>65</v>
      </c>
      <c r="B8" s="54" t="s">
        <v>34</v>
      </c>
      <c r="C8" s="26">
        <v>1.5</v>
      </c>
      <c r="D8" s="27" t="s">
        <v>91</v>
      </c>
      <c r="E8" s="27" t="s">
        <v>95</v>
      </c>
      <c r="F8" s="28">
        <v>7.7</v>
      </c>
      <c r="G8" s="28">
        <v>10</v>
      </c>
      <c r="H8" s="29" t="s">
        <v>90</v>
      </c>
      <c r="I8" s="30"/>
      <c r="J8" s="38">
        <v>43131</v>
      </c>
      <c r="K8" s="27">
        <v>22</v>
      </c>
      <c r="L8" s="31">
        <v>21</v>
      </c>
      <c r="M8" s="31">
        <v>20.5</v>
      </c>
      <c r="N8" s="31">
        <v>163.95</v>
      </c>
      <c r="O8" s="31">
        <v>7</v>
      </c>
      <c r="P8" s="32">
        <v>0.78</v>
      </c>
      <c r="Q8" s="31">
        <f t="shared" si="0"/>
        <v>171.73</v>
      </c>
      <c r="R8" s="28">
        <f t="shared" si="1"/>
        <v>2608.0500000000002</v>
      </c>
      <c r="S8" s="33">
        <f t="shared" si="2"/>
        <v>10.185</v>
      </c>
      <c r="T8" s="34">
        <f t="shared" si="3"/>
        <v>189.54915000000003</v>
      </c>
      <c r="U8" s="34">
        <v>139.58742138364778</v>
      </c>
      <c r="V8" s="34">
        <f t="shared" si="4"/>
        <v>209.38113207547167</v>
      </c>
      <c r="W8" s="35"/>
      <c r="X8" s="35" t="str">
        <f t="shared" si="5"/>
        <v/>
      </c>
      <c r="Y8" s="28">
        <f t="shared" si="6"/>
        <v>3017.1652820754716</v>
      </c>
      <c r="Z8" s="36">
        <f>555.93+3383.8+65.38</f>
        <v>4005.11</v>
      </c>
      <c r="AA8" s="37">
        <f t="shared" si="7"/>
        <v>0.24667105720555205</v>
      </c>
      <c r="AB8" s="39">
        <v>3939.73</v>
      </c>
    </row>
  </sheetData>
  <conditionalFormatting sqref="A2:B2">
    <cfRule type="expression" dxfId="6" priority="8" stopIfTrue="1">
      <formula>+AK2&gt;0</formula>
    </cfRule>
  </conditionalFormatting>
  <conditionalFormatting sqref="S2:S8">
    <cfRule type="expression" dxfId="5" priority="9" stopIfTrue="1">
      <formula>SUM(+W2,#REF!)&gt;0</formula>
    </cfRule>
  </conditionalFormatting>
  <conditionalFormatting sqref="A7:B7">
    <cfRule type="expression" dxfId="4" priority="5" stopIfTrue="1">
      <formula>+AK7&gt;0</formula>
    </cfRule>
  </conditionalFormatting>
  <conditionalFormatting sqref="A5:B5">
    <cfRule type="expression" dxfId="3" priority="4" stopIfTrue="1">
      <formula>+AK5&gt;0</formula>
    </cfRule>
  </conditionalFormatting>
  <conditionalFormatting sqref="A8:B8">
    <cfRule type="expression" dxfId="2" priority="3" stopIfTrue="1">
      <formula>+AK8&gt;0</formula>
    </cfRule>
  </conditionalFormatting>
  <conditionalFormatting sqref="A6:B6">
    <cfRule type="expression" dxfId="1" priority="2" stopIfTrue="1">
      <formula>+AK6&gt;0</formula>
    </cfRule>
  </conditionalFormatting>
  <conditionalFormatting sqref="A3:B4">
    <cfRule type="expression" dxfId="0" priority="1" stopIfTrue="1">
      <formula>+AK3&gt;0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workbookViewId="0">
      <selection activeCell="D8" sqref="D8"/>
    </sheetView>
  </sheetViews>
  <sheetFormatPr baseColWidth="10" defaultRowHeight="15" x14ac:dyDescent="0.25"/>
  <sheetData>
    <row r="1" spans="1:15" ht="22.5" x14ac:dyDescent="0.25">
      <c r="A1" s="2" t="s">
        <v>50</v>
      </c>
      <c r="B1" s="2" t="s">
        <v>51</v>
      </c>
      <c r="C1" s="49" t="s">
        <v>52</v>
      </c>
      <c r="D1" s="52" t="s">
        <v>4</v>
      </c>
      <c r="E1" s="3" t="s">
        <v>53</v>
      </c>
      <c r="F1" s="4" t="s">
        <v>54</v>
      </c>
      <c r="G1" s="4" t="s">
        <v>55</v>
      </c>
      <c r="H1" s="4" t="s">
        <v>56</v>
      </c>
      <c r="I1" s="49" t="s">
        <v>57</v>
      </c>
      <c r="J1" s="2" t="s">
        <v>58</v>
      </c>
      <c r="K1" s="2" t="s">
        <v>59</v>
      </c>
      <c r="L1" s="2" t="s">
        <v>60</v>
      </c>
      <c r="M1" s="22" t="s">
        <v>61</v>
      </c>
      <c r="N1" s="5" t="s">
        <v>62</v>
      </c>
      <c r="O1" s="5" t="s">
        <v>63</v>
      </c>
    </row>
    <row r="2" spans="1:15" x14ac:dyDescent="0.25">
      <c r="A2" s="6">
        <v>1</v>
      </c>
      <c r="B2" s="7" t="s">
        <v>32</v>
      </c>
      <c r="C2" s="7" t="s">
        <v>27</v>
      </c>
      <c r="D2" s="8" t="s">
        <v>24</v>
      </c>
      <c r="E2" s="8" t="e">
        <f>VLOOKUP([1]!Tableau7[[#This Row],[NOM]],[1]!Tableau57[[NOM]:[SEXE]],6,0)</f>
        <v>#REF!</v>
      </c>
      <c r="F2" s="7">
        <v>50</v>
      </c>
      <c r="G2" s="9">
        <v>43017</v>
      </c>
      <c r="H2" s="10">
        <v>43190</v>
      </c>
      <c r="I2" s="11">
        <v>43101</v>
      </c>
      <c r="J2" s="12">
        <v>22</v>
      </c>
      <c r="K2" s="13">
        <v>22</v>
      </c>
      <c r="L2" s="13">
        <v>200</v>
      </c>
      <c r="M2" s="23">
        <f>IF(K2="","",(K2*F2)+L2)</f>
        <v>1300</v>
      </c>
      <c r="N2" s="15">
        <v>1</v>
      </c>
      <c r="O2" s="14">
        <v>1</v>
      </c>
    </row>
    <row r="3" spans="1:15" x14ac:dyDescent="0.25">
      <c r="A3" s="16">
        <v>2</v>
      </c>
      <c r="B3" s="17" t="s">
        <v>31</v>
      </c>
      <c r="C3" s="17" t="s">
        <v>64</v>
      </c>
      <c r="D3" s="18" t="s">
        <v>33</v>
      </c>
      <c r="E3" s="18" t="e">
        <f>VLOOKUP([1]!Tableau7[[#This Row],[NOM]],[1]!Tableau57[[NOM]:[SEXE]],6,0)</f>
        <v>#REF!</v>
      </c>
      <c r="F3" s="17">
        <v>50</v>
      </c>
      <c r="G3" s="19">
        <v>43031</v>
      </c>
      <c r="H3" s="20">
        <v>43396</v>
      </c>
      <c r="I3" s="21">
        <v>43101</v>
      </c>
      <c r="J3" s="13">
        <v>22</v>
      </c>
      <c r="K3" s="13">
        <v>20</v>
      </c>
      <c r="L3" s="13"/>
      <c r="M3" s="23">
        <f t="shared" ref="M3" si="0">IF(K3="","",(K3*F3)+L3)</f>
        <v>1000</v>
      </c>
      <c r="N3" s="15">
        <v>0.90909090909090906</v>
      </c>
      <c r="O3" s="14">
        <v>1</v>
      </c>
    </row>
    <row r="4" spans="1:15" x14ac:dyDescent="0.25">
      <c r="A4" s="16">
        <v>2</v>
      </c>
      <c r="B4" s="17" t="s">
        <v>31</v>
      </c>
      <c r="C4" s="17" t="s">
        <v>64</v>
      </c>
      <c r="D4" s="18" t="s">
        <v>33</v>
      </c>
      <c r="E4" s="18" t="e">
        <f>VLOOKUP([1]!Tableau7[[#This Row],[NOM]],[1]!Tableau57[[NOM]:[SEXE]],6,0)</f>
        <v>#REF!</v>
      </c>
      <c r="F4" s="17">
        <v>100</v>
      </c>
      <c r="G4" s="19">
        <v>43031</v>
      </c>
      <c r="H4" s="20">
        <v>43396</v>
      </c>
      <c r="I4" s="21">
        <v>43132</v>
      </c>
      <c r="J4" s="13">
        <v>20</v>
      </c>
      <c r="K4" s="13">
        <v>20</v>
      </c>
      <c r="L4" s="13"/>
      <c r="M4" s="23">
        <f t="shared" ref="M4:M5" si="1">IF(K4="","",(K4*F4)+L4)</f>
        <v>2000</v>
      </c>
      <c r="N4" s="15">
        <v>1</v>
      </c>
      <c r="O4" s="14">
        <v>1</v>
      </c>
    </row>
    <row r="5" spans="1:15" x14ac:dyDescent="0.25">
      <c r="A5" s="16">
        <v>3</v>
      </c>
      <c r="B5" s="17" t="s">
        <v>30</v>
      </c>
      <c r="C5" s="17" t="s">
        <v>22</v>
      </c>
      <c r="D5" s="18" t="s">
        <v>33</v>
      </c>
      <c r="E5" s="18" t="e">
        <f>VLOOKUP([1]!Tableau7[[#This Row],[NOM]],[1]!Tableau57[[NOM]:[SEXE]],6,0)</f>
        <v>#REF!</v>
      </c>
      <c r="F5" s="17">
        <v>50</v>
      </c>
      <c r="G5" s="19">
        <v>43031</v>
      </c>
      <c r="H5" s="20">
        <v>43396</v>
      </c>
      <c r="I5" s="21">
        <v>43101</v>
      </c>
      <c r="J5" s="13">
        <v>22</v>
      </c>
      <c r="K5" s="13">
        <v>22</v>
      </c>
      <c r="L5" s="13"/>
      <c r="M5" s="23">
        <f t="shared" si="1"/>
        <v>1100</v>
      </c>
      <c r="N5" s="15">
        <v>0.90909090909090906</v>
      </c>
      <c r="O5" s="14">
        <v>1</v>
      </c>
    </row>
  </sheetData>
  <conditionalFormatting sqref="I1:I5">
    <cfRule type="iconSet" priority="1">
      <iconSet iconSet="4RedToBlack">
        <cfvo type="percent" val="0"/>
        <cfvo type="percent" val="25"/>
        <cfvo type="percent" val="50"/>
        <cfvo type="percent" val="75"/>
      </iconSet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M8"/>
  <sheetViews>
    <sheetView workbookViewId="0">
      <selection activeCell="E6" sqref="E6"/>
    </sheetView>
  </sheetViews>
  <sheetFormatPr baseColWidth="10" defaultRowHeight="15" x14ac:dyDescent="0.25"/>
  <cols>
    <col min="1" max="1" width="16.85546875" bestFit="1" customWidth="1"/>
  </cols>
  <sheetData>
    <row r="1" spans="1:13" x14ac:dyDescent="0.25">
      <c r="A1" t="s">
        <v>35</v>
      </c>
      <c r="B1" t="s">
        <v>39</v>
      </c>
      <c r="C1" t="s">
        <v>101</v>
      </c>
      <c r="D1" t="s">
        <v>40</v>
      </c>
      <c r="E1" t="s">
        <v>41</v>
      </c>
      <c r="F1" t="s">
        <v>42</v>
      </c>
      <c r="G1" t="s">
        <v>43</v>
      </c>
      <c r="H1" t="s">
        <v>44</v>
      </c>
      <c r="I1" t="s">
        <v>45</v>
      </c>
      <c r="J1" t="s">
        <v>46</v>
      </c>
      <c r="K1" t="s">
        <v>48</v>
      </c>
      <c r="L1" t="s">
        <v>47</v>
      </c>
      <c r="M1" t="s">
        <v>49</v>
      </c>
    </row>
    <row r="2" spans="1:13" x14ac:dyDescent="0.25">
      <c r="A2" s="1" t="s">
        <v>36</v>
      </c>
    </row>
    <row r="3" spans="1:13" x14ac:dyDescent="0.25">
      <c r="A3" t="s">
        <v>37</v>
      </c>
    </row>
    <row r="4" spans="1:13" x14ac:dyDescent="0.25">
      <c r="A4" t="s">
        <v>38</v>
      </c>
    </row>
    <row r="7" spans="1:13" x14ac:dyDescent="0.25">
      <c r="A7" s="24" t="s">
        <v>98</v>
      </c>
      <c r="B7" s="24"/>
      <c r="C7" s="24"/>
      <c r="D7" s="24"/>
      <c r="E7" s="24"/>
      <c r="F7" s="24"/>
      <c r="G7" s="24"/>
      <c r="H7" s="24"/>
      <c r="I7" s="24"/>
    </row>
    <row r="8" spans="1:13" x14ac:dyDescent="0.25">
      <c r="A8" s="24" t="s">
        <v>99</v>
      </c>
      <c r="B8" s="24"/>
      <c r="C8" s="24"/>
      <c r="D8" s="24"/>
      <c r="E8" s="24"/>
      <c r="F8" s="24"/>
      <c r="G8" s="24"/>
      <c r="H8" s="24"/>
      <c r="I8" s="2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workbookViewId="0">
      <selection activeCell="G29" sqref="G29"/>
    </sheetView>
  </sheetViews>
  <sheetFormatPr baseColWidth="10" defaultRowHeight="15" x14ac:dyDescent="0.25"/>
  <cols>
    <col min="3" max="3" width="14.85546875" bestFit="1" customWidth="1"/>
  </cols>
  <sheetData>
    <row r="1" spans="1:16" x14ac:dyDescent="0.25">
      <c r="A1" s="55" t="s">
        <v>100</v>
      </c>
      <c r="B1" s="55" t="s">
        <v>102</v>
      </c>
      <c r="C1" s="55" t="s">
        <v>103</v>
      </c>
      <c r="D1" s="55" t="s">
        <v>104</v>
      </c>
      <c r="E1" s="55" t="s">
        <v>105</v>
      </c>
      <c r="F1" s="55" t="s">
        <v>106</v>
      </c>
      <c r="G1" s="55" t="s">
        <v>40</v>
      </c>
      <c r="H1" s="55" t="s">
        <v>41</v>
      </c>
      <c r="I1" s="55" t="s">
        <v>42</v>
      </c>
      <c r="J1" s="55" t="s">
        <v>43</v>
      </c>
      <c r="K1" s="55" t="s">
        <v>44</v>
      </c>
      <c r="L1" s="55" t="s">
        <v>45</v>
      </c>
      <c r="M1" s="55" t="s">
        <v>107</v>
      </c>
      <c r="N1" s="55" t="s">
        <v>108</v>
      </c>
      <c r="O1" s="55" t="s">
        <v>109</v>
      </c>
      <c r="P1" s="55" t="s">
        <v>110</v>
      </c>
    </row>
    <row r="2" spans="1:16" x14ac:dyDescent="0.25">
      <c r="A2" s="55" t="s">
        <v>22</v>
      </c>
      <c r="B2" s="55" t="s">
        <v>118</v>
      </c>
      <c r="C2" s="55" t="s">
        <v>114</v>
      </c>
      <c r="D2" s="55">
        <f>SUM(E2:P2)</f>
        <v>1000</v>
      </c>
      <c r="E2" s="55">
        <v>1000</v>
      </c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</row>
    <row r="3" spans="1:16" x14ac:dyDescent="0.25">
      <c r="A3" s="55" t="s">
        <v>22</v>
      </c>
      <c r="B3" s="55" t="s">
        <v>112</v>
      </c>
      <c r="C3" s="55" t="s">
        <v>116</v>
      </c>
      <c r="D3" s="55">
        <f>SUM(E3:P3)</f>
        <v>0</v>
      </c>
      <c r="E3" s="55"/>
      <c r="F3" s="55"/>
      <c r="G3" s="55"/>
      <c r="H3" s="55"/>
      <c r="I3" s="55"/>
      <c r="J3" s="55"/>
      <c r="K3" s="55"/>
      <c r="L3" s="55"/>
      <c r="M3" s="55"/>
      <c r="N3" s="55"/>
      <c r="O3" s="55"/>
      <c r="P3" s="55"/>
    </row>
    <row r="4" spans="1:16" x14ac:dyDescent="0.25">
      <c r="A4" s="55" t="s">
        <v>22</v>
      </c>
      <c r="B4" s="55" t="s">
        <v>117</v>
      </c>
      <c r="C4" s="55" t="s">
        <v>115</v>
      </c>
      <c r="D4" s="55">
        <f t="shared" ref="D3:D5" si="0">SUM(E4:P4)</f>
        <v>1100</v>
      </c>
      <c r="E4" s="55">
        <v>1100</v>
      </c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</row>
    <row r="5" spans="1:16" x14ac:dyDescent="0.25">
      <c r="A5" s="56" t="s">
        <v>22</v>
      </c>
      <c r="B5" s="56" t="s">
        <v>113</v>
      </c>
      <c r="C5" s="56" t="s">
        <v>119</v>
      </c>
      <c r="D5" s="56">
        <f t="shared" si="0"/>
        <v>2100</v>
      </c>
      <c r="E5" s="56">
        <f>SUM(E2:E4)</f>
        <v>2100</v>
      </c>
      <c r="F5" s="56">
        <f t="shared" ref="F5:P5" si="1">SUM(F2:F4)</f>
        <v>0</v>
      </c>
      <c r="G5" s="56">
        <f t="shared" si="1"/>
        <v>0</v>
      </c>
      <c r="H5" s="56">
        <f t="shared" si="1"/>
        <v>0</v>
      </c>
      <c r="I5" s="56">
        <f t="shared" si="1"/>
        <v>0</v>
      </c>
      <c r="J5" s="56">
        <f t="shared" si="1"/>
        <v>0</v>
      </c>
      <c r="K5" s="56">
        <f t="shared" si="1"/>
        <v>0</v>
      </c>
      <c r="L5" s="56">
        <f t="shared" si="1"/>
        <v>0</v>
      </c>
      <c r="M5" s="56">
        <f t="shared" si="1"/>
        <v>0</v>
      </c>
      <c r="N5" s="56">
        <f t="shared" si="1"/>
        <v>0</v>
      </c>
      <c r="O5" s="56">
        <f t="shared" si="1"/>
        <v>0</v>
      </c>
      <c r="P5" s="56">
        <f t="shared" si="1"/>
        <v>0</v>
      </c>
    </row>
    <row r="6" spans="1:16" x14ac:dyDescent="0.25">
      <c r="A6" s="55" t="s">
        <v>111</v>
      </c>
      <c r="B6" s="55" t="s">
        <v>118</v>
      </c>
      <c r="C6" s="55" t="s">
        <v>114</v>
      </c>
      <c r="D6" s="55">
        <f>SUM(E6:P6)</f>
        <v>1000</v>
      </c>
      <c r="E6" s="55">
        <v>1000</v>
      </c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</row>
    <row r="7" spans="1:16" x14ac:dyDescent="0.25">
      <c r="A7" s="55" t="s">
        <v>111</v>
      </c>
      <c r="B7" s="55" t="s">
        <v>112</v>
      </c>
      <c r="C7" s="55" t="s">
        <v>116</v>
      </c>
      <c r="D7" s="55">
        <f>SUM(E7:P7)</f>
        <v>1100</v>
      </c>
      <c r="E7" s="55">
        <v>1100</v>
      </c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</row>
    <row r="8" spans="1:16" x14ac:dyDescent="0.25">
      <c r="A8" s="55" t="s">
        <v>111</v>
      </c>
      <c r="B8" s="55" t="s">
        <v>117</v>
      </c>
      <c r="C8" s="55" t="s">
        <v>115</v>
      </c>
      <c r="D8" s="55">
        <f t="shared" ref="D8" si="2">SUM(E8:P8)</f>
        <v>0</v>
      </c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</row>
    <row r="9" spans="1:16" x14ac:dyDescent="0.25">
      <c r="A9" s="56" t="s">
        <v>111</v>
      </c>
      <c r="B9" s="56" t="s">
        <v>113</v>
      </c>
      <c r="C9" s="56" t="s">
        <v>119</v>
      </c>
      <c r="D9" s="56">
        <v>2100</v>
      </c>
      <c r="E9" s="56">
        <v>2100</v>
      </c>
      <c r="F9" s="56">
        <v>0</v>
      </c>
      <c r="G9" s="56">
        <v>0</v>
      </c>
      <c r="H9" s="56">
        <v>0</v>
      </c>
      <c r="I9" s="56">
        <v>0</v>
      </c>
      <c r="J9" s="56">
        <v>0</v>
      </c>
      <c r="K9" s="56">
        <v>0</v>
      </c>
      <c r="L9" s="56">
        <v>0</v>
      </c>
      <c r="M9" s="56">
        <v>0</v>
      </c>
      <c r="N9" s="56">
        <v>0</v>
      </c>
      <c r="O9" s="56">
        <v>0</v>
      </c>
      <c r="P9" s="56">
        <v>0</v>
      </c>
    </row>
    <row r="10" spans="1:16" x14ac:dyDescent="0.25">
      <c r="A10" s="55" t="s">
        <v>64</v>
      </c>
      <c r="B10" s="55" t="s">
        <v>118</v>
      </c>
      <c r="C10" s="55" t="s">
        <v>114</v>
      </c>
      <c r="D10" s="55">
        <f>SUM(E10:P10)</f>
        <v>1000</v>
      </c>
      <c r="E10" s="55">
        <v>1000</v>
      </c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</row>
    <row r="11" spans="1:16" x14ac:dyDescent="0.25">
      <c r="A11" s="55" t="s">
        <v>64</v>
      </c>
      <c r="B11" s="55" t="s">
        <v>112</v>
      </c>
      <c r="C11" s="55" t="s">
        <v>116</v>
      </c>
      <c r="D11" s="55">
        <f>SUM(E11:P11)</f>
        <v>1100</v>
      </c>
      <c r="E11" s="55">
        <v>1100</v>
      </c>
      <c r="F11" s="55"/>
      <c r="G11" s="55"/>
      <c r="H11" s="55"/>
      <c r="I11" s="55"/>
      <c r="J11" s="55"/>
      <c r="K11" s="55"/>
      <c r="L11" s="55"/>
      <c r="M11" s="55"/>
      <c r="N11" s="55"/>
      <c r="O11" s="55"/>
      <c r="P11" s="55"/>
    </row>
    <row r="12" spans="1:16" x14ac:dyDescent="0.25">
      <c r="A12" s="55" t="s">
        <v>64</v>
      </c>
      <c r="B12" s="55" t="s">
        <v>117</v>
      </c>
      <c r="C12" s="55" t="s">
        <v>115</v>
      </c>
      <c r="D12" s="55">
        <f t="shared" ref="D12" si="3">SUM(E12:P12)</f>
        <v>0</v>
      </c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</row>
    <row r="13" spans="1:16" x14ac:dyDescent="0.25">
      <c r="A13" s="56" t="s">
        <v>64</v>
      </c>
      <c r="B13" s="56" t="s">
        <v>113</v>
      </c>
      <c r="C13" s="56" t="s">
        <v>119</v>
      </c>
      <c r="D13" s="56">
        <v>2100</v>
      </c>
      <c r="E13" s="56">
        <v>2100</v>
      </c>
      <c r="F13" s="56">
        <v>0</v>
      </c>
      <c r="G13" s="56">
        <v>0</v>
      </c>
      <c r="H13" s="56">
        <v>0</v>
      </c>
      <c r="I13" s="56">
        <v>0</v>
      </c>
      <c r="J13" s="56">
        <v>0</v>
      </c>
      <c r="K13" s="56">
        <v>0</v>
      </c>
      <c r="L13" s="56">
        <v>0</v>
      </c>
      <c r="M13" s="56">
        <v>0</v>
      </c>
      <c r="N13" s="56">
        <v>0</v>
      </c>
      <c r="O13" s="56">
        <v>0</v>
      </c>
      <c r="P13" s="5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ENTREPRISE</vt:lpstr>
      <vt:lpstr>INTERIM</vt:lpstr>
      <vt:lpstr>PRESTATAIRE</vt:lpstr>
      <vt:lpstr>REGROUPEMENT</vt:lpstr>
      <vt:lpstr>LISTE RECAP</vt:lpstr>
    </vt:vector>
  </TitlesOfParts>
  <Company>Sepro Robotique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 Pilard</dc:creator>
  <cp:lastModifiedBy>Gwendoline Pilard</cp:lastModifiedBy>
  <dcterms:created xsi:type="dcterms:W3CDTF">2018-08-13T13:19:10Z</dcterms:created>
  <dcterms:modified xsi:type="dcterms:W3CDTF">2018-08-13T14:19:37Z</dcterms:modified>
</cp:coreProperties>
</file>