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pilard\Desktop\"/>
    </mc:Choice>
  </mc:AlternateContent>
  <xr:revisionPtr revIDLastSave="0" documentId="8_{BF49E178-EFD0-41C2-9FEE-13752A83BCD6}" xr6:coauthVersionLast="37" xr6:coauthVersionMax="37" xr10:uidLastSave="{00000000-0000-0000-0000-000000000000}"/>
  <bookViews>
    <workbookView xWindow="32760" yWindow="32760" windowWidth="28800" windowHeight="11475" activeTab="1"/>
  </bookViews>
  <sheets>
    <sheet name="SUIVI " sheetId="1" r:id="rId1"/>
    <sheet name="FACTURATION" sheetId="2" r:id="rId2"/>
  </sheets>
  <externalReferences>
    <externalReference r:id="rId3"/>
  </externalReferences>
  <definedNames>
    <definedName name="_xlnm._FilterDatabase" localSheetId="0" hidden="1">'SUIVI '!#REF!</definedName>
    <definedName name="CSP">[1]Paramètres!$C$5:$C$7</definedName>
    <definedName name="DATE">'SUIVI '!$A$3</definedName>
    <definedName name="IFM">[1]Paramètres!$A$5:$A$6</definedName>
    <definedName name="Liste_ancien_service">#REF!</definedName>
    <definedName name="LISTE_LIGNE_SERVICE">#REF!</definedName>
  </definedNames>
  <calcPr calcId="0"/>
</workbook>
</file>

<file path=xl/calcChain.xml><?xml version="1.0" encoding="utf-8"?>
<calcChain xmlns="http://schemas.openxmlformats.org/spreadsheetml/2006/main">
  <c r="P2" i="2" l="1"/>
  <c r="E2" i="2"/>
  <c r="F2" i="2"/>
  <c r="N2" i="2"/>
  <c r="O2" i="2"/>
  <c r="E3" i="2"/>
  <c r="F3" i="2"/>
  <c r="N3" i="2"/>
  <c r="O3" i="2"/>
  <c r="P3" i="2"/>
  <c r="E4" i="2"/>
  <c r="F4" i="2"/>
  <c r="N4" i="2"/>
  <c r="O4" i="2"/>
  <c r="P4" i="2"/>
  <c r="E5" i="2"/>
  <c r="F5" i="2"/>
  <c r="N5" i="2"/>
  <c r="O5" i="2"/>
  <c r="P5" i="2"/>
  <c r="E6" i="2"/>
  <c r="F6" i="2"/>
  <c r="N6" i="2"/>
  <c r="O6" i="2"/>
  <c r="P6" i="2"/>
  <c r="E7" i="2"/>
  <c r="F7" i="2"/>
  <c r="N7" i="2"/>
  <c r="O7" i="2"/>
  <c r="P7" i="2"/>
  <c r="E8" i="2"/>
  <c r="F8" i="2"/>
  <c r="N8" i="2"/>
  <c r="O8" i="2"/>
  <c r="P8" i="2"/>
  <c r="E9" i="2"/>
  <c r="F9" i="2"/>
  <c r="N9" i="2"/>
  <c r="O9" i="2"/>
  <c r="P9" i="2"/>
  <c r="E10" i="2"/>
  <c r="F10" i="2"/>
  <c r="N10" i="2"/>
  <c r="O10" i="2"/>
  <c r="P10" i="2"/>
  <c r="E11" i="2"/>
  <c r="F11" i="2"/>
  <c r="N11" i="2"/>
  <c r="O11" i="2"/>
  <c r="P11" i="2"/>
  <c r="E12" i="2"/>
  <c r="F12" i="2"/>
  <c r="N12" i="2"/>
  <c r="O12" i="2"/>
  <c r="P12" i="2"/>
  <c r="E13" i="2"/>
  <c r="F13" i="2"/>
  <c r="N13" i="2"/>
  <c r="O13" i="2"/>
  <c r="P13" i="2"/>
  <c r="E14" i="2"/>
  <c r="F14" i="2"/>
  <c r="N14" i="2"/>
  <c r="O14" i="2"/>
  <c r="P14" i="2"/>
  <c r="A3" i="1"/>
  <c r="B3" i="1"/>
  <c r="E6" i="1"/>
  <c r="G6" i="1"/>
  <c r="D2" i="2" s="1"/>
  <c r="E7" i="1"/>
  <c r="G7" i="1"/>
  <c r="D14" i="2" s="1"/>
  <c r="E8" i="1"/>
  <c r="G8" i="1"/>
  <c r="E9" i="1"/>
  <c r="G9" i="1"/>
  <c r="E10" i="1"/>
  <c r="G10" i="1"/>
  <c r="E11" i="1"/>
  <c r="G11" i="1"/>
  <c r="E12" i="1"/>
  <c r="G12" i="1"/>
  <c r="E13" i="1"/>
  <c r="G13" i="1"/>
  <c r="E14" i="1"/>
  <c r="G14" i="1"/>
  <c r="E15" i="1"/>
  <c r="G15" i="1"/>
  <c r="E16" i="1"/>
  <c r="G16" i="1"/>
  <c r="E17" i="1"/>
  <c r="G17" i="1"/>
  <c r="E18" i="1"/>
  <c r="G18" i="1"/>
  <c r="E19" i="1"/>
  <c r="G19" i="1"/>
  <c r="E20" i="1"/>
  <c r="G20" i="1"/>
  <c r="E21" i="1"/>
  <c r="G21" i="1"/>
  <c r="E22" i="1"/>
  <c r="G22" i="1"/>
  <c r="E23" i="1"/>
  <c r="G23" i="1"/>
  <c r="D13" i="2" l="1"/>
  <c r="D11" i="2"/>
  <c r="D9" i="2"/>
  <c r="D7" i="2"/>
  <c r="D5" i="2"/>
  <c r="D3" i="2"/>
  <c r="D12" i="2"/>
  <c r="D10" i="2"/>
  <c r="D8" i="2"/>
  <c r="D6" i="2"/>
  <c r="D4" i="2"/>
</calcChain>
</file>

<file path=xl/sharedStrings.xml><?xml version="1.0" encoding="utf-8"?>
<sst xmlns="http://schemas.openxmlformats.org/spreadsheetml/2006/main" count="190" uniqueCount="63">
  <si>
    <t>AGCE</t>
  </si>
  <si>
    <t>NOM</t>
  </si>
  <si>
    <t>Poste</t>
  </si>
  <si>
    <t>DATE ENTREE</t>
  </si>
  <si>
    <t>DUREE CUMULEE</t>
  </si>
  <si>
    <t>Costcent</t>
  </si>
  <si>
    <t>MOI-MOD</t>
  </si>
  <si>
    <t>CSP</t>
  </si>
  <si>
    <t>SEXE</t>
  </si>
  <si>
    <t>Tarif journalier</t>
  </si>
  <si>
    <t>DEBUT CONTRAT</t>
  </si>
  <si>
    <t>FIN CONTRAT</t>
  </si>
  <si>
    <t xml:space="preserve">ETAT </t>
  </si>
  <si>
    <t>Agence 1</t>
  </si>
  <si>
    <t xml:space="preserve">Collaborateur 1 </t>
  </si>
  <si>
    <t xml:space="preserve">Poste </t>
  </si>
  <si>
    <t>C114</t>
  </si>
  <si>
    <t>ETAM</t>
  </si>
  <si>
    <t>H</t>
  </si>
  <si>
    <t>Agence 2</t>
  </si>
  <si>
    <t>Collaborateur 2</t>
  </si>
  <si>
    <t>C111</t>
  </si>
  <si>
    <t>F</t>
  </si>
  <si>
    <t>Agence 3</t>
  </si>
  <si>
    <t>Collaborateur 3</t>
  </si>
  <si>
    <t>Collaborateur 4</t>
  </si>
  <si>
    <t>A111</t>
  </si>
  <si>
    <t>Collaborateur 5</t>
  </si>
  <si>
    <t>Collaborateur 6</t>
  </si>
  <si>
    <t>Collaborateur 7</t>
  </si>
  <si>
    <t>Collaborateur 8</t>
  </si>
  <si>
    <t>Collaborateur 9</t>
  </si>
  <si>
    <t>Collaborateur 10</t>
  </si>
  <si>
    <t>Collaborateur 11</t>
  </si>
  <si>
    <t>C116</t>
  </si>
  <si>
    <t>Cadres</t>
  </si>
  <si>
    <t>Collaborateur 12</t>
  </si>
  <si>
    <t>A801</t>
  </si>
  <si>
    <t>Collaborateur 13</t>
  </si>
  <si>
    <t>A141</t>
  </si>
  <si>
    <t>Agence 4</t>
  </si>
  <si>
    <t>Collaborateur 14</t>
  </si>
  <si>
    <t>A121</t>
  </si>
  <si>
    <t>Agence 5</t>
  </si>
  <si>
    <t>Collaborateur 15</t>
  </si>
  <si>
    <t>Agence 6</t>
  </si>
  <si>
    <t>Collaborateur 16</t>
  </si>
  <si>
    <t>Agence 7</t>
  </si>
  <si>
    <t>Collaborateur 17</t>
  </si>
  <si>
    <t>C112</t>
  </si>
  <si>
    <t>Agence 8</t>
  </si>
  <si>
    <t>Collaborateur 18</t>
  </si>
  <si>
    <t>MOIS</t>
  </si>
  <si>
    <t>POTENTIEL JOURS MOIS</t>
  </si>
  <si>
    <t xml:space="preserve">JOURS TRAVAILLES </t>
  </si>
  <si>
    <t>PRIMES</t>
  </si>
  <si>
    <t>Coût</t>
  </si>
  <si>
    <t>ETP</t>
  </si>
  <si>
    <t>IFM</t>
  </si>
  <si>
    <t>COEF</t>
  </si>
  <si>
    <t>HEURES SUP</t>
  </si>
  <si>
    <t>AGENCE 1</t>
  </si>
  <si>
    <t>AGENCE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</si>
</sst>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2" x14ac:knownFonts="1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b/>
      <sz val="8"/>
      <color indexed="3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8"/>
      <color indexed="30"/>
      <name val="Arial"/>
      <family val="2"/>
    </font>
    <font>
      <sz val="8"/>
      <name val="Calibri"/>
      <family val="2"/>
    </font>
    <font>
      <sz val="8"/>
      <color indexed="30"/>
      <name val="Calibri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/>
  </cellStyleXfs>
  <cellXfs count="47">
    <xf numFmtId="0" fontId="0" fillId="0" borderId="0" xfId="0"/>
    <xf numFmtId="14" fontId="1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Protection="1">
      <protection locked="0"/>
    </xf>
    <xf numFmtId="14" fontId="2" fillId="0" borderId="0" xfId="0" applyNumberFormat="1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/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2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2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14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14" fontId="4" fillId="2" borderId="3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left"/>
      <protection locked="0"/>
    </xf>
    <xf numFmtId="0" fontId="6" fillId="0" borderId="4" xfId="1" applyFont="1" applyFill="1" applyBorder="1" applyProtection="1">
      <protection locked="0"/>
    </xf>
    <xf numFmtId="14" fontId="6" fillId="0" borderId="4" xfId="1" applyNumberFormat="1" applyFont="1" applyFill="1" applyBorder="1" applyAlignment="1" applyProtection="1">
      <alignment horizontal="right"/>
      <protection locked="0"/>
    </xf>
    <xf numFmtId="2" fontId="6" fillId="3" borderId="5" xfId="1" applyNumberFormat="1" applyFont="1" applyFill="1" applyBorder="1" applyAlignment="1" applyProtection="1">
      <alignment horizontal="left"/>
      <protection locked="0"/>
    </xf>
    <xf numFmtId="0" fontId="6" fillId="3" borderId="4" xfId="1" applyFont="1" applyFill="1" applyBorder="1" applyAlignment="1" applyProtection="1">
      <alignment horizontal="left"/>
      <protection locked="0"/>
    </xf>
    <xf numFmtId="14" fontId="6" fillId="0" borderId="4" xfId="1" applyNumberFormat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0" borderId="5" xfId="1" applyFont="1" applyFill="1" applyBorder="1" applyProtection="1">
      <protection locked="0"/>
    </xf>
    <xf numFmtId="14" fontId="6" fillId="0" borderId="5" xfId="1" applyNumberFormat="1" applyFont="1" applyFill="1" applyBorder="1" applyAlignment="1" applyProtection="1">
      <alignment horizontal="right"/>
      <protection locked="0"/>
    </xf>
    <xf numFmtId="0" fontId="6" fillId="3" borderId="5" xfId="1" applyFont="1" applyFill="1" applyBorder="1" applyAlignment="1" applyProtection="1">
      <alignment horizontal="left"/>
      <protection locked="0"/>
    </xf>
    <xf numFmtId="14" fontId="6" fillId="0" borderId="5" xfId="1" applyNumberFormat="1" applyFont="1" applyFill="1" applyBorder="1" applyAlignment="1" applyProtection="1">
      <alignment horizontal="center"/>
      <protection locked="0"/>
    </xf>
    <xf numFmtId="0" fontId="5" fillId="0" borderId="6" xfId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wrapText="1"/>
      <protection locked="0"/>
    </xf>
    <xf numFmtId="0" fontId="6" fillId="0" borderId="7" xfId="1" applyFont="1" applyFill="1" applyBorder="1" applyProtection="1">
      <protection locked="0"/>
    </xf>
    <xf numFmtId="0" fontId="6" fillId="3" borderId="5" xfId="1" applyNumberFormat="1" applyFont="1" applyFill="1" applyBorder="1" applyAlignment="1" applyProtection="1">
      <alignment horizontal="left"/>
    </xf>
    <xf numFmtId="0" fontId="6" fillId="0" borderId="5" xfId="1" applyFont="1" applyFill="1" applyBorder="1" applyAlignment="1" applyProtection="1">
      <alignment horizontal="right"/>
      <protection locked="0"/>
    </xf>
    <xf numFmtId="164" fontId="6" fillId="0" borderId="5" xfId="1" applyNumberFormat="1" applyFont="1" applyFill="1" applyBorder="1" applyAlignment="1" applyProtection="1">
      <alignment horizontal="right"/>
      <protection locked="0"/>
    </xf>
    <xf numFmtId="17" fontId="7" fillId="0" borderId="5" xfId="0" applyNumberFormat="1" applyFont="1" applyFill="1" applyBorder="1" applyProtection="1">
      <protection locked="0"/>
    </xf>
    <xf numFmtId="0" fontId="6" fillId="3" borderId="5" xfId="0" applyFont="1" applyFill="1" applyBorder="1" applyProtection="1">
      <protection locked="0"/>
    </xf>
    <xf numFmtId="0" fontId="6" fillId="0" borderId="5" xfId="0" applyFont="1" applyFill="1" applyBorder="1" applyProtection="1">
      <protection locked="0"/>
    </xf>
    <xf numFmtId="0" fontId="7" fillId="0" borderId="5" xfId="0" applyFont="1" applyFill="1" applyBorder="1" applyProtection="1">
      <protection locked="0"/>
    </xf>
    <xf numFmtId="0" fontId="8" fillId="3" borderId="5" xfId="0" applyFont="1" applyFill="1" applyBorder="1" applyProtection="1"/>
    <xf numFmtId="2" fontId="8" fillId="3" borderId="5" xfId="0" applyNumberFormat="1" applyFont="1" applyFill="1" applyBorder="1" applyProtection="1"/>
    <xf numFmtId="0" fontId="9" fillId="0" borderId="0" xfId="0" applyFont="1" applyFill="1" applyProtection="1">
      <protection locked="0"/>
    </xf>
    <xf numFmtId="0" fontId="2" fillId="0" borderId="0" xfId="0" applyNumberFormat="1" applyFont="1" applyAlignment="1" applyProtection="1">
      <alignment horizontal="left"/>
    </xf>
    <xf numFmtId="0" fontId="2" fillId="0" borderId="0" xfId="0" applyNumberFormat="1" applyFont="1" applyBorder="1" applyAlignment="1" applyProtection="1">
      <alignment horizontal="left"/>
    </xf>
    <xf numFmtId="0" fontId="10" fillId="0" borderId="0" xfId="0" applyFont="1" applyProtection="1"/>
    <xf numFmtId="0" fontId="11" fillId="0" borderId="6" xfId="1" applyFont="1" applyFill="1" applyBorder="1" applyAlignment="1" applyProtection="1">
      <alignment horizontal="center" vertical="center" wrapText="1"/>
      <protection locked="0"/>
    </xf>
    <xf numFmtId="0" fontId="11" fillId="0" borderId="6" xfId="1" applyFont="1" applyFill="1" applyBorder="1" applyAlignment="1" applyProtection="1">
      <alignment horizontal="left" vertical="center" wrapText="1"/>
      <protection locked="0"/>
    </xf>
    <xf numFmtId="0" fontId="11" fillId="0" borderId="6" xfId="1" applyNumberFormat="1" applyFont="1" applyFill="1" applyBorder="1" applyAlignment="1" applyProtection="1">
      <alignment horizontal="left" vertical="center" wrapText="1"/>
    </xf>
    <xf numFmtId="0" fontId="11" fillId="0" borderId="6" xfId="1" applyFont="1" applyFill="1" applyBorder="1" applyAlignment="1" applyProtection="1">
      <alignment horizontal="right" vertical="center" wrapText="1"/>
      <protection locked="0"/>
    </xf>
    <xf numFmtId="0" fontId="11" fillId="0" borderId="6" xfId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0</xdr:row>
      <xdr:rowOff>76200</xdr:rowOff>
    </xdr:from>
    <xdr:to>
      <xdr:col>3</xdr:col>
      <xdr:colOff>171450</xdr:colOff>
      <xdr:row>3</xdr:row>
      <xdr:rowOff>47625</xdr:rowOff>
    </xdr:to>
    <xdr:sp macro="" textlink="">
      <xdr:nvSpPr>
        <xdr:cNvPr id="1043" name="Rectangle 2">
          <a:extLst>
            <a:ext uri="{FF2B5EF4-FFF2-40B4-BE49-F238E27FC236}">
              <a16:creationId xmlns:a16="http://schemas.microsoft.com/office/drawing/2014/main" id="{BF60E07D-73AF-47CE-AC36-32CA943CFB91}"/>
            </a:ext>
          </a:extLst>
        </xdr:cNvPr>
        <xdr:cNvSpPr txBox="1">
          <a:spLocks noChangeArrowheads="1"/>
        </xdr:cNvSpPr>
      </xdr:nvSpPr>
      <xdr:spPr bwMode="auto">
        <a:xfrm>
          <a:off x="3619500" y="76200"/>
          <a:ext cx="1524000" cy="419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  <a:ln w="9525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miter lim="800000"/>
          <a:headEnd/>
          <a:tailEnd/>
        </a:ln>
      </xdr:spPr>
      <xdr:txBody>
        <a:bodyPr vertOverflow="clip" wrap="square" lIns="64008" tIns="64008" rIns="64008" bIns="64008" anchor="ctr" upright="1"/>
        <a:lstStyle/>
        <a:p>
          <a:pPr algn="ctr" rtl="0">
            <a:defRPr sz="1000"/>
          </a:pPr>
          <a:r>
            <a:rPr lang="fr-FR" sz="3200" b="0" i="0" u="none" strike="noStrike" baseline="0">
              <a:solidFill>
                <a:srgbClr val="FFFFFF"/>
              </a:solidFill>
              <a:latin typeface="Calibri"/>
              <a:cs typeface="Calibri"/>
            </a:rPr>
            <a:t>MAJ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RH\RECRUTEMENT\08_SOUS_TRAITANCE_PRESTA\CONTRACTUELS\SUIVI_PRESTATAIRES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</sheetNames>
    <sheetDataSet>
      <sheetData sheetId="0">
        <row r="5">
          <cell r="A5" t="str">
            <v>Oui</v>
          </cell>
          <cell r="C5" t="str">
            <v>Cadres</v>
          </cell>
        </row>
        <row r="6">
          <cell r="A6" t="str">
            <v>Non</v>
          </cell>
          <cell r="C6" t="str">
            <v>ETAM</v>
          </cell>
        </row>
        <row r="7">
          <cell r="C7" t="str">
            <v>Ouvriers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M23"/>
  <sheetViews>
    <sheetView showGridLines="0" workbookViewId="0">
      <pane ySplit="5" topLeftCell="A6" activePane="bottomLeft" state="frozen"/>
      <selection activeCell="H22" sqref="H22"/>
      <selection pane="bottomLeft" activeCell="M8" sqref="M8"/>
    </sheetView>
  </sheetViews>
  <sheetFormatPr baseColWidth="10" defaultColWidth="12.5703125" defaultRowHeight="11.25" x14ac:dyDescent="0.2"/>
  <cols>
    <col min="1" max="1" width="17.42578125" style="4" customWidth="1"/>
    <col min="2" max="3" width="28.5703125" style="5" customWidth="1"/>
    <col min="4" max="4" width="12.5703125" style="3"/>
    <col min="5" max="5" width="9.42578125" style="4" customWidth="1"/>
    <col min="6" max="6" width="12.5703125" style="4"/>
    <col min="7" max="7" width="9.7109375" style="4" customWidth="1"/>
    <col min="8" max="8" width="8.7109375" style="5" customWidth="1"/>
    <col min="9" max="9" width="7.28515625" style="5" customWidth="1"/>
    <col min="10" max="10" width="9.7109375" style="5" customWidth="1"/>
    <col min="11" max="11" width="11.28515625" style="6" customWidth="1"/>
    <col min="12" max="13" width="12.5703125" style="7"/>
    <col min="14" max="16384" width="12.5703125" style="5"/>
  </cols>
  <sheetData>
    <row r="3" spans="1:13" ht="12.75" x14ac:dyDescent="0.2">
      <c r="A3" s="1">
        <f ca="1">TODAY()</f>
        <v>43424</v>
      </c>
      <c r="B3" s="2" t="str">
        <f ca="1">CONCATENATE("S",WEEKNUM(TODAY()))</f>
        <v>S47</v>
      </c>
      <c r="C3" s="2"/>
    </row>
    <row r="5" spans="1:13" ht="22.5" x14ac:dyDescent="0.2">
      <c r="A5" s="9" t="s">
        <v>0</v>
      </c>
      <c r="B5" s="10" t="s">
        <v>1</v>
      </c>
      <c r="C5" s="9" t="s">
        <v>2</v>
      </c>
      <c r="D5" s="9" t="s">
        <v>3</v>
      </c>
      <c r="E5" s="11" t="s">
        <v>4</v>
      </c>
      <c r="F5" s="9" t="s">
        <v>5</v>
      </c>
      <c r="G5" s="9" t="s">
        <v>6</v>
      </c>
      <c r="H5" s="12" t="s">
        <v>7</v>
      </c>
      <c r="I5" s="12" t="s">
        <v>8</v>
      </c>
      <c r="J5" s="9" t="s">
        <v>9</v>
      </c>
      <c r="K5" s="13" t="s">
        <v>10</v>
      </c>
      <c r="L5" s="14" t="s">
        <v>11</v>
      </c>
      <c r="M5" s="14" t="s">
        <v>12</v>
      </c>
    </row>
    <row r="6" spans="1:13" x14ac:dyDescent="0.2">
      <c r="A6" s="15" t="s">
        <v>13</v>
      </c>
      <c r="B6" s="16" t="s">
        <v>14</v>
      </c>
      <c r="C6" s="16" t="s">
        <v>15</v>
      </c>
      <c r="D6" s="17">
        <v>42184</v>
      </c>
      <c r="E6" s="18">
        <f>IF(K6="","",L6-D6)/30</f>
        <v>41.666666666666664</v>
      </c>
      <c r="F6" s="15" t="s">
        <v>16</v>
      </c>
      <c r="G6" s="19" t="str">
        <f t="shared" ref="G6:G23" si="0">IF(LEFT(F6,1)="A","MOI","MOD")</f>
        <v>MOD</v>
      </c>
      <c r="H6" s="16" t="s">
        <v>17</v>
      </c>
      <c r="I6" s="16" t="s">
        <v>18</v>
      </c>
      <c r="J6" s="16">
        <v>10</v>
      </c>
      <c r="K6" s="20">
        <v>43098</v>
      </c>
      <c r="L6" s="20">
        <v>43434</v>
      </c>
      <c r="M6" s="20"/>
    </row>
    <row r="7" spans="1:13" x14ac:dyDescent="0.2">
      <c r="A7" s="21" t="s">
        <v>19</v>
      </c>
      <c r="B7" s="22" t="s">
        <v>20</v>
      </c>
      <c r="C7" s="16" t="s">
        <v>15</v>
      </c>
      <c r="D7" s="23">
        <v>42499</v>
      </c>
      <c r="E7" s="18">
        <f>IF(K7="","",L7-D7)/30</f>
        <v>21.833333333333332</v>
      </c>
      <c r="F7" s="21" t="s">
        <v>21</v>
      </c>
      <c r="G7" s="24" t="str">
        <f t="shared" si="0"/>
        <v>MOD</v>
      </c>
      <c r="H7" s="22" t="s">
        <v>17</v>
      </c>
      <c r="I7" s="22" t="s">
        <v>18</v>
      </c>
      <c r="J7" s="22">
        <v>10</v>
      </c>
      <c r="K7" s="25">
        <v>42499</v>
      </c>
      <c r="L7" s="25">
        <v>43154</v>
      </c>
      <c r="M7" s="25" t="s">
        <v>22</v>
      </c>
    </row>
    <row r="8" spans="1:13" x14ac:dyDescent="0.2">
      <c r="A8" s="21" t="s">
        <v>23</v>
      </c>
      <c r="B8" s="22" t="s">
        <v>24</v>
      </c>
      <c r="C8" s="16" t="s">
        <v>15</v>
      </c>
      <c r="D8" s="23">
        <v>42513</v>
      </c>
      <c r="E8" s="18">
        <f>IF(K8="","",L8-D8)/30</f>
        <v>30.7</v>
      </c>
      <c r="F8" s="21" t="s">
        <v>16</v>
      </c>
      <c r="G8" s="24" t="str">
        <f t="shared" si="0"/>
        <v>MOD</v>
      </c>
      <c r="H8" s="22" t="s">
        <v>17</v>
      </c>
      <c r="I8" s="22" t="s">
        <v>18</v>
      </c>
      <c r="J8" s="22">
        <v>10</v>
      </c>
      <c r="K8" s="25">
        <v>42513</v>
      </c>
      <c r="L8" s="25">
        <v>43434</v>
      </c>
      <c r="M8" s="25"/>
    </row>
    <row r="9" spans="1:13" x14ac:dyDescent="0.2">
      <c r="A9" s="15" t="s">
        <v>13</v>
      </c>
      <c r="B9" s="22" t="s">
        <v>25</v>
      </c>
      <c r="C9" s="16" t="s">
        <v>15</v>
      </c>
      <c r="D9" s="23">
        <v>42535</v>
      </c>
      <c r="E9" s="18">
        <f t="shared" ref="E9:E16" si="1">IF(K9="","",L9-D9)/30</f>
        <v>28.966666666666665</v>
      </c>
      <c r="F9" s="21" t="s">
        <v>26</v>
      </c>
      <c r="G9" s="24" t="str">
        <f t="shared" si="0"/>
        <v>MOI</v>
      </c>
      <c r="H9" s="22" t="s">
        <v>17</v>
      </c>
      <c r="I9" s="22" t="s">
        <v>18</v>
      </c>
      <c r="J9" s="22">
        <v>10</v>
      </c>
      <c r="K9" s="25">
        <v>42535</v>
      </c>
      <c r="L9" s="25">
        <v>43404</v>
      </c>
      <c r="M9" s="25" t="s">
        <v>22</v>
      </c>
    </row>
    <row r="10" spans="1:13" x14ac:dyDescent="0.2">
      <c r="A10" s="15" t="s">
        <v>13</v>
      </c>
      <c r="B10" s="22" t="s">
        <v>27</v>
      </c>
      <c r="C10" s="16" t="s">
        <v>15</v>
      </c>
      <c r="D10" s="23">
        <v>42604</v>
      </c>
      <c r="E10" s="18">
        <f t="shared" si="1"/>
        <v>26.666666666666668</v>
      </c>
      <c r="F10" s="21" t="s">
        <v>21</v>
      </c>
      <c r="G10" s="24" t="str">
        <f t="shared" si="0"/>
        <v>MOD</v>
      </c>
      <c r="H10" s="22" t="s">
        <v>17</v>
      </c>
      <c r="I10" s="22" t="s">
        <v>18</v>
      </c>
      <c r="J10" s="22">
        <v>10</v>
      </c>
      <c r="K10" s="25">
        <v>42604</v>
      </c>
      <c r="L10" s="25">
        <v>43404</v>
      </c>
      <c r="M10" s="25" t="s">
        <v>22</v>
      </c>
    </row>
    <row r="11" spans="1:13" x14ac:dyDescent="0.2">
      <c r="A11" s="15" t="s">
        <v>13</v>
      </c>
      <c r="B11" s="22" t="s">
        <v>28</v>
      </c>
      <c r="C11" s="16" t="s">
        <v>15</v>
      </c>
      <c r="D11" s="23">
        <v>42604</v>
      </c>
      <c r="E11" s="18">
        <f t="shared" si="1"/>
        <v>26.666666666666668</v>
      </c>
      <c r="F11" s="21" t="s">
        <v>21</v>
      </c>
      <c r="G11" s="24" t="str">
        <f t="shared" si="0"/>
        <v>MOD</v>
      </c>
      <c r="H11" s="22" t="s">
        <v>17</v>
      </c>
      <c r="I11" s="22" t="s">
        <v>18</v>
      </c>
      <c r="J11" s="22">
        <v>10</v>
      </c>
      <c r="K11" s="25">
        <v>42604</v>
      </c>
      <c r="L11" s="25">
        <v>43404</v>
      </c>
      <c r="M11" s="25" t="s">
        <v>22</v>
      </c>
    </row>
    <row r="12" spans="1:13" x14ac:dyDescent="0.2">
      <c r="A12" s="15" t="s">
        <v>13</v>
      </c>
      <c r="B12" s="22" t="s">
        <v>29</v>
      </c>
      <c r="C12" s="16" t="s">
        <v>15</v>
      </c>
      <c r="D12" s="23">
        <v>42632</v>
      </c>
      <c r="E12" s="18">
        <f t="shared" si="1"/>
        <v>25.733333333333334</v>
      </c>
      <c r="F12" s="21" t="s">
        <v>21</v>
      </c>
      <c r="G12" s="24" t="str">
        <f t="shared" si="0"/>
        <v>MOD</v>
      </c>
      <c r="H12" s="22" t="s">
        <v>17</v>
      </c>
      <c r="I12" s="22" t="s">
        <v>18</v>
      </c>
      <c r="J12" s="22">
        <v>10</v>
      </c>
      <c r="K12" s="25">
        <v>42632</v>
      </c>
      <c r="L12" s="25">
        <v>43404</v>
      </c>
      <c r="M12" s="25" t="s">
        <v>22</v>
      </c>
    </row>
    <row r="13" spans="1:13" x14ac:dyDescent="0.2">
      <c r="A13" s="15" t="s">
        <v>13</v>
      </c>
      <c r="B13" s="22" t="s">
        <v>30</v>
      </c>
      <c r="C13" s="16" t="s">
        <v>15</v>
      </c>
      <c r="D13" s="23">
        <v>42738</v>
      </c>
      <c r="E13" s="18">
        <f t="shared" si="1"/>
        <v>13.3</v>
      </c>
      <c r="F13" s="21" t="s">
        <v>21</v>
      </c>
      <c r="G13" s="24" t="str">
        <f t="shared" si="0"/>
        <v>MOD</v>
      </c>
      <c r="H13" s="22" t="s">
        <v>17</v>
      </c>
      <c r="I13" s="22" t="s">
        <v>18</v>
      </c>
      <c r="J13" s="22">
        <v>10</v>
      </c>
      <c r="K13" s="25">
        <v>42738</v>
      </c>
      <c r="L13" s="25">
        <v>43137</v>
      </c>
      <c r="M13" s="25" t="s">
        <v>22</v>
      </c>
    </row>
    <row r="14" spans="1:13" x14ac:dyDescent="0.2">
      <c r="A14" s="15" t="s">
        <v>13</v>
      </c>
      <c r="B14" s="22" t="s">
        <v>31</v>
      </c>
      <c r="C14" s="16" t="s">
        <v>15</v>
      </c>
      <c r="D14" s="23">
        <v>42738</v>
      </c>
      <c r="E14" s="18">
        <f t="shared" si="1"/>
        <v>16.433333333333334</v>
      </c>
      <c r="F14" s="21" t="s">
        <v>21</v>
      </c>
      <c r="G14" s="24" t="str">
        <f t="shared" si="0"/>
        <v>MOD</v>
      </c>
      <c r="H14" s="22" t="s">
        <v>17</v>
      </c>
      <c r="I14" s="22" t="s">
        <v>18</v>
      </c>
      <c r="J14" s="22">
        <v>10</v>
      </c>
      <c r="K14" s="25">
        <v>42738</v>
      </c>
      <c r="L14" s="25">
        <v>43231</v>
      </c>
      <c r="M14" s="25" t="s">
        <v>22</v>
      </c>
    </row>
    <row r="15" spans="1:13" x14ac:dyDescent="0.2">
      <c r="A15" s="21" t="s">
        <v>19</v>
      </c>
      <c r="B15" s="22" t="s">
        <v>32</v>
      </c>
      <c r="C15" s="16" t="s">
        <v>15</v>
      </c>
      <c r="D15" s="23">
        <v>42800</v>
      </c>
      <c r="E15" s="18">
        <f t="shared" si="1"/>
        <v>20.133333333333333</v>
      </c>
      <c r="F15" s="21" t="s">
        <v>21</v>
      </c>
      <c r="G15" s="24" t="str">
        <f t="shared" si="0"/>
        <v>MOD</v>
      </c>
      <c r="H15" s="22" t="s">
        <v>17</v>
      </c>
      <c r="I15" s="22" t="s">
        <v>18</v>
      </c>
      <c r="J15" s="22">
        <v>10</v>
      </c>
      <c r="K15" s="25">
        <v>42800</v>
      </c>
      <c r="L15" s="25">
        <v>43404</v>
      </c>
      <c r="M15" s="25" t="s">
        <v>22</v>
      </c>
    </row>
    <row r="16" spans="1:13" x14ac:dyDescent="0.2">
      <c r="A16" s="21" t="s">
        <v>19</v>
      </c>
      <c r="B16" s="22" t="s">
        <v>33</v>
      </c>
      <c r="C16" s="16" t="s">
        <v>15</v>
      </c>
      <c r="D16" s="23">
        <v>42828</v>
      </c>
      <c r="E16" s="18">
        <f t="shared" si="1"/>
        <v>21.233333333333334</v>
      </c>
      <c r="F16" s="21" t="s">
        <v>34</v>
      </c>
      <c r="G16" s="24" t="str">
        <f t="shared" si="0"/>
        <v>MOD</v>
      </c>
      <c r="H16" s="22" t="s">
        <v>35</v>
      </c>
      <c r="I16" s="22" t="s">
        <v>18</v>
      </c>
      <c r="J16" s="22">
        <v>10</v>
      </c>
      <c r="K16" s="25">
        <v>42828</v>
      </c>
      <c r="L16" s="25">
        <v>43465</v>
      </c>
      <c r="M16" s="25"/>
    </row>
    <row r="17" spans="1:13" x14ac:dyDescent="0.2">
      <c r="A17" s="21" t="s">
        <v>19</v>
      </c>
      <c r="B17" s="22" t="s">
        <v>36</v>
      </c>
      <c r="C17" s="16" t="s">
        <v>15</v>
      </c>
      <c r="D17" s="23">
        <v>42836</v>
      </c>
      <c r="E17" s="18">
        <f t="shared" ref="E17:E23" si="2">IF(K17="","",L17-D17)/30</f>
        <v>17.833333333333332</v>
      </c>
      <c r="F17" s="21" t="s">
        <v>37</v>
      </c>
      <c r="G17" s="24" t="str">
        <f t="shared" si="0"/>
        <v>MOI</v>
      </c>
      <c r="H17" s="22" t="s">
        <v>35</v>
      </c>
      <c r="I17" s="22" t="s">
        <v>18</v>
      </c>
      <c r="J17" s="22">
        <v>10</v>
      </c>
      <c r="K17" s="25">
        <v>42836</v>
      </c>
      <c r="L17" s="25">
        <v>43371</v>
      </c>
      <c r="M17" s="25" t="s">
        <v>22</v>
      </c>
    </row>
    <row r="18" spans="1:13" x14ac:dyDescent="0.2">
      <c r="A18" s="21" t="s">
        <v>23</v>
      </c>
      <c r="B18" s="22" t="s">
        <v>38</v>
      </c>
      <c r="C18" s="16" t="s">
        <v>15</v>
      </c>
      <c r="D18" s="23">
        <v>42864</v>
      </c>
      <c r="E18" s="18">
        <f t="shared" si="2"/>
        <v>8.2666666666666675</v>
      </c>
      <c r="F18" s="21" t="s">
        <v>39</v>
      </c>
      <c r="G18" s="24" t="str">
        <f t="shared" si="0"/>
        <v>MOI</v>
      </c>
      <c r="H18" s="22" t="s">
        <v>35</v>
      </c>
      <c r="I18" s="22" t="s">
        <v>18</v>
      </c>
      <c r="J18" s="22">
        <v>10</v>
      </c>
      <c r="K18" s="25">
        <v>42864</v>
      </c>
      <c r="L18" s="25">
        <v>43112</v>
      </c>
      <c r="M18" s="25" t="s">
        <v>22</v>
      </c>
    </row>
    <row r="19" spans="1:13" x14ac:dyDescent="0.2">
      <c r="A19" s="21" t="s">
        <v>40</v>
      </c>
      <c r="B19" s="22" t="s">
        <v>41</v>
      </c>
      <c r="C19" s="16" t="s">
        <v>15</v>
      </c>
      <c r="D19" s="23">
        <v>42919</v>
      </c>
      <c r="E19" s="18">
        <f t="shared" si="2"/>
        <v>17.866666666666667</v>
      </c>
      <c r="F19" s="21" t="s">
        <v>42</v>
      </c>
      <c r="G19" s="24" t="str">
        <f t="shared" si="0"/>
        <v>MOI</v>
      </c>
      <c r="H19" s="22" t="s">
        <v>35</v>
      </c>
      <c r="I19" s="22" t="s">
        <v>18</v>
      </c>
      <c r="J19" s="22">
        <v>10</v>
      </c>
      <c r="K19" s="25">
        <v>42919</v>
      </c>
      <c r="L19" s="25">
        <v>43455</v>
      </c>
      <c r="M19" s="25"/>
    </row>
    <row r="20" spans="1:13" x14ac:dyDescent="0.2">
      <c r="A20" s="21" t="s">
        <v>43</v>
      </c>
      <c r="B20" s="22" t="s">
        <v>44</v>
      </c>
      <c r="C20" s="16" t="s">
        <v>15</v>
      </c>
      <c r="D20" s="23">
        <v>42926</v>
      </c>
      <c r="E20" s="18">
        <f t="shared" si="2"/>
        <v>14.6</v>
      </c>
      <c r="F20" s="21" t="s">
        <v>26</v>
      </c>
      <c r="G20" s="24" t="str">
        <f t="shared" si="0"/>
        <v>MOI</v>
      </c>
      <c r="H20" s="22" t="s">
        <v>35</v>
      </c>
      <c r="I20" s="22" t="s">
        <v>18</v>
      </c>
      <c r="J20" s="22">
        <v>10</v>
      </c>
      <c r="K20" s="25">
        <v>42926</v>
      </c>
      <c r="L20" s="25">
        <v>43364</v>
      </c>
      <c r="M20" s="25" t="s">
        <v>22</v>
      </c>
    </row>
    <row r="21" spans="1:13" x14ac:dyDescent="0.2">
      <c r="A21" s="21" t="s">
        <v>45</v>
      </c>
      <c r="B21" s="22" t="s">
        <v>46</v>
      </c>
      <c r="C21" s="16" t="s">
        <v>15</v>
      </c>
      <c r="D21" s="23">
        <v>42933</v>
      </c>
      <c r="E21" s="18">
        <f t="shared" si="2"/>
        <v>15.533333333333333</v>
      </c>
      <c r="F21" s="21" t="s">
        <v>21</v>
      </c>
      <c r="G21" s="24" t="str">
        <f t="shared" si="0"/>
        <v>MOD</v>
      </c>
      <c r="H21" s="22" t="s">
        <v>17</v>
      </c>
      <c r="I21" s="22" t="s">
        <v>18</v>
      </c>
      <c r="J21" s="22">
        <v>10</v>
      </c>
      <c r="K21" s="25">
        <v>42933</v>
      </c>
      <c r="L21" s="25">
        <v>43399</v>
      </c>
      <c r="M21" s="25" t="s">
        <v>22</v>
      </c>
    </row>
    <row r="22" spans="1:13" x14ac:dyDescent="0.2">
      <c r="A22" s="21" t="s">
        <v>47</v>
      </c>
      <c r="B22" s="22" t="s">
        <v>48</v>
      </c>
      <c r="C22" s="16" t="s">
        <v>15</v>
      </c>
      <c r="D22" s="23">
        <v>42968</v>
      </c>
      <c r="E22" s="18">
        <f t="shared" si="2"/>
        <v>16.233333333333334</v>
      </c>
      <c r="F22" s="21" t="s">
        <v>49</v>
      </c>
      <c r="G22" s="24" t="str">
        <f t="shared" si="0"/>
        <v>MOD</v>
      </c>
      <c r="H22" s="22" t="s">
        <v>35</v>
      </c>
      <c r="I22" s="22" t="s">
        <v>18</v>
      </c>
      <c r="J22" s="22">
        <v>10</v>
      </c>
      <c r="K22" s="25">
        <v>42968</v>
      </c>
      <c r="L22" s="25">
        <v>43455</v>
      </c>
      <c r="M22" s="25"/>
    </row>
    <row r="23" spans="1:13" x14ac:dyDescent="0.2">
      <c r="A23" s="21" t="s">
        <v>50</v>
      </c>
      <c r="B23" s="22" t="s">
        <v>51</v>
      </c>
      <c r="C23" s="16" t="s">
        <v>15</v>
      </c>
      <c r="D23" s="23">
        <v>42989</v>
      </c>
      <c r="E23" s="18">
        <f t="shared" si="2"/>
        <v>18.866666666666667</v>
      </c>
      <c r="F23" s="21" t="s">
        <v>49</v>
      </c>
      <c r="G23" s="24" t="str">
        <f t="shared" si="0"/>
        <v>MOD</v>
      </c>
      <c r="H23" s="22" t="s">
        <v>35</v>
      </c>
      <c r="I23" s="22" t="s">
        <v>18</v>
      </c>
      <c r="J23" s="22">
        <v>10</v>
      </c>
      <c r="K23" s="25">
        <v>42989</v>
      </c>
      <c r="L23" s="25">
        <v>43555</v>
      </c>
      <c r="M23" s="25"/>
    </row>
  </sheetData>
  <pageMargins left="0.70866141732283472" right="0.70866141732283472" top="0.74803149606299213" bottom="0.74803149606299213" header="0.31496062992125984" footer="0.31496062992125984"/>
  <pageSetup paperSize="9" scale="86" fitToWidth="2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workbookViewId="0">
      <pane xSplit="3" ySplit="1" topLeftCell="D2" activePane="bottomRight" state="frozen"/>
      <selection activeCell="H22" sqref="H22"/>
      <selection pane="topRight" activeCell="H22" sqref="H22"/>
      <selection pane="bottomLeft" activeCell="H22" sqref="H22"/>
      <selection pane="bottomRight" activeCell="B29" sqref="B29"/>
    </sheetView>
  </sheetViews>
  <sheetFormatPr baseColWidth="10" defaultColWidth="12.5703125" defaultRowHeight="11.25" x14ac:dyDescent="0.2"/>
  <cols>
    <col min="1" max="1" width="20" style="5" customWidth="1"/>
    <col min="2" max="2" width="32.7109375" style="5" customWidth="1"/>
    <col min="3" max="4" width="12.5703125" style="4"/>
    <col min="5" max="5" width="12.5703125" style="39"/>
    <col min="6" max="6" width="7" style="40" customWidth="1"/>
    <col min="7" max="7" width="16.7109375" style="3" customWidth="1"/>
    <col min="8" max="8" width="12.85546875" style="3" customWidth="1"/>
    <col min="9" max="9" width="15.140625" style="3" customWidth="1"/>
    <col min="10" max="10" width="12.5703125" style="5"/>
    <col min="11" max="11" width="11.28515625" style="38" customWidth="1"/>
    <col min="12" max="12" width="8.85546875" style="38" customWidth="1"/>
    <col min="13" max="13" width="9.140625" style="5" customWidth="1"/>
    <col min="14" max="14" width="14.140625" style="8" customWidth="1"/>
    <col min="15" max="15" width="6.85546875" style="8" customWidth="1"/>
    <col min="16" max="16" width="7" style="41" customWidth="1"/>
    <col min="17" max="16384" width="12.5703125" style="5"/>
  </cols>
  <sheetData>
    <row r="1" spans="1:18" s="27" customFormat="1" ht="33.75" x14ac:dyDescent="0.2">
      <c r="A1" s="42" t="s">
        <v>0</v>
      </c>
      <c r="B1" s="42" t="s">
        <v>1</v>
      </c>
      <c r="C1" s="43" t="s">
        <v>5</v>
      </c>
      <c r="D1" s="43" t="s">
        <v>6</v>
      </c>
      <c r="E1" s="44" t="s">
        <v>7</v>
      </c>
      <c r="F1" s="44" t="s">
        <v>8</v>
      </c>
      <c r="G1" s="45" t="s">
        <v>9</v>
      </c>
      <c r="H1" s="45" t="s">
        <v>10</v>
      </c>
      <c r="I1" s="45" t="s">
        <v>11</v>
      </c>
      <c r="J1" s="42" t="s">
        <v>52</v>
      </c>
      <c r="K1" s="42" t="s">
        <v>53</v>
      </c>
      <c r="L1" s="42" t="s">
        <v>54</v>
      </c>
      <c r="M1" s="42" t="s">
        <v>55</v>
      </c>
      <c r="N1" s="46" t="s">
        <v>56</v>
      </c>
      <c r="O1" s="46" t="s">
        <v>57</v>
      </c>
      <c r="P1" s="46" t="s">
        <v>58</v>
      </c>
      <c r="Q1" s="26" t="s">
        <v>59</v>
      </c>
      <c r="R1" s="26" t="s">
        <v>60</v>
      </c>
    </row>
    <row r="2" spans="1:18" x14ac:dyDescent="0.2">
      <c r="A2" s="28" t="s">
        <v>61</v>
      </c>
      <c r="B2" s="22" t="s">
        <v>14</v>
      </c>
      <c r="C2" s="21" t="s">
        <v>16</v>
      </c>
      <c r="D2" s="29" t="str">
        <f>VLOOKUP(FACTURATION!$B$2,'SUIVI '!$B$6:$I$23,6,0)</f>
        <v>MOD</v>
      </c>
      <c r="E2" s="29" t="str">
        <f>VLOOKUP(FACTURATION!$B$2,'SUIVI '!$B$6:$I$23,7,0)</f>
        <v>ETAM</v>
      </c>
      <c r="F2" s="29" t="str">
        <f>VLOOKUP(FACTURATION!$B$2,'SUIVI '!$B$6:$I$23,8,0)</f>
        <v>H</v>
      </c>
      <c r="G2" s="30">
        <v>10</v>
      </c>
      <c r="H2" s="31">
        <v>42184</v>
      </c>
      <c r="I2" s="23">
        <v>43434</v>
      </c>
      <c r="J2" s="32">
        <v>43101</v>
      </c>
      <c r="K2" s="33">
        <v>22</v>
      </c>
      <c r="L2" s="34">
        <v>22</v>
      </c>
      <c r="M2" s="35">
        <v>100</v>
      </c>
      <c r="N2" s="36">
        <f>IF(L2="","",(L2*G2)+M2)</f>
        <v>320</v>
      </c>
      <c r="O2" s="37">
        <f>IF(FACTURATION!$L$2=0,"",L2/K2)</f>
        <v>1</v>
      </c>
      <c r="P2" s="36" t="e">
        <f>#N/A</f>
        <v>#N/A</v>
      </c>
    </row>
    <row r="3" spans="1:18" x14ac:dyDescent="0.2">
      <c r="A3" s="28" t="s">
        <v>61</v>
      </c>
      <c r="B3" s="22" t="s">
        <v>14</v>
      </c>
      <c r="C3" s="21" t="s">
        <v>16</v>
      </c>
      <c r="D3" s="29" t="str">
        <f>VLOOKUP(FACTURATION!$B$3,'SUIVI '!$B$6:$I$23,6,0)</f>
        <v>MOD</v>
      </c>
      <c r="E3" s="29" t="str">
        <f>VLOOKUP(FACTURATION!$B$3,'SUIVI '!$B$6:$I$23,7,0)</f>
        <v>ETAM</v>
      </c>
      <c r="F3" s="29" t="str">
        <f>VLOOKUP(FACTURATION!$B$3,'SUIVI '!$B$6:$I$23,8,0)</f>
        <v>H</v>
      </c>
      <c r="G3" s="30">
        <v>10</v>
      </c>
      <c r="H3" s="31">
        <v>42184</v>
      </c>
      <c r="I3" s="23">
        <v>43434</v>
      </c>
      <c r="J3" s="32">
        <v>43132</v>
      </c>
      <c r="K3" s="33">
        <v>20</v>
      </c>
      <c r="L3" s="34">
        <v>20</v>
      </c>
      <c r="M3" s="35"/>
      <c r="N3" s="36">
        <f t="shared" ref="N3:N12" si="0">IF(L3="","",(L3*G3)+M3)</f>
        <v>200</v>
      </c>
      <c r="O3" s="37">
        <f>IF(FACTURATION!$L$3=0,"",L3/K3)</f>
        <v>1</v>
      </c>
      <c r="P3" s="36" t="e">
        <f>#N/A</f>
        <v>#N/A</v>
      </c>
    </row>
    <row r="4" spans="1:18" x14ac:dyDescent="0.2">
      <c r="A4" s="28" t="s">
        <v>61</v>
      </c>
      <c r="B4" s="22" t="s">
        <v>14</v>
      </c>
      <c r="C4" s="21" t="s">
        <v>16</v>
      </c>
      <c r="D4" s="29" t="str">
        <f>VLOOKUP(FACTURATION!$B$4,'SUIVI '!$B$6:$I$23,6,0)</f>
        <v>MOD</v>
      </c>
      <c r="E4" s="29" t="str">
        <f>VLOOKUP(FACTURATION!$B$4,'SUIVI '!$B$6:$I$23,7,0)</f>
        <v>ETAM</v>
      </c>
      <c r="F4" s="29" t="str">
        <f>VLOOKUP(FACTURATION!$B$4,'SUIVI '!$B$6:$I$23,8,0)</f>
        <v>H</v>
      </c>
      <c r="G4" s="30">
        <v>10</v>
      </c>
      <c r="H4" s="31">
        <v>42184</v>
      </c>
      <c r="I4" s="23">
        <v>43434</v>
      </c>
      <c r="J4" s="32">
        <v>43160</v>
      </c>
      <c r="K4" s="33">
        <v>22</v>
      </c>
      <c r="L4" s="34">
        <v>22</v>
      </c>
      <c r="M4" s="35"/>
      <c r="N4" s="36">
        <f t="shared" si="0"/>
        <v>220</v>
      </c>
      <c r="O4" s="37">
        <f>IF(FACTURATION!$L$4=0,"",L4/K4)</f>
        <v>1</v>
      </c>
      <c r="P4" s="36" t="e">
        <f>#N/A</f>
        <v>#N/A</v>
      </c>
    </row>
    <row r="5" spans="1:18" x14ac:dyDescent="0.2">
      <c r="A5" s="28" t="s">
        <v>61</v>
      </c>
      <c r="B5" s="22" t="s">
        <v>14</v>
      </c>
      <c r="C5" s="21" t="s">
        <v>16</v>
      </c>
      <c r="D5" s="29" t="str">
        <f>VLOOKUP(FACTURATION!$B$5,'SUIVI '!$B$6:$I$23,6,0)</f>
        <v>MOD</v>
      </c>
      <c r="E5" s="29" t="str">
        <f>VLOOKUP(FACTURATION!$B$5,'SUIVI '!$B$6:$I$23,7,0)</f>
        <v>ETAM</v>
      </c>
      <c r="F5" s="29" t="str">
        <f>VLOOKUP(FACTURATION!$B$5,'SUIVI '!$B$6:$I$23,8,0)</f>
        <v>H</v>
      </c>
      <c r="G5" s="30">
        <v>10</v>
      </c>
      <c r="H5" s="31">
        <v>42184</v>
      </c>
      <c r="I5" s="23">
        <v>43434</v>
      </c>
      <c r="J5" s="32">
        <v>43191</v>
      </c>
      <c r="K5" s="33">
        <v>20</v>
      </c>
      <c r="L5" s="34">
        <v>20</v>
      </c>
      <c r="M5" s="35"/>
      <c r="N5" s="36">
        <f t="shared" si="0"/>
        <v>200</v>
      </c>
      <c r="O5" s="37">
        <f>IF(FACTURATION!$L$5=0,"",L5/K5)</f>
        <v>1</v>
      </c>
      <c r="P5" s="36" t="e">
        <f>#N/A</f>
        <v>#N/A</v>
      </c>
    </row>
    <row r="6" spans="1:18" x14ac:dyDescent="0.2">
      <c r="A6" s="28" t="s">
        <v>61</v>
      </c>
      <c r="B6" s="22" t="s">
        <v>14</v>
      </c>
      <c r="C6" s="21" t="s">
        <v>16</v>
      </c>
      <c r="D6" s="29" t="str">
        <f>VLOOKUP(FACTURATION!$B$6,'SUIVI '!$B$6:$I$23,6,0)</f>
        <v>MOD</v>
      </c>
      <c r="E6" s="29" t="str">
        <f>VLOOKUP(FACTURATION!$B$6,'SUIVI '!$B$6:$I$23,7,0)</f>
        <v>ETAM</v>
      </c>
      <c r="F6" s="29" t="str">
        <f>VLOOKUP(FACTURATION!$B$6,'SUIVI '!$B$6:$I$23,8,0)</f>
        <v>H</v>
      </c>
      <c r="G6" s="30">
        <v>10</v>
      </c>
      <c r="H6" s="31">
        <v>42184</v>
      </c>
      <c r="I6" s="23">
        <v>43434</v>
      </c>
      <c r="J6" s="32">
        <v>43221</v>
      </c>
      <c r="K6" s="33">
        <v>19</v>
      </c>
      <c r="L6" s="34">
        <v>19</v>
      </c>
      <c r="M6" s="35"/>
      <c r="N6" s="36">
        <f t="shared" si="0"/>
        <v>190</v>
      </c>
      <c r="O6" s="37">
        <f>IF(FACTURATION!$L$6=0,"",L6/K6)</f>
        <v>1</v>
      </c>
      <c r="P6" s="36" t="e">
        <f>#N/A</f>
        <v>#N/A</v>
      </c>
    </row>
    <row r="7" spans="1:18" x14ac:dyDescent="0.2">
      <c r="A7" s="28" t="s">
        <v>61</v>
      </c>
      <c r="B7" s="22" t="s">
        <v>14</v>
      </c>
      <c r="C7" s="21" t="s">
        <v>16</v>
      </c>
      <c r="D7" s="29" t="str">
        <f>VLOOKUP(FACTURATION!$B$7,'SUIVI '!$B$6:$I$23,6,0)</f>
        <v>MOD</v>
      </c>
      <c r="E7" s="29" t="str">
        <f>VLOOKUP(FACTURATION!$B$7,'SUIVI '!$B$6:$I$23,7,0)</f>
        <v>ETAM</v>
      </c>
      <c r="F7" s="29" t="str">
        <f>VLOOKUP(FACTURATION!$B$7,'SUIVI '!$B$6:$I$23,8,0)</f>
        <v>H</v>
      </c>
      <c r="G7" s="30">
        <v>10</v>
      </c>
      <c r="H7" s="31">
        <v>42184</v>
      </c>
      <c r="I7" s="23">
        <v>43434</v>
      </c>
      <c r="J7" s="32">
        <v>43252</v>
      </c>
      <c r="K7" s="33">
        <v>21</v>
      </c>
      <c r="L7" s="34">
        <v>21</v>
      </c>
      <c r="M7" s="35"/>
      <c r="N7" s="36">
        <f t="shared" si="0"/>
        <v>210</v>
      </c>
      <c r="O7" s="37">
        <f>IF(FACTURATION!$L$7=0,"",L7/K7)</f>
        <v>1</v>
      </c>
      <c r="P7" s="36" t="e">
        <f>#N/A</f>
        <v>#N/A</v>
      </c>
    </row>
    <row r="8" spans="1:18" x14ac:dyDescent="0.2">
      <c r="A8" s="28" t="s">
        <v>61</v>
      </c>
      <c r="B8" s="22" t="s">
        <v>14</v>
      </c>
      <c r="C8" s="21" t="s">
        <v>16</v>
      </c>
      <c r="D8" s="29" t="str">
        <f>VLOOKUP(FACTURATION!$B$8,'SUIVI '!$B$6:$I$23,6,0)</f>
        <v>MOD</v>
      </c>
      <c r="E8" s="29" t="str">
        <f>VLOOKUP(FACTURATION!$B$8,'SUIVI '!$B$6:$I$23,7,0)</f>
        <v>ETAM</v>
      </c>
      <c r="F8" s="29" t="str">
        <f>VLOOKUP(FACTURATION!$B$8,'SUIVI '!$B$6:$I$23,8,0)</f>
        <v>H</v>
      </c>
      <c r="G8" s="30">
        <v>10</v>
      </c>
      <c r="H8" s="31">
        <v>42184</v>
      </c>
      <c r="I8" s="23">
        <v>43434</v>
      </c>
      <c r="J8" s="32">
        <v>43282</v>
      </c>
      <c r="K8" s="33">
        <v>22</v>
      </c>
      <c r="L8" s="34">
        <v>22</v>
      </c>
      <c r="M8" s="35"/>
      <c r="N8" s="36">
        <f t="shared" si="0"/>
        <v>220</v>
      </c>
      <c r="O8" s="37">
        <f>IF(FACTURATION!$L$8=0,"",L8/K8)</f>
        <v>1</v>
      </c>
      <c r="P8" s="36" t="e">
        <f>#N/A</f>
        <v>#N/A</v>
      </c>
    </row>
    <row r="9" spans="1:18" x14ac:dyDescent="0.2">
      <c r="A9" s="28" t="s">
        <v>61</v>
      </c>
      <c r="B9" s="22" t="s">
        <v>14</v>
      </c>
      <c r="C9" s="21" t="s">
        <v>16</v>
      </c>
      <c r="D9" s="29" t="str">
        <f>VLOOKUP(FACTURATION!$B$9,'SUIVI '!$B$6:$I$23,6,0)</f>
        <v>MOD</v>
      </c>
      <c r="E9" s="29" t="str">
        <f>VLOOKUP(FACTURATION!$B$9,'SUIVI '!$B$6:$I$23,7,0)</f>
        <v>ETAM</v>
      </c>
      <c r="F9" s="29" t="str">
        <f>VLOOKUP(FACTURATION!$B$9,'SUIVI '!$B$6:$I$23,8,0)</f>
        <v>H</v>
      </c>
      <c r="G9" s="30">
        <v>10</v>
      </c>
      <c r="H9" s="31">
        <v>42184</v>
      </c>
      <c r="I9" s="23">
        <v>43434</v>
      </c>
      <c r="J9" s="32">
        <v>43313</v>
      </c>
      <c r="K9" s="33">
        <v>22</v>
      </c>
      <c r="L9" s="34">
        <v>22</v>
      </c>
      <c r="M9" s="35"/>
      <c r="N9" s="36">
        <f t="shared" si="0"/>
        <v>220</v>
      </c>
      <c r="O9" s="37">
        <f>IF(FACTURATION!$L$9=0,"",L9/K9)</f>
        <v>1</v>
      </c>
      <c r="P9" s="36" t="e">
        <f>#N/A</f>
        <v>#N/A</v>
      </c>
    </row>
    <row r="10" spans="1:18" x14ac:dyDescent="0.2">
      <c r="A10" s="28" t="s">
        <v>61</v>
      </c>
      <c r="B10" s="22" t="s">
        <v>14</v>
      </c>
      <c r="C10" s="21" t="s">
        <v>16</v>
      </c>
      <c r="D10" s="29" t="str">
        <f>VLOOKUP(FACTURATION!$B$10,'SUIVI '!$B$6:$I$23,6,0)</f>
        <v>MOD</v>
      </c>
      <c r="E10" s="29" t="str">
        <f>VLOOKUP(FACTURATION!$B$10,'SUIVI '!$B$6:$I$23,7,0)</f>
        <v>ETAM</v>
      </c>
      <c r="F10" s="29" t="str">
        <f>VLOOKUP(FACTURATION!$B$10,'SUIVI '!$B$6:$I$23,8,0)</f>
        <v>H</v>
      </c>
      <c r="G10" s="30">
        <v>10</v>
      </c>
      <c r="H10" s="31">
        <v>42184</v>
      </c>
      <c r="I10" s="23">
        <v>43434</v>
      </c>
      <c r="J10" s="32">
        <v>43344</v>
      </c>
      <c r="K10" s="33">
        <v>20</v>
      </c>
      <c r="L10" s="34">
        <v>20</v>
      </c>
      <c r="M10" s="35"/>
      <c r="N10" s="36">
        <f t="shared" si="0"/>
        <v>200</v>
      </c>
      <c r="O10" s="37">
        <f>IF(FACTURATION!$L$10=0,"",L10/K10)</f>
        <v>1</v>
      </c>
      <c r="P10" s="36" t="e">
        <f>#N/A</f>
        <v>#N/A</v>
      </c>
    </row>
    <row r="11" spans="1:18" x14ac:dyDescent="0.2">
      <c r="A11" s="28" t="s">
        <v>61</v>
      </c>
      <c r="B11" s="22" t="s">
        <v>14</v>
      </c>
      <c r="C11" s="21" t="s">
        <v>16</v>
      </c>
      <c r="D11" s="29" t="str">
        <f>VLOOKUP(FACTURATION!$B$11,'SUIVI '!$B$6:$I$23,6,0)</f>
        <v>MOD</v>
      </c>
      <c r="E11" s="29" t="str">
        <f>VLOOKUP(FACTURATION!$B$11,'SUIVI '!$B$6:$I$23,7,0)</f>
        <v>ETAM</v>
      </c>
      <c r="F11" s="29" t="str">
        <f>VLOOKUP(FACTURATION!$B$11,'SUIVI '!$B$6:$I$23,8,0)</f>
        <v>H</v>
      </c>
      <c r="G11" s="30">
        <v>10</v>
      </c>
      <c r="H11" s="31">
        <v>42184</v>
      </c>
      <c r="I11" s="23">
        <v>43434</v>
      </c>
      <c r="J11" s="32">
        <v>43374</v>
      </c>
      <c r="K11" s="33">
        <v>23</v>
      </c>
      <c r="L11" s="34">
        <v>23</v>
      </c>
      <c r="M11" s="35"/>
      <c r="N11" s="36">
        <f t="shared" si="0"/>
        <v>230</v>
      </c>
      <c r="O11" s="37">
        <f>IF(FACTURATION!$L$11=0,"",L11/K11)</f>
        <v>1</v>
      </c>
      <c r="P11" s="36" t="e">
        <f>#N/A</f>
        <v>#N/A</v>
      </c>
    </row>
    <row r="12" spans="1:18" x14ac:dyDescent="0.2">
      <c r="A12" s="28" t="s">
        <v>61</v>
      </c>
      <c r="B12" s="22" t="s">
        <v>14</v>
      </c>
      <c r="C12" s="21" t="s">
        <v>16</v>
      </c>
      <c r="D12" s="29" t="str">
        <f>VLOOKUP(FACTURATION!$B$12,'SUIVI '!$B$6:$I$23,6,0)</f>
        <v>MOD</v>
      </c>
      <c r="E12" s="29" t="str">
        <f>VLOOKUP(FACTURATION!$B$12,'SUIVI '!$B$6:$I$23,7,0)</f>
        <v>ETAM</v>
      </c>
      <c r="F12" s="29" t="str">
        <f>VLOOKUP(FACTURATION!$B$12,'SUIVI '!$B$6:$I$23,8,0)</f>
        <v>H</v>
      </c>
      <c r="G12" s="30">
        <v>10</v>
      </c>
      <c r="H12" s="31">
        <v>42184</v>
      </c>
      <c r="I12" s="23">
        <v>43434</v>
      </c>
      <c r="J12" s="32">
        <v>43405</v>
      </c>
      <c r="K12" s="33">
        <v>21</v>
      </c>
      <c r="L12" s="34"/>
      <c r="M12" s="35"/>
      <c r="N12" s="36" t="str">
        <f t="shared" si="0"/>
        <v/>
      </c>
      <c r="O12" s="37" t="str">
        <f>IF(FACTURATION!$L$12=0,"",L12/K12)</f>
        <v/>
      </c>
      <c r="P12" s="36" t="e">
        <f>#N/A</f>
        <v>#N/A</v>
      </c>
    </row>
    <row r="13" spans="1:18" x14ac:dyDescent="0.2">
      <c r="A13" s="28" t="s">
        <v>62</v>
      </c>
      <c r="B13" s="22" t="s">
        <v>20</v>
      </c>
      <c r="C13" s="21" t="s">
        <v>21</v>
      </c>
      <c r="D13" s="29" t="str">
        <f>VLOOKUP(FACTURATION!$B$13,'SUIVI '!$B$6:$I$23,6,0)</f>
        <v>MOD</v>
      </c>
      <c r="E13" s="29" t="str">
        <f>VLOOKUP(FACTURATION!$B$13,'SUIVI '!$B$6:$I$23,7,0)</f>
        <v>ETAM</v>
      </c>
      <c r="F13" s="29" t="str">
        <f>VLOOKUP(FACTURATION!$B$13,'SUIVI '!$B$6:$I$23,8,0)</f>
        <v>H</v>
      </c>
      <c r="G13" s="30">
        <v>10</v>
      </c>
      <c r="H13" s="31">
        <v>42499</v>
      </c>
      <c r="I13" s="23">
        <v>43154</v>
      </c>
      <c r="J13" s="32">
        <v>43101</v>
      </c>
      <c r="K13" s="33">
        <v>22</v>
      </c>
      <c r="L13" s="34">
        <v>22</v>
      </c>
      <c r="M13" s="35"/>
      <c r="N13" s="36">
        <f>IF(L13="","",(L13*G13)+M13)</f>
        <v>220</v>
      </c>
      <c r="O13" s="37">
        <f>IF(FACTURATION!$L$13=0,"",L13/K13)</f>
        <v>1</v>
      </c>
      <c r="P13" s="36" t="e">
        <f>#N/A</f>
        <v>#N/A</v>
      </c>
    </row>
    <row r="14" spans="1:18" x14ac:dyDescent="0.2">
      <c r="A14" s="28" t="s">
        <v>62</v>
      </c>
      <c r="B14" s="22" t="s">
        <v>20</v>
      </c>
      <c r="C14" s="21" t="s">
        <v>21</v>
      </c>
      <c r="D14" s="29" t="str">
        <f>VLOOKUP(FACTURATION!$B$14,'SUIVI '!$B$6:$I$23,6,0)</f>
        <v>MOD</v>
      </c>
      <c r="E14" s="29" t="str">
        <f>VLOOKUP(FACTURATION!$B$14,'SUIVI '!$B$6:$I$23,7,0)</f>
        <v>ETAM</v>
      </c>
      <c r="F14" s="29" t="str">
        <f>VLOOKUP(FACTURATION!$B$14,'SUIVI '!$B$6:$I$23,8,0)</f>
        <v>H</v>
      </c>
      <c r="G14" s="30">
        <v>10</v>
      </c>
      <c r="H14" s="31">
        <v>42499</v>
      </c>
      <c r="I14" s="23">
        <v>43154</v>
      </c>
      <c r="J14" s="32">
        <v>43132</v>
      </c>
      <c r="K14" s="33">
        <v>20</v>
      </c>
      <c r="L14" s="34">
        <v>20</v>
      </c>
      <c r="M14" s="35"/>
      <c r="N14" s="36">
        <f>IF(L14="","",(L14*G14)+M14)</f>
        <v>200</v>
      </c>
      <c r="O14" s="37">
        <f>IF(FACTURATION!$L$14=0,"",L14/K14)</f>
        <v>1</v>
      </c>
      <c r="P14" s="36" t="e">
        <f>#N/A</f>
        <v>#N/A</v>
      </c>
    </row>
  </sheetData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 </vt:lpstr>
      <vt:lpstr>FACTURATION</vt:lpstr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Gwendoline Pilard</dc:creator>
  <cp:lastModifiedBy>Gwendoline Pilard</cp:lastModifiedBy>
  <dcterms:created xsi:type="dcterms:W3CDTF">2018-11-07T13:03:01Z</dcterms:created>
  <dcterms:modified xsi:type="dcterms:W3CDTF">2018-11-20T16:23:02Z</dcterms:modified>
</cp:coreProperties>
</file>