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ICARD\Desktop\"/>
    </mc:Choice>
  </mc:AlternateContent>
  <xr:revisionPtr revIDLastSave="0" documentId="13_ncr:1_{A5D31833-153F-4DCB-BC59-ED6EB7F8A097}" xr6:coauthVersionLast="40" xr6:coauthVersionMax="40" xr10:uidLastSave="{00000000-0000-0000-0000-000000000000}"/>
  <bookViews>
    <workbookView xWindow="0" yWindow="0" windowWidth="21600" windowHeight="8625" activeTab="1" xr2:uid="{00000000-000D-0000-FFFF-FFFF00000000}"/>
  </bookViews>
  <sheets>
    <sheet name="Liste" sheetId="1" r:id="rId1"/>
    <sheet name="Sortie" sheetId="2" r:id="rId2"/>
    <sheet name="Entrée" sheetId="3" r:id="rId3"/>
    <sheet name="Stock" sheetId="4" r:id="rId4"/>
  </sheets>
  <definedNames>
    <definedName name="ListeProduits">TabProduit[]</definedName>
    <definedName name="NomProduit">TabProduit[Produit]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2" l="1"/>
  <c r="A8" i="2"/>
  <c r="I8" i="2"/>
  <c r="H8" i="2"/>
  <c r="I3" i="2"/>
  <c r="I4" i="2"/>
  <c r="I5" i="2"/>
  <c r="I6" i="2"/>
  <c r="I7" i="2"/>
  <c r="I2" i="2"/>
  <c r="H2" i="2"/>
  <c r="H3" i="2"/>
  <c r="H4" i="2"/>
  <c r="H5" i="2"/>
  <c r="H6" i="2"/>
  <c r="H7" i="2"/>
  <c r="G2" i="2"/>
  <c r="A7" i="2"/>
  <c r="G7" i="2"/>
  <c r="A6" i="2"/>
  <c r="G6" i="2"/>
  <c r="A5" i="2"/>
  <c r="G5" i="2"/>
  <c r="J8" i="2" l="1"/>
  <c r="K8" i="2"/>
  <c r="J7" i="2"/>
  <c r="K7" i="2"/>
  <c r="J6" i="2"/>
  <c r="K6" i="2"/>
  <c r="J5" i="2"/>
  <c r="K5" i="2"/>
  <c r="A4" i="2"/>
  <c r="G4" i="2"/>
  <c r="A3" i="2"/>
  <c r="G3" i="2"/>
  <c r="K4" i="2" l="1"/>
  <c r="K3" i="2"/>
  <c r="J4" i="2"/>
  <c r="J3" i="2"/>
  <c r="A4" i="1"/>
  <c r="A2" i="4" l="1"/>
  <c r="J2" i="4" s="1"/>
  <c r="A2" i="3"/>
  <c r="A2" i="2" l="1"/>
  <c r="I2" i="4" s="1"/>
  <c r="A3" i="1"/>
  <c r="A2" i="1"/>
  <c r="B2" i="4" l="1"/>
  <c r="E2" i="4"/>
  <c r="K2" i="4" s="1"/>
  <c r="C2" i="4"/>
  <c r="H2" i="4"/>
  <c r="D2" i="4"/>
  <c r="F2" i="3"/>
  <c r="H2" i="3" s="1"/>
  <c r="E2" i="3"/>
  <c r="G2" i="3" s="1"/>
  <c r="C2" i="3"/>
  <c r="K2" i="2"/>
  <c r="J2" i="2"/>
  <c r="F2" i="4" l="1"/>
  <c r="G2" i="4"/>
  <c r="L2" i="4" l="1"/>
</calcChain>
</file>

<file path=xl/sharedStrings.xml><?xml version="1.0" encoding="utf-8"?>
<sst xmlns="http://schemas.openxmlformats.org/spreadsheetml/2006/main" count="75" uniqueCount="28">
  <si>
    <t>Produit</t>
  </si>
  <si>
    <t>Prix Achat</t>
  </si>
  <si>
    <t>Prix Vente</t>
  </si>
  <si>
    <t>Stock Initial</t>
  </si>
  <si>
    <t>Valeur Stock Achat</t>
  </si>
  <si>
    <t>Valeur Stock Vente</t>
  </si>
  <si>
    <t>Stock mini</t>
  </si>
  <si>
    <t>Stock Réel</t>
  </si>
  <si>
    <t>Produit 1</t>
  </si>
  <si>
    <t>Produit 2</t>
  </si>
  <si>
    <t>Entrée</t>
  </si>
  <si>
    <t>Sortie</t>
  </si>
  <si>
    <t>ID Produit</t>
  </si>
  <si>
    <t>Id</t>
  </si>
  <si>
    <t>Date</t>
  </si>
  <si>
    <t>Début</t>
  </si>
  <si>
    <t>Fin</t>
  </si>
  <si>
    <t>Total</t>
  </si>
  <si>
    <t>Stock Sortie</t>
  </si>
  <si>
    <t>Stock Entrée</t>
  </si>
  <si>
    <t>Bénef</t>
  </si>
  <si>
    <t>Début initial</t>
  </si>
  <si>
    <t>Produit3</t>
  </si>
  <si>
    <t>Produit 3</t>
  </si>
  <si>
    <t>EXEMPLE</t>
  </si>
  <si>
    <t>produit 3</t>
  </si>
  <si>
    <t>17/12/2018</t>
  </si>
  <si>
    <t>23,5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</si>
</sst>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\ &quot;€&quot;;\-#,##0.00\ &quot;€&quot;"/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3">
    <xf numFmtId="0" fontId="0" fillId="0" borderId="0" xfId="0"/>
    <xf numFmtId="44" fontId="0" fillId="0" borderId="0" xfId="1" applyFont="1"/>
    <xf numFmtId="44" fontId="2" fillId="0" borderId="0" xfId="1" applyFont="1"/>
    <xf numFmtId="14" fontId="0" fillId="0" borderId="0" xfId="0" applyNumberFormat="1"/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14" fontId="0" fillId="0" borderId="0" xfId="0" applyNumberFormat="1" applyAlignment="1">
      <alignment horizontal="center"/>
    </xf>
    <xf numFmtId="44" fontId="0" fillId="0" borderId="0" xfId="0" applyNumberFormat="1"/>
    <xf numFmtId="0" fontId="0" fillId="2" borderId="0" xfId="0" applyFill="1"/>
    <xf numFmtId="14" fontId="0" fillId="2" borderId="0" xfId="0" applyNumberFormat="1" applyFill="1"/>
    <xf numFmtId="7" fontId="2" fillId="0" borderId="0" xfId="1" applyNumberFormat="1" applyFont="1"/>
    <xf numFmtId="44" fontId="2" fillId="0" borderId="0" xfId="1" applyFont="1" applyAlignment="1">
      <alignment horizontal="center"/>
    </xf>
    <xf numFmtId="0" fontId="3" fillId="2" borderId="0" xfId="0" applyFont="1" applyFill="1" applyAlignment="1">
      <alignment horizontal="center"/>
    </xf>
  </cellXfs>
  <cellStyles count="2">
    <cellStyle name="Monétaire" xfId="1" builtinId="4"/>
    <cellStyle name="Normal" xfId="0" builtinId="0"/>
  </cellStyles>
  <dxfs count="37">
    <dxf>
      <numFmt numFmtId="34" formatCode="_-* #,##0.00\ &quot;€&quot;_-;\-* #,##0.00\ &quot;€&quot;_-;_-* &quot;-&quot;??\ &quot;€&quot;_-;_-@_-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352425</xdr:colOff>
      <xdr:row>0</xdr:row>
      <xdr:rowOff>47625</xdr:rowOff>
    </xdr:from>
    <xdr:to>
      <xdr:col>9</xdr:col>
      <xdr:colOff>57150</xdr:colOff>
      <xdr:row>3</xdr:row>
      <xdr:rowOff>161925</xdr:rowOff>
    </xdr:to>
    <xdr:sp macro="[0]!ajout" textlink="">
      <xdr:nvSpPr>
        <xdr:cNvPr id="2" name="Ellipse 1">
          <a:extLst>
            <a:ext uri="{FF2B5EF4-FFF2-40B4-BE49-F238E27FC236}">
              <a16:creationId xmlns:a16="http://schemas.microsoft.com/office/drawing/2014/main" id="{CBFAA2E8-E5E2-4743-B634-87C0228D8019}"/>
            </a:ext>
          </a:extLst>
        </xdr:cNvPr>
        <xdr:cNvSpPr/>
      </xdr:nvSpPr>
      <xdr:spPr>
        <a:xfrm>
          <a:off x="5991225" y="47625"/>
          <a:ext cx="1228725" cy="6858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238126</xdr:colOff>
      <xdr:row>0</xdr:row>
      <xdr:rowOff>133350</xdr:rowOff>
    </xdr:from>
    <xdr:to>
      <xdr:col>12</xdr:col>
      <xdr:colOff>466726</xdr:colOff>
      <xdr:row>4</xdr:row>
      <xdr:rowOff>76200</xdr:rowOff>
    </xdr:to>
    <xdr:sp macro="[0]!sortie" textlink="">
      <xdr:nvSpPr>
        <xdr:cNvPr id="2" name="Ellipse 1">
          <a:extLst>
            <a:ext uri="{FF2B5EF4-FFF2-40B4-BE49-F238E27FC236}">
              <a16:creationId xmlns:a16="http://schemas.microsoft.com/office/drawing/2014/main" id="{B4B5291E-FE4E-427C-B743-17E44A3D8DD7}"/>
            </a:ext>
          </a:extLst>
        </xdr:cNvPr>
        <xdr:cNvSpPr/>
      </xdr:nvSpPr>
      <xdr:spPr>
        <a:xfrm>
          <a:off x="9839326" y="133350"/>
          <a:ext cx="990600" cy="704850"/>
        </a:xfrm>
        <a:prstGeom prst="ellipse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3302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Sortie de stock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295275</xdr:colOff>
      <xdr:row>0</xdr:row>
      <xdr:rowOff>123825</xdr:rowOff>
    </xdr:from>
    <xdr:to>
      <xdr:col>10</xdr:col>
      <xdr:colOff>0</xdr:colOff>
      <xdr:row>4</xdr:row>
      <xdr:rowOff>47625</xdr:rowOff>
    </xdr:to>
    <xdr:sp macro="[0]!entrée" textlink="">
      <xdr:nvSpPr>
        <xdr:cNvPr id="2" name="Ellipse 1">
          <a:extLst>
            <a:ext uri="{FF2B5EF4-FFF2-40B4-BE49-F238E27FC236}">
              <a16:creationId xmlns:a16="http://schemas.microsoft.com/office/drawing/2014/main" id="{34D3694C-C2C2-49A3-B8F1-B9582EC42D05}"/>
            </a:ext>
          </a:extLst>
        </xdr:cNvPr>
        <xdr:cNvSpPr/>
      </xdr:nvSpPr>
      <xdr:spPr>
        <a:xfrm>
          <a:off x="7610475" y="123825"/>
          <a:ext cx="1228725" cy="6858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Produit" displayName="TabProduit" ref="A1:G4" totalsRowShown="0">
  <autoFilter ref="A1:G4" xr:uid="{00000000-0009-0000-0100-000001000000}"/>
  <tableColumns count="7">
    <tableColumn id="1" xr3:uid="{00000000-0010-0000-0000-000001000000}" name="ID Produit">
      <calculatedColumnFormula>ROW(A2)-1</calculatedColumnFormula>
    </tableColumn>
    <tableColumn id="2" xr3:uid="{00000000-0010-0000-0000-000002000000}" name="Produit"/>
    <tableColumn id="3" xr3:uid="{00000000-0010-0000-0000-000003000000}" name="Prix Achat" dataDxfId="36" dataCellStyle="Monétaire"/>
    <tableColumn id="4" xr3:uid="{00000000-0010-0000-0000-000004000000}" name="Prix Vente" dataDxfId="35" dataCellStyle="Monétaire"/>
    <tableColumn id="5" xr3:uid="{00000000-0010-0000-0000-000005000000}" name="Stock Initial"/>
    <tableColumn id="8" xr3:uid="{00000000-0010-0000-0000-000008000000}" name="Stock mini"/>
    <tableColumn id="6" xr3:uid="{00000000-0010-0000-0000-000006000000}" name="Début initial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Sortie" displayName="TabSortie" ref="A1:K8" totalsRowShown="0" headerRowDxfId="34" dataDxfId="33" dataCellStyle="Monétaire">
  <autoFilter ref="A1:K8" xr:uid="{00000000-0009-0000-0100-000003000000}"/>
  <tableColumns count="11">
    <tableColumn id="1" xr3:uid="{00000000-0010-0000-0100-000001000000}" name="Id">
      <calculatedColumnFormula>ROW(A2)-1</calculatedColumnFormula>
    </tableColumn>
    <tableColumn id="2" xr3:uid="{00000000-0010-0000-0100-000002000000}" name="Date" dataDxfId="32"/>
    <tableColumn id="3" xr3:uid="{00000000-0010-0000-0100-000003000000}" name="Produit">
      <calculatedColumnFormula>VLOOKUP(A2,TabProduit[],2,0)</calculatedColumnFormula>
    </tableColumn>
    <tableColumn id="4" xr3:uid="{00000000-0010-0000-0100-000004000000}" name="Début" dataDxfId="31"/>
    <tableColumn id="5" xr3:uid="{00000000-0010-0000-0100-000005000000}" name="Fin" dataDxfId="30"/>
    <tableColumn id="6" xr3:uid="{00000000-0010-0000-0100-000006000000}" name="Sortie" dataDxfId="29"/>
    <tableColumn id="7" xr3:uid="{00000000-0010-0000-0100-000007000000}" name="Total" dataDxfId="28">
      <calculatedColumnFormula>IF(OR(ISBLANK(D2)),"",(F2+D2)-E2)</calculatedColumnFormula>
    </tableColumn>
    <tableColumn id="8" xr3:uid="{00000000-0010-0000-0100-000008000000}" name="Prix Achat" dataDxfId="27" dataCellStyle="Monétaire">
      <calculatedColumnFormula>VLOOKUP(TabSortie[[#This Row],[Produit]],TabProduit[[Produit]:[Début initial]],2,FALSE)</calculatedColumnFormula>
    </tableColumn>
    <tableColumn id="9" xr3:uid="{00000000-0010-0000-0100-000009000000}" name="Prix Vente" dataDxfId="26" dataCellStyle="Monétaire">
      <calculatedColumnFormula>VLOOKUP(TabSortie[[#This Row],[Produit]],TabProduit[[Produit]:[Début initial]],3,FALSE)</calculatedColumnFormula>
    </tableColumn>
    <tableColumn id="10" xr3:uid="{00000000-0010-0000-0100-00000A000000}" name="Valeur Stock Achat" dataDxfId="25" dataCellStyle="Monétaire">
      <calculatedColumnFormula>G2*H2</calculatedColumnFormula>
    </tableColumn>
    <tableColumn id="11" xr3:uid="{00000000-0010-0000-0100-00000B000000}" name="Valeur Stock Vente" dataDxfId="24" dataCellStyle="Monétaire">
      <calculatedColumnFormula>G2*I2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Entrée" displayName="TabEntrée" ref="A1:H2" totalsRowShown="0" headerRowDxfId="23" dataDxfId="22" dataCellStyle="Monétaire">
  <autoFilter ref="A1:H2" xr:uid="{00000000-0009-0000-0100-000004000000}"/>
  <tableColumns count="8">
    <tableColumn id="1" xr3:uid="{00000000-0010-0000-0200-000001000000}" name="Id" dataDxfId="21">
      <calculatedColumnFormula>ROW(A2)-1</calculatedColumnFormula>
    </tableColumn>
    <tableColumn id="2" xr3:uid="{00000000-0010-0000-0200-000002000000}" name="Date" dataDxfId="20"/>
    <tableColumn id="3" xr3:uid="{00000000-0010-0000-0200-000003000000}" name="Produit" dataDxfId="19">
      <calculatedColumnFormula>VLOOKUP(A2,TabProduit[],2,0)</calculatedColumnFormula>
    </tableColumn>
    <tableColumn id="4" xr3:uid="{00000000-0010-0000-0200-000004000000}" name="Entrée" dataDxfId="18"/>
    <tableColumn id="5" xr3:uid="{00000000-0010-0000-0200-000005000000}" name="Prix Achat" dataDxfId="17" dataCellStyle="Monétaire">
      <calculatedColumnFormula>VLOOKUP(A2,TabProduit[],3,0)</calculatedColumnFormula>
    </tableColumn>
    <tableColumn id="6" xr3:uid="{00000000-0010-0000-0200-000006000000}" name="Prix Vente" dataDxfId="16" dataCellStyle="Monétaire">
      <calculatedColumnFormula>VLOOKUP(A2,TabProduit[],4,0)</calculatedColumnFormula>
    </tableColumn>
    <tableColumn id="7" xr3:uid="{00000000-0010-0000-0200-000007000000}" name="Valeur Stock Achat" dataDxfId="15" dataCellStyle="Monétaire">
      <calculatedColumnFormula>D2*E2</calculatedColumnFormula>
    </tableColumn>
    <tableColumn id="8" xr3:uid="{00000000-0010-0000-0200-000008000000}" name="Valeur Stock Vente" dataDxfId="14" dataCellStyle="Monétaire">
      <calculatedColumnFormula>D2*F2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TabStock" displayName="TabStock" ref="A1:L2" totalsRowShown="0" headerRowDxfId="13" dataDxfId="12">
  <autoFilter ref="A1:L2" xr:uid="{00000000-0009-0000-0100-000005000000}"/>
  <tableColumns count="12">
    <tableColumn id="1" xr3:uid="{00000000-0010-0000-0300-000001000000}" name="ID Produit" dataDxfId="11">
      <calculatedColumnFormula>ROW(A2)-1</calculatedColumnFormula>
    </tableColumn>
    <tableColumn id="2" xr3:uid="{00000000-0010-0000-0300-000002000000}" name="Produit" dataDxfId="10">
      <calculatedColumnFormula>VLOOKUP(A2,TabProduit[],2,0)</calculatedColumnFormula>
    </tableColumn>
    <tableColumn id="3" xr3:uid="{00000000-0010-0000-0300-000003000000}" name="Prix Achat" dataDxfId="9" dataCellStyle="Monétaire">
      <calculatedColumnFormula>VLOOKUP(A2,TabProduit[],3,0)</calculatedColumnFormula>
    </tableColumn>
    <tableColumn id="4" xr3:uid="{00000000-0010-0000-0300-000004000000}" name="Prix Vente" dataDxfId="8" dataCellStyle="Monétaire">
      <calculatedColumnFormula>VLOOKUP(A2,TabProduit[],4,0)</calculatedColumnFormula>
    </tableColumn>
    <tableColumn id="5" xr3:uid="{00000000-0010-0000-0300-000005000000}" name="Stock Initial" dataDxfId="7">
      <calculatedColumnFormula>VLOOKUP(A2,TabProduit[],5,0)</calculatedColumnFormula>
    </tableColumn>
    <tableColumn id="6" xr3:uid="{00000000-0010-0000-0300-000006000000}" name="Valeur Stock Achat" dataDxfId="6" dataCellStyle="Monétaire">
      <calculatedColumnFormula>K2*C2</calculatedColumnFormula>
    </tableColumn>
    <tableColumn id="7" xr3:uid="{00000000-0010-0000-0300-000007000000}" name="Valeur Stock Vente" dataDxfId="5" dataCellStyle="Monétaire">
      <calculatedColumnFormula>K2*D2</calculatedColumnFormula>
    </tableColumn>
    <tableColumn id="8" xr3:uid="{00000000-0010-0000-0300-000008000000}" name="Stock mini" dataDxfId="4">
      <calculatedColumnFormula>VLOOKUP(A2,TabProduit[],6,0)</calculatedColumnFormula>
    </tableColumn>
    <tableColumn id="9" xr3:uid="{00000000-0010-0000-0300-000009000000}" name="Stock Sortie" dataDxfId="3">
      <calculatedColumnFormula>VLOOKUP(A2,TabSortie[],6,0)</calculatedColumnFormula>
    </tableColumn>
    <tableColumn id="10" xr3:uid="{00000000-0010-0000-0300-00000A000000}" name="Stock Entrée" dataDxfId="2">
      <calculatedColumnFormula>VLOOKUP(A2,TabEntrée[],4,0)</calculatedColumnFormula>
    </tableColumn>
    <tableColumn id="11" xr3:uid="{00000000-0010-0000-0300-00000B000000}" name="Stock Réel" dataDxfId="1">
      <calculatedColumnFormula>(E2+J2)-I2</calculatedColumnFormula>
    </tableColumn>
    <tableColumn id="12" xr3:uid="{00000000-0010-0000-0300-00000C000000}" name="Bénef" dataDxfId="0">
      <calculatedColumnFormula>G2-F2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4"/>
  <sheetViews>
    <sheetView workbookViewId="0">
      <selection activeCell="D2" sqref="D2"/>
    </sheetView>
  </sheetViews>
  <sheetFormatPr baseColWidth="10" defaultRowHeight="15" x14ac:dyDescent="0.25"/>
  <cols>
    <col min="1" max="1" width="11.5703125" customWidth="1"/>
    <col min="3" max="3" width="12" customWidth="1"/>
    <col min="4" max="4" width="12.42578125" customWidth="1"/>
    <col min="5" max="5" width="13.42578125" customWidth="1"/>
    <col min="6" max="6" width="12.28515625" customWidth="1"/>
    <col min="7" max="7" width="15.28515625" customWidth="1"/>
    <col min="11" max="11" width="14.140625" customWidth="1"/>
  </cols>
  <sheetData>
    <row r="1" spans="1:7" x14ac:dyDescent="0.25">
      <c r="A1" t="s">
        <v>12</v>
      </c>
      <c r="B1" t="s">
        <v>0</v>
      </c>
      <c r="C1" t="s">
        <v>1</v>
      </c>
      <c r="D1" t="s">
        <v>2</v>
      </c>
      <c r="E1" t="s">
        <v>3</v>
      </c>
      <c r="F1" t="s">
        <v>6</v>
      </c>
      <c r="G1" t="s">
        <v>21</v>
      </c>
    </row>
    <row r="2" spans="1:7" x14ac:dyDescent="0.25">
      <c r="A2">
        <f>ROW(A2)-1</f>
        <v>1</v>
      </c>
      <c r="B2" t="s">
        <v>8</v>
      </c>
      <c r="C2" s="1">
        <v>2.88</v>
      </c>
      <c r="D2" s="1">
        <v>3</v>
      </c>
      <c r="E2">
        <v>122</v>
      </c>
      <c r="F2">
        <v>40</v>
      </c>
      <c r="G2">
        <v>20</v>
      </c>
    </row>
    <row r="3" spans="1:7" x14ac:dyDescent="0.25">
      <c r="A3">
        <f>ROW(A3)-1</f>
        <v>2</v>
      </c>
      <c r="B3" t="s">
        <v>9</v>
      </c>
      <c r="C3" s="2">
        <v>1.05</v>
      </c>
      <c r="D3" s="2">
        <v>2.5</v>
      </c>
      <c r="E3">
        <v>20</v>
      </c>
      <c r="F3">
        <v>24</v>
      </c>
      <c r="G3">
        <v>25</v>
      </c>
    </row>
    <row r="4" spans="1:7" x14ac:dyDescent="0.25">
      <c r="A4">
        <f>ROW(A4)-1</f>
        <v>3</v>
      </c>
      <c r="B4" t="s">
        <v>25</v>
      </c>
      <c r="C4" s="10">
        <v>3</v>
      </c>
      <c r="D4" s="10">
        <v>3.5</v>
      </c>
      <c r="E4">
        <v>23</v>
      </c>
      <c r="F4">
        <v>10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X18"/>
  <sheetViews>
    <sheetView tabSelected="1" workbookViewId="0">
      <selection activeCell="G9" sqref="G9"/>
    </sheetView>
  </sheetViews>
  <sheetFormatPr baseColWidth="10" defaultRowHeight="15" x14ac:dyDescent="0.25"/>
  <cols>
    <col min="8" max="8" width="12" customWidth="1"/>
    <col min="9" max="9" width="12.42578125" customWidth="1"/>
    <col min="10" max="10" width="19.5703125" customWidth="1"/>
    <col min="11" max="11" width="20" customWidth="1"/>
    <col min="24" max="24" width="18" bestFit="1" customWidth="1"/>
  </cols>
  <sheetData>
    <row r="1" spans="1:24" x14ac:dyDescent="0.25">
      <c r="A1" s="4" t="s">
        <v>13</v>
      </c>
      <c r="B1" s="4" t="s">
        <v>14</v>
      </c>
      <c r="C1" s="4" t="s">
        <v>0</v>
      </c>
      <c r="D1" s="4" t="s">
        <v>15</v>
      </c>
      <c r="E1" s="4" t="s">
        <v>16</v>
      </c>
      <c r="F1" s="4" t="s">
        <v>11</v>
      </c>
      <c r="G1" s="4" t="s">
        <v>17</v>
      </c>
      <c r="H1" s="4" t="s">
        <v>1</v>
      </c>
      <c r="I1" s="4" t="s">
        <v>2</v>
      </c>
      <c r="J1" s="4" t="s">
        <v>4</v>
      </c>
      <c r="K1" s="4" t="s">
        <v>5</v>
      </c>
    </row>
    <row r="2" spans="1:24" x14ac:dyDescent="0.25">
      <c r="A2">
        <f>ROW(A2)-1</f>
        <v>1</v>
      </c>
      <c r="B2" s="3">
        <v>43451</v>
      </c>
      <c r="C2" t="s">
        <v>8</v>
      </c>
      <c r="D2" s="4">
        <v>47</v>
      </c>
      <c r="E2" s="4">
        <v>23.5</v>
      </c>
      <c r="F2" s="4">
        <v>133</v>
      </c>
      <c r="G2" s="4">
        <f>IF(OR(ISBLANK(D2)),"",(F2+D2)-E2)</f>
        <v>156.5</v>
      </c>
      <c r="H2" s="5">
        <f>VLOOKUP(TabSortie[[#This Row],[Produit]],TabProduit[[Produit]:[Début initial]],2,FALSE)</f>
        <v>2.88</v>
      </c>
      <c r="I2" s="5">
        <f>VLOOKUP(TabSortie[[#This Row],[Produit]],TabProduit[[Produit]:[Début initial]],3,FALSE)</f>
        <v>3</v>
      </c>
      <c r="J2" s="5">
        <f>G2*H2</f>
        <v>450.71999999999997</v>
      </c>
      <c r="K2" s="5">
        <f>G2*I2</f>
        <v>469.5</v>
      </c>
      <c r="N2" s="12" t="s">
        <v>24</v>
      </c>
      <c r="O2" s="12"/>
      <c r="P2" s="12"/>
      <c r="Q2" s="12"/>
      <c r="R2" s="12"/>
      <c r="S2" s="12"/>
      <c r="T2" s="12"/>
      <c r="U2" s="12"/>
      <c r="V2" s="12"/>
      <c r="W2" s="12"/>
      <c r="X2" s="12"/>
    </row>
    <row r="3" spans="1:24" x14ac:dyDescent="0.25">
      <c r="A3">
        <f>ROW(A3)-1</f>
        <v>2</v>
      </c>
      <c r="B3" s="3" t="s">
        <v>26</v>
      </c>
      <c r="C3" t="s">
        <v>8</v>
      </c>
      <c r="D3" s="4" t="s">
        <v>27</v>
      </c>
      <c r="E3" s="4">
        <v>30</v>
      </c>
      <c r="F3" s="4">
        <v>29</v>
      </c>
      <c r="G3" s="4">
        <f>IF(OR(ISBLANK(D3)),"",(F3+D3)-E3)</f>
        <v>22.5</v>
      </c>
      <c r="H3" s="5">
        <f>VLOOKUP(TabSortie[[#This Row],[Produit]],TabProduit[[Produit]:[Début initial]],2,FALSE)</f>
        <v>2.88</v>
      </c>
      <c r="I3" s="5">
        <f>VLOOKUP(TabSortie[[#This Row],[Produit]],TabProduit[[Produit]:[Début initial]],3,FALSE)</f>
        <v>3</v>
      </c>
      <c r="J3" s="11">
        <f>G3*H3</f>
        <v>64.8</v>
      </c>
      <c r="K3" s="11">
        <f>G3*I3</f>
        <v>67.5</v>
      </c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</row>
    <row r="4" spans="1:24" x14ac:dyDescent="0.25">
      <c r="A4">
        <f>ROW(A4)-1</f>
        <v>3</v>
      </c>
      <c r="B4" s="3" t="s">
        <v>26</v>
      </c>
      <c r="C4" t="s">
        <v>8</v>
      </c>
      <c r="D4" s="4">
        <v>30</v>
      </c>
      <c r="E4" s="4">
        <v>25</v>
      </c>
      <c r="F4" s="4">
        <v>30</v>
      </c>
      <c r="G4" s="4">
        <f>IF(OR(ISBLANK(D4)),"",(F4+D4)-E4)</f>
        <v>35</v>
      </c>
      <c r="H4" s="5">
        <f>VLOOKUP(TabSortie[[#This Row],[Produit]],TabProduit[[Produit]:[Début initial]],2,FALSE)</f>
        <v>2.88</v>
      </c>
      <c r="I4" s="5">
        <f>VLOOKUP(TabSortie[[#This Row],[Produit]],TabProduit[[Produit]:[Début initial]],3,FALSE)</f>
        <v>3</v>
      </c>
      <c r="J4" s="11">
        <f>G4*H4</f>
        <v>100.8</v>
      </c>
      <c r="K4" s="11">
        <f>G4*I4</f>
        <v>105</v>
      </c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</row>
    <row r="5" spans="1:24" x14ac:dyDescent="0.25">
      <c r="A5">
        <f>ROW(A5)-1</f>
        <v>4</v>
      </c>
      <c r="B5" s="3" t="s">
        <v>26</v>
      </c>
      <c r="C5" t="s">
        <v>8</v>
      </c>
      <c r="D5" s="4">
        <v>25</v>
      </c>
      <c r="E5" s="4">
        <v>36</v>
      </c>
      <c r="F5" s="4">
        <v>45</v>
      </c>
      <c r="G5" s="4">
        <f>IF(OR(ISBLANK(D5)),"",(F5+D5)-E5)</f>
        <v>34</v>
      </c>
      <c r="H5" s="5">
        <f>VLOOKUP(TabSortie[[#This Row],[Produit]],TabProduit[[Produit]:[Début initial]],2,FALSE)</f>
        <v>2.88</v>
      </c>
      <c r="I5" s="5">
        <f>VLOOKUP(TabSortie[[#This Row],[Produit]],TabProduit[[Produit]:[Début initial]],3,FALSE)</f>
        <v>3</v>
      </c>
      <c r="J5" s="11">
        <f>G5*H5</f>
        <v>97.92</v>
      </c>
      <c r="K5" s="11">
        <f>G5*I5</f>
        <v>102</v>
      </c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</row>
    <row r="6" spans="1:24" x14ac:dyDescent="0.25">
      <c r="A6">
        <f>ROW(A6)-1</f>
        <v>5</v>
      </c>
      <c r="B6" s="3" t="s">
        <v>26</v>
      </c>
      <c r="C6" t="s">
        <v>8</v>
      </c>
      <c r="D6" s="4">
        <v>36</v>
      </c>
      <c r="E6" s="4">
        <v>10</v>
      </c>
      <c r="F6" s="4">
        <v>12</v>
      </c>
      <c r="G6" s="4">
        <f>IF(OR(ISBLANK(D6)),"",(F6+D6)-E6)</f>
        <v>38</v>
      </c>
      <c r="H6" s="5">
        <f>VLOOKUP(TabSortie[[#This Row],[Produit]],TabProduit[[Produit]:[Début initial]],2,FALSE)</f>
        <v>2.88</v>
      </c>
      <c r="I6" s="5">
        <f>VLOOKUP(TabSortie[[#This Row],[Produit]],TabProduit[[Produit]:[Début initial]],3,FALSE)</f>
        <v>3</v>
      </c>
      <c r="J6" s="11">
        <f>G6*H6</f>
        <v>109.44</v>
      </c>
      <c r="K6" s="11">
        <f>G6*I6</f>
        <v>114</v>
      </c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24" x14ac:dyDescent="0.25">
      <c r="A7">
        <f>ROW(A7)-1</f>
        <v>6</v>
      </c>
      <c r="B7" s="3" t="s">
        <v>26</v>
      </c>
      <c r="C7" t="s">
        <v>8</v>
      </c>
      <c r="D7" s="4">
        <v>10</v>
      </c>
      <c r="E7" s="4">
        <v>25</v>
      </c>
      <c r="F7" s="4">
        <v>52</v>
      </c>
      <c r="G7" s="4">
        <f>IF(OR(ISBLANK(D7)),"",(F7+D7)-E7)</f>
        <v>37</v>
      </c>
      <c r="H7" s="5">
        <f>VLOOKUP(TabSortie[[#This Row],[Produit]],TabProduit[[Produit]:[Début initial]],2,FALSE)</f>
        <v>2.88</v>
      </c>
      <c r="I7" s="5">
        <f>VLOOKUP(TabSortie[[#This Row],[Produit]],TabProduit[[Produit]:[Début initial]],3,FALSE)</f>
        <v>3</v>
      </c>
      <c r="J7" s="11">
        <f>G7*H7</f>
        <v>106.56</v>
      </c>
      <c r="K7" s="11">
        <f>G7*I7</f>
        <v>111</v>
      </c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</row>
    <row r="8" spans="1:24" x14ac:dyDescent="0.25">
      <c r="A8">
        <f>ROW(A8)-1</f>
        <v>7</v>
      </c>
      <c r="B8" s="3" t="s">
        <v>26</v>
      </c>
      <c r="C8" t="s">
        <v>9</v>
      </c>
      <c r="D8" s="4">
        <v>14</v>
      </c>
      <c r="E8" s="4">
        <v>35</v>
      </c>
      <c r="F8" s="4">
        <v>15</v>
      </c>
      <c r="G8" s="4">
        <f>IF(OR(ISBLANK(D8)),"",(F8+D8)-E8)</f>
        <v>-6</v>
      </c>
      <c r="H8" s="11">
        <f>VLOOKUP(TabSortie[[#This Row],[Produit]],TabProduit[[Produit]:[Début initial]],2,FALSE)</f>
        <v>1.05</v>
      </c>
      <c r="I8" s="11">
        <f>VLOOKUP(TabSortie[[#This Row],[Produit]],TabProduit[[Produit]:[Début initial]],3,FALSE)</f>
        <v>2.5</v>
      </c>
      <c r="J8" s="11">
        <f>G8*H8</f>
        <v>-6.3000000000000007</v>
      </c>
      <c r="K8" s="11">
        <f>G8*I8</f>
        <v>-15</v>
      </c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</row>
    <row r="9" spans="1:24" x14ac:dyDescent="0.25"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</row>
    <row r="10" spans="1:24" x14ac:dyDescent="0.25">
      <c r="N10" s="8" t="s">
        <v>13</v>
      </c>
      <c r="O10" s="8" t="s">
        <v>14</v>
      </c>
      <c r="P10" s="8" t="s">
        <v>0</v>
      </c>
      <c r="Q10" s="8" t="s">
        <v>15</v>
      </c>
      <c r="R10" s="8" t="s">
        <v>16</v>
      </c>
      <c r="S10" s="8" t="s">
        <v>11</v>
      </c>
      <c r="T10" s="8" t="s">
        <v>17</v>
      </c>
      <c r="U10" s="8" t="s">
        <v>1</v>
      </c>
      <c r="V10" s="8" t="s">
        <v>2</v>
      </c>
      <c r="W10" s="8" t="s">
        <v>4</v>
      </c>
      <c r="X10" s="8" t="s">
        <v>5</v>
      </c>
    </row>
    <row r="11" spans="1:24" x14ac:dyDescent="0.25">
      <c r="N11" s="8">
        <v>1</v>
      </c>
      <c r="O11" s="9">
        <v>43451</v>
      </c>
      <c r="P11" s="8" t="s">
        <v>8</v>
      </c>
      <c r="Q11" s="8">
        <v>47</v>
      </c>
      <c r="R11" s="8">
        <v>23.5</v>
      </c>
      <c r="S11" s="8">
        <v>133</v>
      </c>
      <c r="T11" s="8">
        <v>156.5</v>
      </c>
      <c r="U11" s="8">
        <v>2.88</v>
      </c>
      <c r="V11" s="8">
        <v>3</v>
      </c>
      <c r="W11" s="8">
        <v>450.71999999999997</v>
      </c>
      <c r="X11" s="8">
        <v>469.5</v>
      </c>
    </row>
    <row r="12" spans="1:24" x14ac:dyDescent="0.25">
      <c r="N12" s="8">
        <v>2</v>
      </c>
      <c r="O12" s="9">
        <v>43451</v>
      </c>
      <c r="P12" s="8" t="s">
        <v>9</v>
      </c>
      <c r="Q12" s="8">
        <v>35</v>
      </c>
      <c r="R12" s="8">
        <v>20</v>
      </c>
      <c r="S12" s="8">
        <v>133</v>
      </c>
      <c r="T12" s="8">
        <v>156.5</v>
      </c>
      <c r="U12" s="8">
        <v>2.88</v>
      </c>
      <c r="V12" s="8">
        <v>3</v>
      </c>
      <c r="W12" s="8">
        <v>450.71999999999997</v>
      </c>
      <c r="X12" s="8">
        <v>469.5</v>
      </c>
    </row>
    <row r="13" spans="1:24" x14ac:dyDescent="0.25">
      <c r="N13" s="8">
        <v>3</v>
      </c>
      <c r="O13" s="9">
        <v>43451</v>
      </c>
      <c r="P13" s="8" t="s">
        <v>22</v>
      </c>
      <c r="Q13" s="8">
        <v>47</v>
      </c>
      <c r="R13" s="8">
        <v>14</v>
      </c>
      <c r="S13" s="8">
        <v>133</v>
      </c>
      <c r="T13" s="8">
        <v>156.5</v>
      </c>
      <c r="U13" s="8">
        <v>2.88</v>
      </c>
      <c r="V13" s="8">
        <v>3</v>
      </c>
      <c r="W13" s="8">
        <v>450.71999999999997</v>
      </c>
      <c r="X13" s="8">
        <v>469.5</v>
      </c>
    </row>
    <row r="14" spans="1:24" x14ac:dyDescent="0.25">
      <c r="N14" s="8">
        <v>4</v>
      </c>
      <c r="O14" s="9">
        <v>43451</v>
      </c>
      <c r="P14" s="8" t="s">
        <v>9</v>
      </c>
      <c r="Q14" s="8">
        <v>20</v>
      </c>
      <c r="R14" s="8">
        <v>5</v>
      </c>
      <c r="S14" s="8">
        <v>133</v>
      </c>
      <c r="T14" s="8">
        <v>156.5</v>
      </c>
      <c r="U14" s="8">
        <v>2.88</v>
      </c>
      <c r="V14" s="8">
        <v>3</v>
      </c>
      <c r="W14" s="8">
        <v>450.71999999999997</v>
      </c>
      <c r="X14" s="8">
        <v>469.5</v>
      </c>
    </row>
    <row r="15" spans="1:24" x14ac:dyDescent="0.25">
      <c r="N15" s="8">
        <v>5</v>
      </c>
      <c r="O15" s="9">
        <v>43451</v>
      </c>
      <c r="P15" s="8" t="s">
        <v>8</v>
      </c>
      <c r="Q15" s="8">
        <v>23.5</v>
      </c>
      <c r="R15" s="8">
        <v>18</v>
      </c>
      <c r="S15" s="8">
        <v>133</v>
      </c>
      <c r="T15" s="8">
        <v>156.5</v>
      </c>
      <c r="U15" s="8">
        <v>2.88</v>
      </c>
      <c r="V15" s="8">
        <v>3</v>
      </c>
      <c r="W15" s="8">
        <v>450.71999999999997</v>
      </c>
      <c r="X15" s="8">
        <v>469.5</v>
      </c>
    </row>
    <row r="16" spans="1:24" x14ac:dyDescent="0.25">
      <c r="N16" s="8">
        <v>6</v>
      </c>
      <c r="O16" s="9">
        <v>43451</v>
      </c>
      <c r="P16" s="8" t="s">
        <v>8</v>
      </c>
      <c r="Q16" s="8">
        <v>18</v>
      </c>
      <c r="R16" s="8">
        <v>23.5</v>
      </c>
      <c r="S16" s="8">
        <v>133</v>
      </c>
      <c r="T16" s="8">
        <v>156.5</v>
      </c>
      <c r="U16" s="8">
        <v>2.88</v>
      </c>
      <c r="V16" s="8">
        <v>3</v>
      </c>
      <c r="W16" s="8">
        <v>450.71999999999997</v>
      </c>
      <c r="X16" s="8">
        <v>469.5</v>
      </c>
    </row>
    <row r="17" spans="14:24" x14ac:dyDescent="0.25">
      <c r="N17" s="8">
        <v>7</v>
      </c>
      <c r="O17" s="9">
        <v>43451</v>
      </c>
      <c r="P17" s="8" t="s">
        <v>23</v>
      </c>
      <c r="Q17" s="8">
        <v>14</v>
      </c>
      <c r="R17" s="8">
        <v>23.5</v>
      </c>
      <c r="S17" s="8">
        <v>133</v>
      </c>
      <c r="T17" s="8">
        <v>156.5</v>
      </c>
      <c r="U17" s="8">
        <v>2.88</v>
      </c>
      <c r="V17" s="8">
        <v>3</v>
      </c>
      <c r="W17" s="8">
        <v>450.71999999999997</v>
      </c>
      <c r="X17" s="8">
        <v>469.5</v>
      </c>
    </row>
    <row r="18" spans="14:24" x14ac:dyDescent="0.25">
      <c r="N18" s="8">
        <v>8</v>
      </c>
      <c r="O18" s="9">
        <v>43451</v>
      </c>
      <c r="P18" s="8" t="s">
        <v>9</v>
      </c>
      <c r="Q18" s="8">
        <v>5</v>
      </c>
      <c r="R18" s="8">
        <v>5</v>
      </c>
      <c r="S18" s="8">
        <v>133</v>
      </c>
      <c r="T18" s="8">
        <v>156.5</v>
      </c>
      <c r="U18" s="8">
        <v>2.88</v>
      </c>
      <c r="V18" s="8">
        <v>3</v>
      </c>
      <c r="W18" s="8">
        <v>450.71999999999997</v>
      </c>
      <c r="X18" s="8">
        <v>469.5</v>
      </c>
    </row>
  </sheetData>
  <mergeCells count="1">
    <mergeCell ref="N2:X9"/>
  </mergeCell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I2"/>
  <sheetViews>
    <sheetView workbookViewId="0">
      <selection activeCell="A3" sqref="A3"/>
    </sheetView>
  </sheetViews>
  <sheetFormatPr baseColWidth="10" defaultRowHeight="15" x14ac:dyDescent="0.25"/>
  <cols>
    <col min="5" max="5" width="12" customWidth="1"/>
    <col min="6" max="6" width="12.42578125" customWidth="1"/>
    <col min="7" max="7" width="19.5703125" customWidth="1"/>
    <col min="8" max="8" width="20" customWidth="1"/>
  </cols>
  <sheetData>
    <row r="1" spans="1:9" x14ac:dyDescent="0.25">
      <c r="A1" s="4" t="s">
        <v>13</v>
      </c>
      <c r="B1" s="4" t="s">
        <v>14</v>
      </c>
      <c r="C1" s="4" t="s">
        <v>0</v>
      </c>
      <c r="D1" s="4" t="s">
        <v>10</v>
      </c>
      <c r="E1" s="4" t="s">
        <v>1</v>
      </c>
      <c r="F1" s="4" t="s">
        <v>2</v>
      </c>
      <c r="G1" s="4" t="s">
        <v>4</v>
      </c>
      <c r="H1" s="4" t="s">
        <v>5</v>
      </c>
      <c r="I1" s="4"/>
    </row>
    <row r="2" spans="1:9" x14ac:dyDescent="0.25">
      <c r="A2" s="4">
        <f>ROW(A2)-1</f>
        <v>1</v>
      </c>
      <c r="B2" s="6">
        <v>43451</v>
      </c>
      <c r="C2" s="4" t="str">
        <f>VLOOKUP(A2,TabProduit[],2,0)</f>
        <v>Produit 1</v>
      </c>
      <c r="D2" s="4">
        <v>133</v>
      </c>
      <c r="E2" s="5">
        <f>VLOOKUP(A2,TabProduit[],3,0)</f>
        <v>2.88</v>
      </c>
      <c r="F2" s="5">
        <f>VLOOKUP(A2,TabProduit[],4,0)</f>
        <v>3</v>
      </c>
      <c r="G2" s="5">
        <f>D2*E2</f>
        <v>383.03999999999996</v>
      </c>
      <c r="H2" s="5">
        <f>D2*F2</f>
        <v>399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L2"/>
  <sheetViews>
    <sheetView workbookViewId="0">
      <selection activeCell="I3" sqref="I3"/>
    </sheetView>
  </sheetViews>
  <sheetFormatPr baseColWidth="10" defaultRowHeight="15" x14ac:dyDescent="0.25"/>
  <cols>
    <col min="1" max="1" width="12" customWidth="1"/>
    <col min="3" max="3" width="12" customWidth="1"/>
    <col min="4" max="4" width="12.42578125" customWidth="1"/>
    <col min="5" max="5" width="13.42578125" customWidth="1"/>
    <col min="6" max="6" width="19.5703125" customWidth="1"/>
    <col min="7" max="7" width="20" customWidth="1"/>
    <col min="8" max="8" width="12.28515625" customWidth="1"/>
    <col min="9" max="9" width="13.5703125" customWidth="1"/>
    <col min="10" max="10" width="14.140625" customWidth="1"/>
    <col min="11" max="11" width="12.28515625" customWidth="1"/>
  </cols>
  <sheetData>
    <row r="1" spans="1:12" x14ac:dyDescent="0.25">
      <c r="A1" s="4" t="s">
        <v>12</v>
      </c>
      <c r="B1" s="4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4" t="s">
        <v>18</v>
      </c>
      <c r="J1" s="4" t="s">
        <v>19</v>
      </c>
      <c r="K1" s="4" t="s">
        <v>7</v>
      </c>
      <c r="L1" s="4" t="s">
        <v>20</v>
      </c>
    </row>
    <row r="2" spans="1:12" x14ac:dyDescent="0.25">
      <c r="A2" s="4">
        <f>ROW(A2)-1</f>
        <v>1</v>
      </c>
      <c r="B2" s="4" t="str">
        <f>VLOOKUP(A2,TabProduit[],2,0)</f>
        <v>Produit 1</v>
      </c>
      <c r="C2" s="5">
        <f>VLOOKUP(A2,TabProduit[],3,0)</f>
        <v>2.88</v>
      </c>
      <c r="D2" s="5">
        <f>VLOOKUP(A2,TabProduit[],4,0)</f>
        <v>3</v>
      </c>
      <c r="E2" s="4">
        <f>VLOOKUP(A2,TabProduit[],5,0)</f>
        <v>122</v>
      </c>
      <c r="F2" s="5">
        <f>K2*C2</f>
        <v>351.36</v>
      </c>
      <c r="G2" s="5">
        <f>K2*D2</f>
        <v>366</v>
      </c>
      <c r="H2" s="4">
        <f>VLOOKUP(A2,TabProduit[],6,0)</f>
        <v>40</v>
      </c>
      <c r="I2" s="4">
        <f>VLOOKUP(A2,TabSortie[],6,0)</f>
        <v>133</v>
      </c>
      <c r="J2" s="4">
        <f>VLOOKUP(A2,TabEntrée[],4,0)</f>
        <v>133</v>
      </c>
      <c r="K2" s="4">
        <f>(E2+J2)-I2</f>
        <v>122</v>
      </c>
      <c r="L2" s="7">
        <f>G2-F2</f>
        <v>14.639999999999986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Liste</vt:lpstr>
      <vt:lpstr>Sortie</vt:lpstr>
      <vt:lpstr>Entrée</vt:lpstr>
      <vt:lpstr>Stock</vt:lpstr>
      <vt:lpstr>ListeProduits</vt:lpstr>
      <vt:lpstr>NomProduit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PICARD Thomas</cp:lastModifiedBy>
  <dcterms:created xsi:type="dcterms:W3CDTF">2018-12-17T05:52:08Z</dcterms:created>
  <dcterms:modified xsi:type="dcterms:W3CDTF">2018-12-17T15:18:04Z</dcterms:modified>
</cp:coreProperties>
</file>