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CARD\Desktop\"/>
    </mc:Choice>
  </mc:AlternateContent>
  <xr:revisionPtr revIDLastSave="0" documentId="8_{667A042B-53FA-451A-B487-8C0EFA658A3E}" xr6:coauthVersionLast="40" xr6:coauthVersionMax="40" xr10:uidLastSave="{00000000-0000-0000-0000-000000000000}"/>
  <bookViews>
    <workbookView xWindow="0" yWindow="0" windowWidth="28800" windowHeight="12300" activeTab="2" xr2:uid="{00000000-000D-0000-FFFF-FFFF00000000}"/>
  </bookViews>
  <sheets>
    <sheet name="Accueil" sheetId="5" r:id="rId1"/>
    <sheet name="Liste" sheetId="1" r:id="rId2"/>
    <sheet name="Sortie" sheetId="2" r:id="rId3"/>
    <sheet name="Entrée" sheetId="3" r:id="rId4"/>
    <sheet name="Stock" sheetId="4" r:id="rId5"/>
  </sheets>
  <definedNames>
    <definedName name="ListeProduits">TabProduit[]</definedName>
    <definedName name="NomProduit">TabProduit[Produit]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2" l="1"/>
  <c r="H8" i="2" s="1"/>
  <c r="G8" i="2"/>
  <c r="I8" i="2"/>
  <c r="A7" i="2"/>
  <c r="H7" i="2" s="1"/>
  <c r="G7" i="2"/>
  <c r="I7" i="2"/>
  <c r="A6" i="2"/>
  <c r="G6" i="2"/>
  <c r="K8" i="2" l="1"/>
  <c r="J8" i="2"/>
  <c r="J7" i="2"/>
  <c r="K7" i="2"/>
  <c r="I6" i="2"/>
  <c r="K6" i="2" s="1"/>
  <c r="H6" i="2"/>
  <c r="J6" i="2" s="1"/>
  <c r="A5" i="2"/>
  <c r="G5" i="2"/>
  <c r="A4" i="2"/>
  <c r="G4" i="2"/>
  <c r="A3" i="2"/>
  <c r="G3" i="2"/>
  <c r="A2" i="4" l="1"/>
  <c r="J2" i="4" s="1"/>
  <c r="A2" i="3"/>
  <c r="G2" i="2"/>
  <c r="A2" i="2" l="1"/>
  <c r="I2" i="4" s="1"/>
  <c r="A3" i="1"/>
  <c r="A2" i="1"/>
  <c r="H5" i="2" l="1"/>
  <c r="J5" i="2" s="1"/>
  <c r="H4" i="2"/>
  <c r="J4" i="2" s="1"/>
  <c r="I3" i="2"/>
  <c r="K3" i="2" s="1"/>
  <c r="H3" i="2"/>
  <c r="J3" i="2" s="1"/>
  <c r="I4" i="2"/>
  <c r="K4" i="2" s="1"/>
  <c r="I5" i="2"/>
  <c r="K5" i="2" s="1"/>
  <c r="B2" i="4"/>
  <c r="E2" i="4"/>
  <c r="K2" i="4" s="1"/>
  <c r="C2" i="4"/>
  <c r="H2" i="4"/>
  <c r="D2" i="4"/>
  <c r="F2" i="3"/>
  <c r="H2" i="3" s="1"/>
  <c r="E2" i="3"/>
  <c r="G2" i="3" s="1"/>
  <c r="C2" i="3"/>
  <c r="I2" i="2"/>
  <c r="K2" i="2" s="1"/>
  <c r="H2" i="2"/>
  <c r="J2" i="2" s="1"/>
  <c r="C2" i="2"/>
  <c r="F2" i="4" l="1"/>
  <c r="G2" i="4"/>
  <c r="L2" i="4" l="1"/>
</calcChain>
</file>

<file path=xl/sharedStrings.xml><?xml version="1.0" encoding="utf-8"?>
<sst xmlns="http://schemas.openxmlformats.org/spreadsheetml/2006/main" count="70" uniqueCount="34">
  <si>
    <t>Produit</t>
  </si>
  <si>
    <t>Prix Achat</t>
  </si>
  <si>
    <t>Prix Vente</t>
  </si>
  <si>
    <t>Stock Initial</t>
  </si>
  <si>
    <t>Valeur Stock Achat</t>
  </si>
  <si>
    <t>Valeur Stock Vente</t>
  </si>
  <si>
    <t>Stock mini</t>
  </si>
  <si>
    <t>Stock Réel</t>
  </si>
  <si>
    <t>Produit 1</t>
  </si>
  <si>
    <t>Produit 2</t>
  </si>
  <si>
    <t>Entrée</t>
  </si>
  <si>
    <t>Sortie</t>
  </si>
  <si>
    <t>ID Produit</t>
  </si>
  <si>
    <t>Id</t>
  </si>
  <si>
    <t>Date</t>
  </si>
  <si>
    <t>Début</t>
  </si>
  <si>
    <t>Fin</t>
  </si>
  <si>
    <t>Stock Sortie</t>
  </si>
  <si>
    <t>Stock Entrée</t>
  </si>
  <si>
    <t>Bénef</t>
  </si>
  <si>
    <t>Début initial</t>
  </si>
  <si>
    <t>Conso</t>
  </si>
  <si>
    <t>15/12/2018</t>
  </si>
  <si>
    <t>62</t>
  </si>
  <si>
    <t>6</t>
  </si>
  <si>
    <t>40</t>
  </si>
  <si>
    <t>19/12/2018</t>
  </si>
  <si>
    <t>10</t>
  </si>
  <si>
    <t>25</t>
  </si>
  <si>
    <t>15</t>
  </si>
  <si>
    <t>32</t>
  </si>
  <si>
    <t>21/12/2018</t>
  </si>
  <si>
    <t>33</t>
  </si>
  <si>
    <t>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</si>
</sst>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/>
    <xf numFmtId="44" fontId="2" fillId="0" borderId="0" xfId="1" applyFont="1"/>
    <xf numFmtId="14" fontId="0" fillId="0" borderId="0" xfId="0" applyNumberForma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0" applyNumberFormat="1"/>
    <xf numFmtId="0" fontId="0" fillId="2" borderId="0" xfId="0" applyFill="1"/>
    <xf numFmtId="14" fontId="0" fillId="2" borderId="0" xfId="0" applyNumberFormat="1" applyFill="1"/>
    <xf numFmtId="44" fontId="2" fillId="0" borderId="0" xfId="1" applyFont="1" applyAlignment="1">
      <alignment horizontal="center"/>
    </xf>
    <xf numFmtId="0" fontId="3" fillId="2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37">
    <dxf>
      <numFmt numFmtId="34" formatCode="_-* #,##0.00\ &quot;€&quot;_-;\-* #,##0.00\ &quot;€&quot;_-;_-* &quot;-&quot;??\ &quot;€&quot;_-;_-@_-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0</xdr:row>
      <xdr:rowOff>76200</xdr:rowOff>
    </xdr:from>
    <xdr:to>
      <xdr:col>10</xdr:col>
      <xdr:colOff>647700</xdr:colOff>
      <xdr:row>0</xdr:row>
      <xdr:rowOff>333375</xdr:rowOff>
    </xdr:to>
    <xdr:sp macro="[0]!ouvrirAdd_Articl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172325" y="76200"/>
          <a:ext cx="1400175" cy="257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Ajouter un Produit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0</xdr:row>
      <xdr:rowOff>95250</xdr:rowOff>
    </xdr:from>
    <xdr:to>
      <xdr:col>13</xdr:col>
      <xdr:colOff>742950</xdr:colOff>
      <xdr:row>0</xdr:row>
      <xdr:rowOff>390525</xdr:rowOff>
    </xdr:to>
    <xdr:sp macro="[0]!ouvrirFrm_Sorti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0382250" y="95250"/>
          <a:ext cx="148590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Ajouter une Sortie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76200</xdr:rowOff>
    </xdr:from>
    <xdr:to>
      <xdr:col>10</xdr:col>
      <xdr:colOff>704850</xdr:colOff>
      <xdr:row>0</xdr:row>
      <xdr:rowOff>457200</xdr:rowOff>
    </xdr:to>
    <xdr:sp macro="[0]!ouvrirFrmEntre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8096250" y="76200"/>
          <a:ext cx="14478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Ajouter une Entrée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Produit" displayName="TabProduit" ref="A1:G3" totalsRowShown="0">
  <autoFilter ref="A1:G3" xr:uid="{00000000-0009-0000-0100-000001000000}"/>
  <tableColumns count="7">
    <tableColumn id="1" xr3:uid="{00000000-0010-0000-0000-000001000000}" name="ID Produit">
      <calculatedColumnFormula>ROW(A2)-1</calculatedColumnFormula>
    </tableColumn>
    <tableColumn id="2" xr3:uid="{00000000-0010-0000-0000-000002000000}" name="Produit"/>
    <tableColumn id="3" xr3:uid="{00000000-0010-0000-0000-000003000000}" name="Prix Achat" dataDxfId="36" dataCellStyle="Monétaire"/>
    <tableColumn id="4" xr3:uid="{00000000-0010-0000-0000-000004000000}" name="Prix Vente" dataDxfId="35" dataCellStyle="Monétaire"/>
    <tableColumn id="5" xr3:uid="{00000000-0010-0000-0000-000005000000}" name="Stock Initial"/>
    <tableColumn id="8" xr3:uid="{00000000-0010-0000-0000-000008000000}" name="Stock mini"/>
    <tableColumn id="6" xr3:uid="{00000000-0010-0000-0000-000006000000}" name="Début init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Sortie" displayName="TabSortie" ref="A1:K8" totalsRowShown="0" headerRowDxfId="34" dataDxfId="33" dataCellStyle="Monétaire">
  <autoFilter ref="A1:K8" xr:uid="{00000000-0009-0000-0100-000003000000}"/>
  <tableColumns count="11">
    <tableColumn id="1" xr3:uid="{00000000-0010-0000-0100-000001000000}" name="Id">
      <calculatedColumnFormula>ROW(A2)-1</calculatedColumnFormula>
    </tableColumn>
    <tableColumn id="2" xr3:uid="{00000000-0010-0000-0100-000002000000}" name="Date" dataDxfId="32"/>
    <tableColumn id="3" xr3:uid="{00000000-0010-0000-0100-000003000000}" name="Produit">
      <calculatedColumnFormula>VLOOKUP(A2,TabProduit[],2,0)</calculatedColumnFormula>
    </tableColumn>
    <tableColumn id="4" xr3:uid="{00000000-0010-0000-0100-000004000000}" name="Début" dataDxfId="31"/>
    <tableColumn id="5" xr3:uid="{00000000-0010-0000-0100-000005000000}" name="Fin" dataDxfId="30"/>
    <tableColumn id="6" xr3:uid="{00000000-0010-0000-0100-000006000000}" name="Sortie" dataDxfId="29"/>
    <tableColumn id="7" xr3:uid="{00000000-0010-0000-0100-000007000000}" name="Conso" dataDxfId="28">
      <calculatedColumnFormula>IF(OR(ISBLANK(D2)),"",(F2+D2)-E2)</calculatedColumnFormula>
    </tableColumn>
    <tableColumn id="8" xr3:uid="{00000000-0010-0000-0100-000008000000}" name="Prix Achat" dataDxfId="27" dataCellStyle="Monétaire">
      <calculatedColumnFormula>VLOOKUP(A2,TabProduit[],3,0)</calculatedColumnFormula>
    </tableColumn>
    <tableColumn id="9" xr3:uid="{00000000-0010-0000-0100-000009000000}" name="Prix Vente" dataDxfId="26" dataCellStyle="Monétaire">
      <calculatedColumnFormula>VLOOKUP(A2,TabProduit[],4,0)</calculatedColumnFormula>
    </tableColumn>
    <tableColumn id="10" xr3:uid="{00000000-0010-0000-0100-00000A000000}" name="Valeur Stock Achat" dataDxfId="25" dataCellStyle="Monétaire">
      <calculatedColumnFormula>G2*H2</calculatedColumnFormula>
    </tableColumn>
    <tableColumn id="11" xr3:uid="{00000000-0010-0000-0100-00000B000000}" name="Valeur Stock Vente" dataDxfId="24" dataCellStyle="Monétaire">
      <calculatedColumnFormula>G2*I2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Entrée" displayName="TabEntrée" ref="A1:H2" totalsRowShown="0" headerRowDxfId="23" dataDxfId="22" dataCellStyle="Monétaire">
  <autoFilter ref="A1:H2" xr:uid="{00000000-0009-0000-0100-000004000000}"/>
  <tableColumns count="8">
    <tableColumn id="1" xr3:uid="{00000000-0010-0000-0200-000001000000}" name="Id" dataDxfId="21">
      <calculatedColumnFormula>ROW(A2)-1</calculatedColumnFormula>
    </tableColumn>
    <tableColumn id="2" xr3:uid="{00000000-0010-0000-0200-000002000000}" name="Date" dataDxfId="20"/>
    <tableColumn id="3" xr3:uid="{00000000-0010-0000-0200-000003000000}" name="Produit" dataDxfId="19">
      <calculatedColumnFormula>VLOOKUP(A2,TabProduit[],2,0)</calculatedColumnFormula>
    </tableColumn>
    <tableColumn id="4" xr3:uid="{00000000-0010-0000-0200-000004000000}" name="Entrée" dataDxfId="18"/>
    <tableColumn id="5" xr3:uid="{00000000-0010-0000-0200-000005000000}" name="Prix Achat" dataDxfId="17" dataCellStyle="Monétaire">
      <calculatedColumnFormula>VLOOKUP(A2,TabProduit[],3,0)</calculatedColumnFormula>
    </tableColumn>
    <tableColumn id="6" xr3:uid="{00000000-0010-0000-0200-000006000000}" name="Prix Vente" dataDxfId="16" dataCellStyle="Monétaire">
      <calculatedColumnFormula>VLOOKUP(A2,TabProduit[],4,0)</calculatedColumnFormula>
    </tableColumn>
    <tableColumn id="7" xr3:uid="{00000000-0010-0000-0200-000007000000}" name="Valeur Stock Achat" dataDxfId="15" dataCellStyle="Monétaire">
      <calculatedColumnFormula>D2*E2</calculatedColumnFormula>
    </tableColumn>
    <tableColumn id="8" xr3:uid="{00000000-0010-0000-0200-000008000000}" name="Valeur Stock Vente" dataDxfId="14" dataCellStyle="Monétaire">
      <calculatedColumnFormula>D2*F2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Stock" displayName="TabStock" ref="A1:L2" totalsRowShown="0" headerRowDxfId="13" dataDxfId="12">
  <autoFilter ref="A1:L2" xr:uid="{00000000-0009-0000-0100-000005000000}"/>
  <tableColumns count="12">
    <tableColumn id="1" xr3:uid="{00000000-0010-0000-0300-000001000000}" name="ID Produit" dataDxfId="11">
      <calculatedColumnFormula>ROW(A2)-1</calculatedColumnFormula>
    </tableColumn>
    <tableColumn id="2" xr3:uid="{00000000-0010-0000-0300-000002000000}" name="Produit" dataDxfId="10">
      <calculatedColumnFormula>VLOOKUP(A2,TabProduit[],2,0)</calculatedColumnFormula>
    </tableColumn>
    <tableColumn id="3" xr3:uid="{00000000-0010-0000-0300-000003000000}" name="Prix Achat" dataDxfId="9" dataCellStyle="Monétaire">
      <calculatedColumnFormula>VLOOKUP(A2,TabProduit[],3,0)</calculatedColumnFormula>
    </tableColumn>
    <tableColumn id="4" xr3:uid="{00000000-0010-0000-0300-000004000000}" name="Prix Vente" dataDxfId="8" dataCellStyle="Monétaire">
      <calculatedColumnFormula>VLOOKUP(A2,TabProduit[],4,0)</calculatedColumnFormula>
    </tableColumn>
    <tableColumn id="5" xr3:uid="{00000000-0010-0000-0300-000005000000}" name="Stock Initial" dataDxfId="7">
      <calculatedColumnFormula>VLOOKUP(A2,TabProduit[],5,0)</calculatedColumnFormula>
    </tableColumn>
    <tableColumn id="6" xr3:uid="{00000000-0010-0000-0300-000006000000}" name="Valeur Stock Achat" dataDxfId="6" dataCellStyle="Monétaire">
      <calculatedColumnFormula>K2*C2</calculatedColumnFormula>
    </tableColumn>
    <tableColumn id="7" xr3:uid="{00000000-0010-0000-0300-000007000000}" name="Valeur Stock Vente" dataDxfId="5" dataCellStyle="Monétaire">
      <calculatedColumnFormula>K2*D2</calculatedColumnFormula>
    </tableColumn>
    <tableColumn id="8" xr3:uid="{00000000-0010-0000-0300-000008000000}" name="Stock mini" dataDxfId="4">
      <calculatedColumnFormula>VLOOKUP(A2,TabProduit[],6,0)</calculatedColumnFormula>
    </tableColumn>
    <tableColumn id="9" xr3:uid="{00000000-0010-0000-0300-000009000000}" name="Stock Sortie" dataDxfId="3">
      <calculatedColumnFormula>VLOOKUP(A2,TabSortie[],6,0)</calculatedColumnFormula>
    </tableColumn>
    <tableColumn id="10" xr3:uid="{00000000-0010-0000-0300-00000A000000}" name="Stock Entrée" dataDxfId="2">
      <calculatedColumnFormula>VLOOKUP(A2,TabEntrée[],4,0)</calculatedColumnFormula>
    </tableColumn>
    <tableColumn id="11" xr3:uid="{00000000-0010-0000-0300-00000B000000}" name="Stock Réel" dataDxfId="1">
      <calculatedColumnFormula>(E2+J2)-I2</calculatedColumnFormula>
    </tableColumn>
    <tableColumn id="12" xr3:uid="{00000000-0010-0000-0300-00000C000000}" name="Bénef" dataDxfId="0">
      <calculatedColumnFormula>G2-F2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3"/>
  <sheetViews>
    <sheetView workbookViewId="0">
      <pane ySplit="1" topLeftCell="A2" activePane="bottomLeft" state="frozen"/>
      <selection pane="bottomLeft" activeCell="A4" sqref="A4:A5"/>
    </sheetView>
  </sheetViews>
  <sheetFormatPr baseColWidth="10" defaultRowHeight="15" x14ac:dyDescent="0.25"/>
  <cols>
    <col min="1" max="1" width="11.5703125" customWidth="1"/>
    <col min="2" max="2" width="13.7109375" bestFit="1" customWidth="1"/>
    <col min="3" max="3" width="12" customWidth="1"/>
    <col min="4" max="4" width="12.42578125" customWidth="1"/>
    <col min="5" max="5" width="13.42578125" customWidth="1"/>
    <col min="6" max="6" width="12.28515625" customWidth="1"/>
    <col min="7" max="7" width="14.28515625" bestFit="1" customWidth="1"/>
    <col min="11" max="11" width="14.140625" customWidth="1"/>
  </cols>
  <sheetData>
    <row r="1" spans="1:7" ht="27.75" customHeight="1" x14ac:dyDescent="0.25">
      <c r="A1" t="s">
        <v>12</v>
      </c>
      <c r="B1" t="s">
        <v>0</v>
      </c>
      <c r="C1" t="s">
        <v>1</v>
      </c>
      <c r="D1" t="s">
        <v>2</v>
      </c>
      <c r="E1" t="s">
        <v>3</v>
      </c>
      <c r="F1" t="s">
        <v>6</v>
      </c>
      <c r="G1" t="s">
        <v>20</v>
      </c>
    </row>
    <row r="2" spans="1:7" x14ac:dyDescent="0.25">
      <c r="A2">
        <f>ROW(A2)-1</f>
        <v>1</v>
      </c>
      <c r="B2" t="s">
        <v>8</v>
      </c>
      <c r="C2" s="1">
        <v>2.88</v>
      </c>
      <c r="D2" s="1">
        <v>3</v>
      </c>
      <c r="E2">
        <v>122</v>
      </c>
      <c r="F2">
        <v>40</v>
      </c>
      <c r="G2">
        <v>20</v>
      </c>
    </row>
    <row r="3" spans="1:7" x14ac:dyDescent="0.25">
      <c r="A3">
        <f>ROW(A3)-1</f>
        <v>2</v>
      </c>
      <c r="B3" t="s">
        <v>9</v>
      </c>
      <c r="C3" s="2">
        <v>1.05</v>
      </c>
      <c r="D3" s="2">
        <v>2.5</v>
      </c>
      <c r="E3">
        <v>20</v>
      </c>
      <c r="F3">
        <v>24</v>
      </c>
      <c r="G3">
        <v>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X12"/>
  <sheetViews>
    <sheetView tabSelected="1" workbookViewId="0">
      <pane ySplit="1" topLeftCell="A2" activePane="bottomLeft" state="frozen"/>
      <selection pane="bottomLeft" activeCell="J15" sqref="J15"/>
    </sheetView>
  </sheetViews>
  <sheetFormatPr baseColWidth="10" defaultRowHeight="15" x14ac:dyDescent="0.25"/>
  <cols>
    <col min="8" max="8" width="12" customWidth="1"/>
    <col min="9" max="9" width="12.42578125" customWidth="1"/>
    <col min="10" max="10" width="19.5703125" customWidth="1"/>
    <col min="11" max="11" width="20" customWidth="1"/>
    <col min="24" max="24" width="18" bestFit="1" customWidth="1"/>
  </cols>
  <sheetData>
    <row r="1" spans="1:24" ht="42" customHeight="1" x14ac:dyDescent="0.25">
      <c r="A1" s="4" t="s">
        <v>13</v>
      </c>
      <c r="B1" s="4" t="s">
        <v>14</v>
      </c>
      <c r="C1" s="4" t="s">
        <v>0</v>
      </c>
      <c r="D1" s="4" t="s">
        <v>15</v>
      </c>
      <c r="E1" s="4" t="s">
        <v>16</v>
      </c>
      <c r="F1" s="4" t="s">
        <v>11</v>
      </c>
      <c r="G1" s="4" t="s">
        <v>21</v>
      </c>
      <c r="H1" s="4" t="s">
        <v>1</v>
      </c>
      <c r="I1" s="4" t="s">
        <v>2</v>
      </c>
      <c r="J1" s="4" t="s">
        <v>4</v>
      </c>
      <c r="K1" s="4" t="s">
        <v>5</v>
      </c>
    </row>
    <row r="2" spans="1:24" x14ac:dyDescent="0.25">
      <c r="A2">
        <f>ROW(A2)-1</f>
        <v>1</v>
      </c>
      <c r="B2" s="3">
        <v>43451</v>
      </c>
      <c r="C2" t="str">
        <f>VLOOKUP(A2,TabProduit[],2,0)</f>
        <v>Produit 1</v>
      </c>
      <c r="D2" s="4">
        <v>12</v>
      </c>
      <c r="E2" s="4">
        <v>6</v>
      </c>
      <c r="F2" s="4">
        <v>15</v>
      </c>
      <c r="G2" s="4">
        <f>IF(OR(ISBLANK(D2)),"",(F2+D2)-E2)</f>
        <v>21</v>
      </c>
      <c r="H2" s="5">
        <f>VLOOKUP(A2,TabProduit[],3,0)</f>
        <v>2.88</v>
      </c>
      <c r="I2" s="5">
        <f>VLOOKUP(A2,TabProduit[],4,0)</f>
        <v>3</v>
      </c>
      <c r="J2" s="5">
        <f>G2*H2</f>
        <v>60.48</v>
      </c>
      <c r="K2" s="5">
        <f>G2*I2</f>
        <v>63</v>
      </c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4" x14ac:dyDescent="0.25">
      <c r="A3">
        <f>ROW(A3)-1</f>
        <v>2</v>
      </c>
      <c r="B3" s="3" t="s">
        <v>22</v>
      </c>
      <c r="C3" t="s">
        <v>9</v>
      </c>
      <c r="D3" s="4" t="s">
        <v>24</v>
      </c>
      <c r="E3" s="4" t="s">
        <v>23</v>
      </c>
      <c r="F3" s="4" t="s">
        <v>25</v>
      </c>
      <c r="G3" s="4">
        <f>IF(OR(ISBLANK(D3)),"",(F3+D3)-E3)</f>
        <v>-16</v>
      </c>
      <c r="H3" s="10">
        <f>VLOOKUP(A3,TabProduit[],3,0)</f>
        <v>1.05</v>
      </c>
      <c r="I3" s="10">
        <f>VLOOKUP(A3,TabProduit[],4,0)</f>
        <v>2.5</v>
      </c>
      <c r="J3" s="10">
        <f>G3*H3</f>
        <v>-16.8</v>
      </c>
      <c r="K3" s="10">
        <f>G3*I3</f>
        <v>-40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x14ac:dyDescent="0.25">
      <c r="A4">
        <f>ROW(A4)-1</f>
        <v>3</v>
      </c>
      <c r="B4" s="3" t="s">
        <v>22</v>
      </c>
      <c r="C4" t="s">
        <v>9</v>
      </c>
      <c r="D4" s="4" t="s">
        <v>24</v>
      </c>
      <c r="E4" s="4" t="s">
        <v>23</v>
      </c>
      <c r="F4" s="4" t="s">
        <v>25</v>
      </c>
      <c r="G4" s="4">
        <f>IF(OR(ISBLANK(D4)),"",(F4+D4)-E4)</f>
        <v>-16</v>
      </c>
      <c r="H4" s="10" t="e">
        <f>VLOOKUP(A4,TabProduit[],3,0)</f>
        <v>#N/A</v>
      </c>
      <c r="I4" s="10" t="e">
        <f>VLOOKUP(A4,TabProduit[],4,0)</f>
        <v>#N/A</v>
      </c>
      <c r="J4" s="10" t="e">
        <f>G4*H4</f>
        <v>#N/A</v>
      </c>
      <c r="K4" s="10" t="e">
        <f>G4*I4</f>
        <v>#N/A</v>
      </c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x14ac:dyDescent="0.25">
      <c r="A5">
        <f>ROW(A5)-1</f>
        <v>4</v>
      </c>
      <c r="B5" s="3" t="s">
        <v>22</v>
      </c>
      <c r="C5" t="s">
        <v>8</v>
      </c>
      <c r="D5" s="4" t="s">
        <v>24</v>
      </c>
      <c r="E5" s="4" t="s">
        <v>23</v>
      </c>
      <c r="F5" s="4" t="s">
        <v>25</v>
      </c>
      <c r="G5" s="4">
        <f>IF(OR(ISBLANK(D5)),"",(F5+D5)-E5)</f>
        <v>-16</v>
      </c>
      <c r="H5" s="10" t="e">
        <f>VLOOKUP(A5,TabProduit[],3,0)</f>
        <v>#N/A</v>
      </c>
      <c r="I5" s="10" t="e">
        <f>VLOOKUP(A5,TabProduit[],4,0)</f>
        <v>#N/A</v>
      </c>
      <c r="J5" s="10" t="e">
        <f>G5*H5</f>
        <v>#N/A</v>
      </c>
      <c r="K5" s="10" t="e">
        <f>G5*I5</f>
        <v>#N/A</v>
      </c>
      <c r="N5" s="8"/>
      <c r="O5" s="9"/>
      <c r="P5" s="8"/>
      <c r="Q5" s="8"/>
      <c r="R5" s="8"/>
      <c r="S5" s="8"/>
      <c r="T5" s="8"/>
      <c r="U5" s="8"/>
      <c r="V5" s="8"/>
      <c r="W5" s="8"/>
      <c r="X5" s="8"/>
    </row>
    <row r="6" spans="1:24" x14ac:dyDescent="0.25">
      <c r="A6">
        <f>ROW(A6)-1</f>
        <v>5</v>
      </c>
      <c r="B6" s="3" t="s">
        <v>26</v>
      </c>
      <c r="C6" t="s">
        <v>9</v>
      </c>
      <c r="D6" s="4" t="s">
        <v>23</v>
      </c>
      <c r="E6" s="4" t="s">
        <v>27</v>
      </c>
      <c r="F6" s="4" t="s">
        <v>28</v>
      </c>
      <c r="G6" s="4">
        <f>IF(OR(ISBLANK(D6)),"",(F6+D6)-E6)</f>
        <v>77</v>
      </c>
      <c r="H6" s="10" t="e">
        <f>VLOOKUP(A6,TabProduit[],3,0)</f>
        <v>#N/A</v>
      </c>
      <c r="I6" s="10" t="e">
        <f>VLOOKUP(A6,TabProduit[],4,0)</f>
        <v>#N/A</v>
      </c>
      <c r="J6" s="10" t="e">
        <f>G6*H6</f>
        <v>#N/A</v>
      </c>
      <c r="K6" s="10" t="e">
        <f>G6*I6</f>
        <v>#N/A</v>
      </c>
      <c r="N6" s="8"/>
      <c r="O6" s="9"/>
      <c r="P6" s="8"/>
      <c r="Q6" s="8"/>
      <c r="R6" s="8"/>
      <c r="S6" s="8"/>
      <c r="T6" s="8"/>
      <c r="U6" s="8"/>
      <c r="V6" s="8"/>
      <c r="W6" s="8"/>
      <c r="X6" s="8"/>
    </row>
    <row r="7" spans="1:24" x14ac:dyDescent="0.25">
      <c r="A7">
        <f>ROW(A7)-1</f>
        <v>6</v>
      </c>
      <c r="B7" s="3" t="s">
        <v>26</v>
      </c>
      <c r="C7" t="s">
        <v>8</v>
      </c>
      <c r="D7" s="4" t="s">
        <v>23</v>
      </c>
      <c r="E7" s="4" t="s">
        <v>29</v>
      </c>
      <c r="F7" s="4" t="s">
        <v>30</v>
      </c>
      <c r="G7" s="4">
        <f>IF(OR(ISBLANK(D7)),"",(F7+D7)-E7)</f>
        <v>79</v>
      </c>
      <c r="H7" s="10" t="e">
        <f>VLOOKUP(A7,TabProduit[],3,0)</f>
        <v>#N/A</v>
      </c>
      <c r="I7" s="10" t="e">
        <f>VLOOKUP(A7,TabProduit[],4,0)</f>
        <v>#N/A</v>
      </c>
      <c r="J7" s="10" t="e">
        <f>G7*H7</f>
        <v>#N/A</v>
      </c>
      <c r="K7" s="10" t="e">
        <f>G7*I7</f>
        <v>#N/A</v>
      </c>
      <c r="N7" s="8"/>
      <c r="O7" s="9"/>
      <c r="P7" s="8"/>
      <c r="Q7" s="8"/>
      <c r="R7" s="8"/>
      <c r="S7" s="8"/>
      <c r="T7" s="8"/>
      <c r="U7" s="8"/>
      <c r="V7" s="8"/>
      <c r="W7" s="8"/>
      <c r="X7" s="8"/>
    </row>
    <row r="8" spans="1:24" x14ac:dyDescent="0.25">
      <c r="A8">
        <f>ROW(A8)-1</f>
        <v>7</v>
      </c>
      <c r="B8" s="3" t="s">
        <v>31</v>
      </c>
      <c r="C8" t="s">
        <v>9</v>
      </c>
      <c r="D8" s="4" t="s">
        <v>27</v>
      </c>
      <c r="E8" s="4" t="s">
        <v>32</v>
      </c>
      <c r="F8" s="4" t="s">
        <v>33</v>
      </c>
      <c r="G8" s="4">
        <f>IF(OR(ISBLANK(D8)),"",(F8+D8)-E8)</f>
        <v>19</v>
      </c>
      <c r="H8" s="10" t="e">
        <f>VLOOKUP(A8,TabProduit[],3,0)</f>
        <v>#N/A</v>
      </c>
      <c r="I8" s="10" t="e">
        <f>VLOOKUP(A8,TabProduit[],4,0)</f>
        <v>#N/A</v>
      </c>
      <c r="J8" s="10" t="e">
        <f>G8*H8</f>
        <v>#N/A</v>
      </c>
      <c r="K8" s="10" t="e">
        <f>G8*I8</f>
        <v>#N/A</v>
      </c>
      <c r="N8" s="8"/>
      <c r="O8" s="9"/>
      <c r="P8" s="8"/>
      <c r="Q8" s="8"/>
      <c r="R8" s="8"/>
      <c r="S8" s="8"/>
      <c r="T8" s="8"/>
      <c r="U8" s="8"/>
      <c r="V8" s="8"/>
      <c r="W8" s="8"/>
      <c r="X8" s="8"/>
    </row>
    <row r="9" spans="1:24" x14ac:dyDescent="0.25">
      <c r="N9" s="8"/>
      <c r="O9" s="9"/>
      <c r="P9" s="8"/>
      <c r="Q9" s="8"/>
      <c r="R9" s="8"/>
      <c r="S9" s="8"/>
      <c r="T9" s="8"/>
      <c r="U9" s="8"/>
      <c r="V9" s="8"/>
      <c r="W9" s="8"/>
      <c r="X9" s="8"/>
    </row>
    <row r="10" spans="1:24" x14ac:dyDescent="0.25">
      <c r="N10" s="8"/>
      <c r="O10" s="9"/>
      <c r="P10" s="8"/>
      <c r="Q10" s="8"/>
      <c r="R10" s="8"/>
      <c r="S10" s="8"/>
      <c r="T10" s="8"/>
      <c r="U10" s="8"/>
      <c r="V10" s="8"/>
      <c r="W10" s="8"/>
      <c r="X10" s="8"/>
    </row>
    <row r="11" spans="1:24" x14ac:dyDescent="0.25">
      <c r="N11" s="8"/>
      <c r="O11" s="9"/>
      <c r="P11" s="8"/>
      <c r="Q11" s="8"/>
      <c r="R11" s="8"/>
      <c r="S11" s="8"/>
      <c r="T11" s="8"/>
      <c r="U11" s="8"/>
      <c r="V11" s="8"/>
      <c r="W11" s="8"/>
      <c r="X11" s="8"/>
    </row>
    <row r="12" spans="1:24" x14ac:dyDescent="0.25">
      <c r="N12" s="8"/>
      <c r="O12" s="9"/>
      <c r="P12" s="8"/>
      <c r="Q12" s="8"/>
      <c r="R12" s="8"/>
      <c r="S12" s="8"/>
      <c r="T12" s="8"/>
      <c r="U12" s="8"/>
      <c r="V12" s="8"/>
      <c r="W12" s="8"/>
      <c r="X12" s="8"/>
    </row>
  </sheetData>
  <mergeCells count="1">
    <mergeCell ref="N2:X3"/>
  </mergeCell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2"/>
  <sheetViews>
    <sheetView workbookViewId="0">
      <pane ySplit="1" topLeftCell="A2" activePane="bottomLeft" state="frozen"/>
      <selection pane="bottomLeft" activeCell="J16" sqref="J16"/>
    </sheetView>
  </sheetViews>
  <sheetFormatPr baseColWidth="10" defaultRowHeight="15" x14ac:dyDescent="0.25"/>
  <cols>
    <col min="5" max="5" width="12" customWidth="1"/>
    <col min="6" max="6" width="12.42578125" customWidth="1"/>
    <col min="7" max="7" width="19.5703125" customWidth="1"/>
    <col min="8" max="8" width="20" customWidth="1"/>
  </cols>
  <sheetData>
    <row r="1" spans="1:9" ht="39.75" customHeight="1" x14ac:dyDescent="0.25">
      <c r="A1" s="4" t="s">
        <v>13</v>
      </c>
      <c r="B1" s="4" t="s">
        <v>14</v>
      </c>
      <c r="C1" s="4" t="s">
        <v>0</v>
      </c>
      <c r="D1" s="4" t="s">
        <v>10</v>
      </c>
      <c r="E1" s="4" t="s">
        <v>1</v>
      </c>
      <c r="F1" s="4" t="s">
        <v>2</v>
      </c>
      <c r="G1" s="4" t="s">
        <v>4</v>
      </c>
      <c r="H1" s="4" t="s">
        <v>5</v>
      </c>
      <c r="I1" s="4"/>
    </row>
    <row r="2" spans="1:9" x14ac:dyDescent="0.25">
      <c r="A2" s="4">
        <f>ROW(A2)-1</f>
        <v>1</v>
      </c>
      <c r="B2" s="6">
        <v>43451</v>
      </c>
      <c r="C2" s="4" t="str">
        <f>VLOOKUP(A2,TabProduit[],2,0)</f>
        <v>Produit 1</v>
      </c>
      <c r="D2" s="4">
        <v>133</v>
      </c>
      <c r="E2" s="5">
        <f>VLOOKUP(A2,TabProduit[],3,0)</f>
        <v>2.88</v>
      </c>
      <c r="F2" s="5">
        <f>VLOOKUP(A2,TabProduit[],4,0)</f>
        <v>3</v>
      </c>
      <c r="G2" s="5">
        <f>D2*E2</f>
        <v>383.03999999999996</v>
      </c>
      <c r="H2" s="5">
        <f>D2*F2</f>
        <v>399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L2"/>
  <sheetViews>
    <sheetView workbookViewId="0">
      <selection activeCell="K2" sqref="K2"/>
    </sheetView>
  </sheetViews>
  <sheetFormatPr baseColWidth="10" defaultRowHeight="15" x14ac:dyDescent="0.25"/>
  <cols>
    <col min="1" max="1" width="12" customWidth="1"/>
    <col min="3" max="3" width="12" customWidth="1"/>
    <col min="4" max="4" width="12.42578125" customWidth="1"/>
    <col min="5" max="5" width="13.42578125" customWidth="1"/>
    <col min="6" max="6" width="19.5703125" customWidth="1"/>
    <col min="7" max="7" width="20" customWidth="1"/>
    <col min="8" max="8" width="12.28515625" customWidth="1"/>
    <col min="9" max="9" width="13.5703125" customWidth="1"/>
    <col min="10" max="10" width="14.140625" customWidth="1"/>
    <col min="11" max="11" width="12.28515625" customWidth="1"/>
  </cols>
  <sheetData>
    <row r="1" spans="1:12" x14ac:dyDescent="0.25">
      <c r="A1" s="4" t="s">
        <v>12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17</v>
      </c>
      <c r="J1" s="4" t="s">
        <v>18</v>
      </c>
      <c r="K1" s="4" t="s">
        <v>7</v>
      </c>
      <c r="L1" s="4" t="s">
        <v>19</v>
      </c>
    </row>
    <row r="2" spans="1:12" x14ac:dyDescent="0.25">
      <c r="A2" s="4">
        <f>ROW(A2)-1</f>
        <v>1</v>
      </c>
      <c r="B2" s="4" t="str">
        <f>VLOOKUP(A2,TabProduit[],2,0)</f>
        <v>Produit 1</v>
      </c>
      <c r="C2" s="5">
        <f>VLOOKUP(A2,TabProduit[],3,0)</f>
        <v>2.88</v>
      </c>
      <c r="D2" s="5">
        <f>VLOOKUP(A2,TabProduit[],4,0)</f>
        <v>3</v>
      </c>
      <c r="E2" s="4">
        <f>VLOOKUP(A2,TabProduit[],5,0)</f>
        <v>122</v>
      </c>
      <c r="F2" s="5">
        <f>K2*C2</f>
        <v>691.19999999999993</v>
      </c>
      <c r="G2" s="5">
        <f>K2*D2</f>
        <v>720</v>
      </c>
      <c r="H2" s="4">
        <f>VLOOKUP(A2,TabProduit[],6,0)</f>
        <v>40</v>
      </c>
      <c r="I2" s="4">
        <f>VLOOKUP(A2,TabSortie[],6,0)</f>
        <v>15</v>
      </c>
      <c r="J2" s="4">
        <f>VLOOKUP(A2,TabEntrée[],4,0)</f>
        <v>133</v>
      </c>
      <c r="K2" s="4">
        <f>(E2+J2)-I2</f>
        <v>240</v>
      </c>
      <c r="L2" s="7">
        <f>G2-F2</f>
        <v>28.800000000000068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Liste</vt:lpstr>
      <vt:lpstr>Sortie</vt:lpstr>
      <vt:lpstr>Entrée</vt:lpstr>
      <vt:lpstr>Stock</vt:lpstr>
      <vt:lpstr>ListeProduits</vt:lpstr>
      <vt:lpstr>NomProduit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PICARD Thomas</cp:lastModifiedBy>
  <dcterms:created xsi:type="dcterms:W3CDTF">2018-12-17T05:52:08Z</dcterms:created>
  <dcterms:modified xsi:type="dcterms:W3CDTF">2018-12-18T09:53:01Z</dcterms:modified>
</cp:coreProperties>
</file>