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J:\BUREAU\"/>
    </mc:Choice>
  </mc:AlternateContent>
  <bookViews>
    <workbookView xWindow="0" yWindow="0" windowWidth="25200" windowHeight="11760" tabRatio="847"/>
  </bookViews>
  <sheets>
    <sheet name="gestion journalière" sheetId="6" r:id="rId1"/>
    <sheet name="Produits et prix" sheetId="1" r:id="rId2"/>
    <sheet name="Casiers" sheetId="4" r:id="rId3"/>
    <sheet name="VENTE" sheetId="7" r:id="rId4"/>
  </sheets>
  <definedNames>
    <definedName name="CASIERS">Casiers!$B$5:$AF$19</definedName>
    <definedName name="conditionnement">'Produits et prix'!$J$6:$J$22</definedName>
    <definedName name="PRIX">'Produits et prix'!$B$6:$D$18</definedName>
    <definedName name="produits">'Produits et prix'!$H$6:$H$22</definedName>
  </definedNames>
  <calcPr calcId="162913" iterate="1" iterateDelta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6" l="1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C2" i="6"/>
  <c r="F5" i="6" s="1"/>
  <c r="C6" i="6"/>
  <c r="D6" i="6"/>
  <c r="E6" i="6"/>
  <c r="C7" i="6"/>
  <c r="D7" i="6"/>
  <c r="E7" i="6"/>
  <c r="C8" i="6"/>
  <c r="D8" i="6"/>
  <c r="E8" i="6"/>
  <c r="C9" i="6"/>
  <c r="D9" i="6"/>
  <c r="E9" i="6"/>
  <c r="C10" i="6"/>
  <c r="D10" i="6"/>
  <c r="E10" i="6"/>
  <c r="C11" i="6"/>
  <c r="D11" i="6"/>
  <c r="E11" i="6"/>
  <c r="C12" i="6"/>
  <c r="D12" i="6"/>
  <c r="E12" i="6"/>
  <c r="C13" i="6"/>
  <c r="D13" i="6"/>
  <c r="E13" i="6"/>
  <c r="C14" i="6"/>
  <c r="D14" i="6"/>
  <c r="E14" i="6"/>
  <c r="C15" i="6"/>
  <c r="D15" i="6"/>
  <c r="E15" i="6"/>
  <c r="C16" i="6"/>
  <c r="D16" i="6"/>
  <c r="E16" i="6"/>
  <c r="C17" i="6"/>
  <c r="D17" i="6"/>
  <c r="E17" i="6"/>
  <c r="C18" i="6"/>
  <c r="D18" i="6"/>
  <c r="E18" i="6"/>
  <c r="C19" i="6"/>
  <c r="D19" i="6"/>
  <c r="E19" i="6"/>
  <c r="C20" i="6"/>
  <c r="D20" i="6"/>
  <c r="E20" i="6"/>
  <c r="C21" i="6"/>
  <c r="D21" i="6"/>
  <c r="E21" i="6"/>
  <c r="C22" i="6"/>
  <c r="D22" i="6"/>
  <c r="E22" i="6"/>
  <c r="C23" i="6"/>
  <c r="D23" i="6"/>
  <c r="E23" i="6"/>
  <c r="C24" i="6"/>
  <c r="D24" i="6"/>
  <c r="E24" i="6"/>
  <c r="C25" i="6"/>
  <c r="D25" i="6"/>
  <c r="E25" i="6"/>
  <c r="C26" i="6"/>
  <c r="D26" i="6"/>
  <c r="E26" i="6"/>
  <c r="C27" i="6"/>
  <c r="D27" i="6"/>
  <c r="E27" i="6"/>
  <c r="C28" i="6"/>
  <c r="D28" i="6"/>
  <c r="E28" i="6"/>
  <c r="C29" i="6"/>
  <c r="D29" i="6"/>
  <c r="E29" i="6"/>
  <c r="C30" i="6"/>
  <c r="D30" i="6"/>
  <c r="E30" i="6"/>
  <c r="C31" i="6"/>
  <c r="D31" i="6"/>
  <c r="E31" i="6"/>
  <c r="C32" i="6"/>
  <c r="D32" i="6"/>
  <c r="E32" i="6"/>
  <c r="C33" i="6"/>
  <c r="D33" i="6"/>
  <c r="E33" i="6"/>
  <c r="C34" i="6"/>
  <c r="D34" i="6"/>
  <c r="E34" i="6"/>
  <c r="C35" i="6"/>
  <c r="D35" i="6"/>
  <c r="E35" i="6"/>
  <c r="C36" i="6"/>
  <c r="D36" i="6"/>
  <c r="E36" i="6"/>
  <c r="C37" i="6"/>
  <c r="D37" i="6"/>
  <c r="E37" i="6"/>
  <c r="C38" i="6"/>
  <c r="D38" i="6"/>
  <c r="E38" i="6"/>
  <c r="C39" i="6"/>
  <c r="D39" i="6"/>
  <c r="E39" i="6"/>
  <c r="C40" i="6"/>
  <c r="D40" i="6"/>
  <c r="E40" i="6"/>
  <c r="C41" i="6"/>
  <c r="D41" i="6"/>
  <c r="E41" i="6"/>
  <c r="C42" i="6"/>
  <c r="D42" i="6"/>
  <c r="E42" i="6"/>
  <c r="C43" i="6"/>
  <c r="D43" i="6"/>
  <c r="E43" i="6"/>
  <c r="C44" i="6"/>
  <c r="D44" i="6"/>
  <c r="E44" i="6"/>
  <c r="C45" i="6"/>
  <c r="D45" i="6"/>
  <c r="E45" i="6"/>
  <c r="C46" i="6"/>
  <c r="D46" i="6"/>
  <c r="E46" i="6"/>
  <c r="C47" i="6"/>
  <c r="D47" i="6"/>
  <c r="E47" i="6"/>
  <c r="C48" i="6"/>
  <c r="D48" i="6"/>
  <c r="E48" i="6"/>
  <c r="C49" i="6"/>
  <c r="D49" i="6"/>
  <c r="E49" i="6"/>
  <c r="C50" i="6"/>
  <c r="D50" i="6"/>
  <c r="E50" i="6"/>
  <c r="C51" i="6"/>
  <c r="D51" i="6"/>
  <c r="E51" i="6"/>
  <c r="C52" i="6"/>
  <c r="D52" i="6"/>
  <c r="E52" i="6"/>
  <c r="C53" i="6"/>
  <c r="D53" i="6"/>
  <c r="E53" i="6"/>
  <c r="C54" i="6"/>
  <c r="D54" i="6"/>
  <c r="E54" i="6"/>
  <c r="C55" i="6"/>
  <c r="D55" i="6"/>
  <c r="E55" i="6"/>
  <c r="C56" i="6"/>
  <c r="D56" i="6"/>
  <c r="E56" i="6"/>
  <c r="C57" i="6"/>
  <c r="D57" i="6"/>
  <c r="E57" i="6"/>
  <c r="C58" i="6"/>
  <c r="D58" i="6"/>
  <c r="E58" i="6"/>
  <c r="C59" i="6"/>
  <c r="D59" i="6"/>
  <c r="E59" i="6"/>
  <c r="C60" i="6"/>
  <c r="D60" i="6"/>
  <c r="E60" i="6"/>
  <c r="C61" i="6"/>
  <c r="D61" i="6"/>
  <c r="E61" i="6"/>
  <c r="C62" i="6"/>
  <c r="D62" i="6"/>
  <c r="E62" i="6"/>
  <c r="C63" i="6"/>
  <c r="D63" i="6"/>
  <c r="E63" i="6"/>
  <c r="C64" i="6"/>
  <c r="D64" i="6"/>
  <c r="E64" i="6"/>
  <c r="C65" i="6"/>
  <c r="D65" i="6"/>
  <c r="E65" i="6"/>
  <c r="C66" i="6"/>
  <c r="D66" i="6"/>
  <c r="E66" i="6"/>
  <c r="C67" i="6"/>
  <c r="D67" i="6"/>
  <c r="E67" i="6"/>
  <c r="C68" i="6"/>
  <c r="D68" i="6"/>
  <c r="E68" i="6"/>
  <c r="C69" i="6"/>
  <c r="D69" i="6"/>
  <c r="E69" i="6"/>
  <c r="C70" i="6"/>
  <c r="D70" i="6"/>
  <c r="E70" i="6"/>
  <c r="C71" i="6"/>
  <c r="D71" i="6"/>
  <c r="E71" i="6"/>
  <c r="C72" i="6"/>
  <c r="D72" i="6"/>
  <c r="E72" i="6"/>
  <c r="C73" i="6"/>
  <c r="D73" i="6"/>
  <c r="E73" i="6"/>
  <c r="C74" i="6"/>
  <c r="D74" i="6"/>
  <c r="E74" i="6"/>
  <c r="C75" i="6"/>
  <c r="D75" i="6"/>
  <c r="E75" i="6"/>
  <c r="C76" i="6"/>
  <c r="D76" i="6"/>
  <c r="E76" i="6"/>
  <c r="E5" i="6"/>
  <c r="D5" i="6"/>
  <c r="C5" i="6"/>
  <c r="M18" i="6" l="1"/>
  <c r="M19" i="6"/>
  <c r="M20" i="6"/>
  <c r="M21" i="6"/>
  <c r="M22" i="6"/>
  <c r="M23" i="6"/>
  <c r="M24" i="6"/>
  <c r="M25" i="6"/>
  <c r="M26" i="6"/>
  <c r="M27" i="6"/>
  <c r="M28" i="6"/>
  <c r="M29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5" i="6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6" i="1"/>
  <c r="M24" i="4" l="1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23" i="4"/>
  <c r="K33" i="4" l="1"/>
  <c r="K34" i="4"/>
  <c r="K40" i="4"/>
  <c r="K42" i="4"/>
  <c r="K44" i="4"/>
  <c r="K45" i="4"/>
  <c r="K46" i="4"/>
  <c r="K53" i="4"/>
  <c r="K54" i="4"/>
  <c r="K55" i="4"/>
  <c r="K74" i="4"/>
  <c r="K78" i="4"/>
  <c r="K80" i="4"/>
  <c r="K81" i="4"/>
  <c r="K82" i="4"/>
  <c r="I80" i="4"/>
  <c r="I81" i="4"/>
  <c r="I82" i="4"/>
  <c r="I83" i="4"/>
  <c r="I84" i="4"/>
  <c r="I79" i="4"/>
  <c r="G80" i="4"/>
  <c r="G81" i="4"/>
  <c r="G82" i="4"/>
  <c r="G83" i="4"/>
  <c r="K83" i="4" s="1"/>
  <c r="G84" i="4"/>
  <c r="K84" i="4" s="1"/>
  <c r="G79" i="4"/>
  <c r="K79" i="4" s="1"/>
  <c r="I74" i="4"/>
  <c r="I75" i="4"/>
  <c r="I76" i="4"/>
  <c r="I77" i="4"/>
  <c r="I78" i="4"/>
  <c r="I73" i="4"/>
  <c r="G74" i="4"/>
  <c r="G75" i="4"/>
  <c r="K75" i="4" s="1"/>
  <c r="G76" i="4"/>
  <c r="K76" i="4" s="1"/>
  <c r="G77" i="4"/>
  <c r="K77" i="4" s="1"/>
  <c r="G78" i="4"/>
  <c r="G73" i="4"/>
  <c r="K73" i="4" s="1"/>
  <c r="I68" i="4"/>
  <c r="I69" i="4"/>
  <c r="I70" i="4"/>
  <c r="I71" i="4"/>
  <c r="I72" i="4"/>
  <c r="I67" i="4"/>
  <c r="G68" i="4"/>
  <c r="K68" i="4" s="1"/>
  <c r="G69" i="4"/>
  <c r="K69" i="4" s="1"/>
  <c r="G70" i="4"/>
  <c r="K70" i="4" s="1"/>
  <c r="G71" i="4"/>
  <c r="K71" i="4" s="1"/>
  <c r="G72" i="4"/>
  <c r="K72" i="4" s="1"/>
  <c r="G67" i="4"/>
  <c r="K67" i="4" s="1"/>
  <c r="I62" i="4"/>
  <c r="I63" i="4"/>
  <c r="I64" i="4"/>
  <c r="I65" i="4"/>
  <c r="I66" i="4"/>
  <c r="I61" i="4"/>
  <c r="G62" i="4"/>
  <c r="K62" i="4" s="1"/>
  <c r="G63" i="4"/>
  <c r="K63" i="4" s="1"/>
  <c r="G64" i="4"/>
  <c r="K64" i="4" s="1"/>
  <c r="G65" i="4"/>
  <c r="K65" i="4" s="1"/>
  <c r="G66" i="4"/>
  <c r="K66" i="4" s="1"/>
  <c r="G61" i="4"/>
  <c r="K61" i="4" s="1"/>
  <c r="I56" i="4"/>
  <c r="I57" i="4"/>
  <c r="I58" i="4"/>
  <c r="I59" i="4"/>
  <c r="I60" i="4"/>
  <c r="I55" i="4"/>
  <c r="G56" i="4"/>
  <c r="K56" i="4" s="1"/>
  <c r="G57" i="4"/>
  <c r="K57" i="4" s="1"/>
  <c r="G58" i="4"/>
  <c r="K58" i="4" s="1"/>
  <c r="G59" i="4"/>
  <c r="K59" i="4" s="1"/>
  <c r="G60" i="4"/>
  <c r="K60" i="4" s="1"/>
  <c r="G55" i="4"/>
  <c r="I50" i="4"/>
  <c r="I51" i="4"/>
  <c r="I52" i="4"/>
  <c r="I53" i="4"/>
  <c r="I54" i="4"/>
  <c r="I49" i="4"/>
  <c r="G50" i="4"/>
  <c r="K50" i="4" s="1"/>
  <c r="G51" i="4"/>
  <c r="K51" i="4" s="1"/>
  <c r="G52" i="4"/>
  <c r="K52" i="4" s="1"/>
  <c r="G53" i="4"/>
  <c r="G54" i="4"/>
  <c r="G49" i="4"/>
  <c r="K49" i="4" s="1"/>
  <c r="G47" i="4"/>
  <c r="K47" i="4" s="1"/>
  <c r="G48" i="4"/>
  <c r="K48" i="4" s="1"/>
  <c r="I47" i="4"/>
  <c r="I48" i="4"/>
  <c r="I46" i="4"/>
  <c r="G46" i="4"/>
  <c r="I44" i="4"/>
  <c r="I45" i="4"/>
  <c r="I43" i="4"/>
  <c r="G44" i="4"/>
  <c r="G45" i="4"/>
  <c r="G43" i="4"/>
  <c r="K43" i="4" s="1"/>
  <c r="I40" i="4"/>
  <c r="I41" i="4"/>
  <c r="I42" i="4"/>
  <c r="I39" i="4"/>
  <c r="G40" i="4"/>
  <c r="G41" i="4"/>
  <c r="K41" i="4" s="1"/>
  <c r="G42" i="4"/>
  <c r="G39" i="4"/>
  <c r="K39" i="4" s="1"/>
  <c r="I36" i="4"/>
  <c r="I37" i="4"/>
  <c r="I38" i="4"/>
  <c r="I35" i="4"/>
  <c r="G36" i="4"/>
  <c r="K36" i="4" s="1"/>
  <c r="G37" i="4"/>
  <c r="K37" i="4" s="1"/>
  <c r="G38" i="4"/>
  <c r="K38" i="4" s="1"/>
  <c r="G35" i="4"/>
  <c r="K35" i="4" s="1"/>
  <c r="I32" i="4"/>
  <c r="I33" i="4"/>
  <c r="I34" i="4"/>
  <c r="I31" i="4"/>
  <c r="G32" i="4"/>
  <c r="K32" i="4" s="1"/>
  <c r="G33" i="4"/>
  <c r="G34" i="4"/>
  <c r="G31" i="4"/>
  <c r="K31" i="4" s="1"/>
  <c r="I28" i="4"/>
  <c r="I29" i="4"/>
  <c r="I30" i="4"/>
  <c r="I27" i="4"/>
  <c r="G28" i="4"/>
  <c r="K28" i="4" s="1"/>
  <c r="G29" i="4"/>
  <c r="K29" i="4" s="1"/>
  <c r="G30" i="4"/>
  <c r="K30" i="4" s="1"/>
  <c r="G27" i="4"/>
  <c r="K27" i="4" s="1"/>
  <c r="I24" i="4"/>
  <c r="I25" i="4"/>
  <c r="I26" i="4"/>
  <c r="I23" i="4"/>
  <c r="G24" i="4"/>
  <c r="K24" i="4" s="1"/>
  <c r="G25" i="4"/>
  <c r="K25" i="4" s="1"/>
  <c r="G26" i="4"/>
  <c r="K26" i="4" s="1"/>
  <c r="G23" i="4"/>
  <c r="L8" i="6" l="1"/>
  <c r="M8" i="6" s="1"/>
  <c r="L13" i="6"/>
  <c r="M13" i="6" s="1"/>
  <c r="L9" i="6"/>
  <c r="M9" i="6" s="1"/>
  <c r="L5" i="6"/>
  <c r="M5" i="6" s="1"/>
  <c r="L16" i="6"/>
  <c r="M16" i="6" s="1"/>
  <c r="L15" i="6"/>
  <c r="M15" i="6" s="1"/>
  <c r="L6" i="6"/>
  <c r="M6" i="6" s="1"/>
  <c r="L17" i="6"/>
  <c r="M17" i="6" s="1"/>
  <c r="L12" i="6"/>
  <c r="M12" i="6" s="1"/>
  <c r="L7" i="6"/>
  <c r="M7" i="6" s="1"/>
  <c r="K23" i="4"/>
  <c r="L10" i="6"/>
  <c r="M10" i="6" s="1"/>
  <c r="L14" i="6"/>
  <c r="M14" i="6" s="1"/>
  <c r="L11" i="6"/>
  <c r="M11" i="6" s="1"/>
  <c r="M31" i="6" l="1"/>
</calcChain>
</file>

<file path=xl/sharedStrings.xml><?xml version="1.0" encoding="utf-8"?>
<sst xmlns="http://schemas.openxmlformats.org/spreadsheetml/2006/main" count="52" uniqueCount="25">
  <si>
    <t>LEGUME</t>
  </si>
  <si>
    <t>PRIX</t>
  </si>
  <si>
    <t>PRIX/Kg</t>
  </si>
  <si>
    <t>MONALISA</t>
  </si>
  <si>
    <t>CONDITIONNEMENT</t>
  </si>
  <si>
    <t>EXCELLENCY</t>
  </si>
  <si>
    <t>GOURMANDINE</t>
  </si>
  <si>
    <t>OIGNON</t>
  </si>
  <si>
    <r>
      <t xml:space="preserve">20 casiers </t>
    </r>
    <r>
      <rPr>
        <sz val="14"/>
        <color rgb="FFFF0000"/>
        <rFont val="Calibri"/>
        <family val="2"/>
        <scheme val="minor"/>
      </rPr>
      <t>B2</t>
    </r>
    <r>
      <rPr>
        <sz val="11"/>
        <color theme="1"/>
        <rFont val="Calibri"/>
        <family val="2"/>
        <scheme val="minor"/>
      </rPr>
      <t xml:space="preserve"> 30 haut*31 larg*47 prof</t>
    </r>
  </si>
  <si>
    <r>
      <t xml:space="preserve">36 casiers </t>
    </r>
    <r>
      <rPr>
        <sz val="14"/>
        <color rgb="FFFF0000"/>
        <rFont val="Calibri"/>
        <family val="2"/>
        <scheme val="minor"/>
      </rPr>
      <t>D2</t>
    </r>
    <r>
      <rPr>
        <sz val="11"/>
        <color theme="1"/>
        <rFont val="Calibri"/>
        <family val="2"/>
        <scheme val="minor"/>
      </rPr>
      <t xml:space="preserve"> 19 haut*36 larg*47 prof</t>
    </r>
  </si>
  <si>
    <r>
      <t>6 casiers</t>
    </r>
    <r>
      <rPr>
        <b/>
        <sz val="10"/>
        <color theme="1"/>
        <rFont val="Calibri"/>
        <family val="2"/>
        <scheme val="minor"/>
      </rPr>
      <t xml:space="preserve"> </t>
    </r>
    <r>
      <rPr>
        <b/>
        <sz val="10"/>
        <color rgb="FFFF0000"/>
        <rFont val="Calibri"/>
        <family val="2"/>
        <scheme val="minor"/>
      </rPr>
      <t>E2</t>
    </r>
    <r>
      <rPr>
        <sz val="10"/>
        <color theme="1"/>
        <rFont val="Calibri"/>
        <family val="2"/>
        <scheme val="minor"/>
      </rPr>
      <t xml:space="preserve"> 41 haut*45 larg*47</t>
    </r>
  </si>
  <si>
    <t>CASIERS</t>
  </si>
  <si>
    <t>Nbre sacs</t>
  </si>
  <si>
    <t>Vente</t>
  </si>
  <si>
    <t>LISTE PRODUITS</t>
  </si>
  <si>
    <t>ECHALOTTE</t>
  </si>
  <si>
    <t>CONDITIONNEMENTS</t>
  </si>
  <si>
    <t>RECAPITULATIF JOURNALIER</t>
  </si>
  <si>
    <t>heure</t>
  </si>
  <si>
    <t>jour</t>
  </si>
  <si>
    <t>REGISTRE DES VENTES</t>
  </si>
  <si>
    <t>PRODUIT</t>
  </si>
  <si>
    <t>QUANTITE</t>
  </si>
  <si>
    <t>JOUR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</si>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</sst>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#,##0.00&quot; Kg&quot;"/>
    <numFmt numFmtId="165" formatCode="&quot;N° &quot;#,##0"/>
    <numFmt numFmtId="167" formatCode="_-* #,##0.00\ [$€-40C]_-;\-* #,##0.00\ [$€-40C]_-;_-* &quot;-&quot;??\ [$€-40C]_-;_-@_-"/>
    <numFmt numFmtId="170" formatCode="h:mm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gradientFill>
        <stop position="0">
          <color theme="0"/>
        </stop>
        <stop position="1">
          <color theme="4"/>
        </stop>
      </gradient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5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44" fontId="2" fillId="0" borderId="0" xfId="1" applyFont="1" applyBorder="1"/>
    <xf numFmtId="0" fontId="0" fillId="0" borderId="0" xfId="0" applyAlignment="1">
      <alignment horizontal="center"/>
    </xf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5" xfId="0" applyBorder="1"/>
    <xf numFmtId="0" fontId="0" fillId="0" borderId="8" xfId="0" applyBorder="1"/>
    <xf numFmtId="44" fontId="0" fillId="0" borderId="0" xfId="1" applyFont="1"/>
    <xf numFmtId="0" fontId="0" fillId="0" borderId="10" xfId="0" applyBorder="1"/>
    <xf numFmtId="0" fontId="0" fillId="0" borderId="11" xfId="0" applyBorder="1"/>
    <xf numFmtId="0" fontId="0" fillId="0" borderId="12" xfId="0" applyBorder="1"/>
    <xf numFmtId="164" fontId="6" fillId="0" borderId="0" xfId="0" applyNumberFormat="1" applyFont="1"/>
    <xf numFmtId="164" fontId="4" fillId="0" borderId="0" xfId="0" applyNumberFormat="1" applyFont="1" applyAlignment="1">
      <alignment horizontal="center" vertical="center"/>
    </xf>
    <xf numFmtId="165" fontId="0" fillId="0" borderId="9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0" xfId="0" applyFont="1" applyAlignment="1">
      <alignment horizontal="center"/>
    </xf>
    <xf numFmtId="0" fontId="0" fillId="2" borderId="0" xfId="0" applyFill="1"/>
    <xf numFmtId="0" fontId="5" fillId="0" borderId="0" xfId="0" applyFont="1" applyAlignment="1">
      <alignment horizontal="center"/>
    </xf>
    <xf numFmtId="164" fontId="0" fillId="0" borderId="0" xfId="0" applyNumberFormat="1" applyBorder="1"/>
    <xf numFmtId="44" fontId="6" fillId="0" borderId="0" xfId="1" applyFont="1"/>
    <xf numFmtId="0" fontId="2" fillId="0" borderId="0" xfId="0" applyFont="1" applyBorder="1" applyAlignment="1">
      <alignment horizontal="center"/>
    </xf>
    <xf numFmtId="0" fontId="9" fillId="0" borderId="0" xfId="0" applyFont="1"/>
    <xf numFmtId="0" fontId="9" fillId="0" borderId="1" xfId="0" applyFont="1" applyBorder="1"/>
    <xf numFmtId="164" fontId="9" fillId="0" borderId="2" xfId="0" applyNumberFormat="1" applyFont="1" applyBorder="1"/>
    <xf numFmtId="44" fontId="10" fillId="0" borderId="2" xfId="1" applyFont="1" applyBorder="1"/>
    <xf numFmtId="44" fontId="9" fillId="0" borderId="3" xfId="1" applyFont="1" applyBorder="1"/>
    <xf numFmtId="0" fontId="9" fillId="0" borderId="4" xfId="0" applyFont="1" applyBorder="1"/>
    <xf numFmtId="164" fontId="9" fillId="0" borderId="0" xfId="0" applyNumberFormat="1" applyFont="1" applyBorder="1"/>
    <xf numFmtId="44" fontId="10" fillId="0" borderId="0" xfId="1" applyFont="1" applyBorder="1"/>
    <xf numFmtId="44" fontId="9" fillId="0" borderId="5" xfId="1" applyFont="1" applyBorder="1"/>
    <xf numFmtId="0" fontId="9" fillId="0" borderId="6" xfId="0" applyFont="1" applyBorder="1"/>
    <xf numFmtId="164" fontId="9" fillId="0" borderId="7" xfId="0" applyNumberFormat="1" applyFont="1" applyBorder="1"/>
    <xf numFmtId="44" fontId="10" fillId="0" borderId="7" xfId="1" applyFont="1" applyBorder="1"/>
    <xf numFmtId="44" fontId="9" fillId="0" borderId="8" xfId="1" applyFont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64" fontId="9" fillId="0" borderId="10" xfId="0" applyNumberFormat="1" applyFont="1" applyBorder="1"/>
    <xf numFmtId="164" fontId="9" fillId="0" borderId="11" xfId="0" applyNumberFormat="1" applyFont="1" applyBorder="1"/>
    <xf numFmtId="164" fontId="9" fillId="0" borderId="12" xfId="0" applyNumberFormat="1" applyFont="1" applyBorder="1"/>
    <xf numFmtId="44" fontId="10" fillId="0" borderId="0" xfId="0" applyNumberFormat="1" applyFont="1"/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44" fontId="0" fillId="0" borderId="20" xfId="1" applyFont="1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67" fontId="0" fillId="0" borderId="0" xfId="0" applyNumberFormat="1" applyBorder="1"/>
    <xf numFmtId="14" fontId="0" fillId="0" borderId="0" xfId="0" applyNumberFormat="1"/>
    <xf numFmtId="0" fontId="11" fillId="0" borderId="0" xfId="0" applyFont="1"/>
    <xf numFmtId="16" fontId="0" fillId="0" borderId="0" xfId="0" applyNumberFormat="1"/>
    <xf numFmtId="170" fontId="0" fillId="0" borderId="0" xfId="0" applyNumberFormat="1" applyBorder="1"/>
    <xf numFmtId="170" fontId="0" fillId="0" borderId="0" xfId="0" applyNumberFormat="1"/>
    <xf numFmtId="14" fontId="0" fillId="0" borderId="0" xfId="0" applyNumberFormat="1" applyBorder="1"/>
    <xf numFmtId="0" fontId="10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N76"/>
  <sheetViews>
    <sheetView tabSelected="1" workbookViewId="0">
      <selection activeCell="P20" sqref="P20"/>
    </sheetView>
  </sheetViews>
  <sheetFormatPr baseColWidth="10" defaultRowHeight="15" x14ac:dyDescent="0.25"/>
  <cols>
    <col min="1" max="1" width="2.85546875" customWidth="1"/>
    <col min="3" max="3" width="14.85546875" bestFit="1" customWidth="1"/>
    <col min="11" max="11" width="0" hidden="1" customWidth="1"/>
    <col min="13" max="13" width="20" customWidth="1"/>
  </cols>
  <sheetData>
    <row r="2" spans="2:14" x14ac:dyDescent="0.25">
      <c r="C2" s="68">
        <f ca="1">TODAY()</f>
        <v>43160</v>
      </c>
      <c r="I2" s="52" t="s">
        <v>17</v>
      </c>
      <c r="J2" s="53"/>
      <c r="K2" s="53"/>
      <c r="L2" s="53"/>
      <c r="M2" s="54"/>
    </row>
    <row r="3" spans="2:14" x14ac:dyDescent="0.25">
      <c r="B3" t="s">
        <v>11</v>
      </c>
      <c r="F3" t="s">
        <v>19</v>
      </c>
      <c r="G3" t="s">
        <v>18</v>
      </c>
      <c r="I3" s="55"/>
      <c r="J3" s="56"/>
      <c r="K3" s="56"/>
      <c r="L3" s="57" t="s">
        <v>12</v>
      </c>
      <c r="M3" s="58" t="s">
        <v>13</v>
      </c>
    </row>
    <row r="4" spans="2:14" ht="6.75" customHeight="1" thickBot="1" x14ac:dyDescent="0.3">
      <c r="I4" s="59"/>
      <c r="J4" s="60"/>
      <c r="K4" s="60"/>
      <c r="L4" s="60"/>
      <c r="M4" s="61"/>
    </row>
    <row r="5" spans="2:14" x14ac:dyDescent="0.25">
      <c r="B5" s="15">
        <v>10</v>
      </c>
      <c r="C5" s="1" t="str">
        <f>IF($B5=0,"",VLOOKUP(B5,Casiers!$E$23:$M$84,3,FALSE))</f>
        <v>GOURMANDINE</v>
      </c>
      <c r="D5" s="25">
        <f>IF($B5=0,"",VLOOKUP(B5,Casiers!$E$23:$M$84,5,FALSE))</f>
        <v>10</v>
      </c>
      <c r="E5" s="67">
        <f>IF($B5=0,"",VLOOKUP(B5,Casiers!$E$23:$M$84,7,FALSE))</f>
        <v>4.5</v>
      </c>
      <c r="F5" s="73">
        <f ca="1">IF(B5=0,"",$C$2)</f>
        <v>43160</v>
      </c>
      <c r="G5" s="71">
        <v>0.66666666666666696</v>
      </c>
      <c r="H5" s="1"/>
      <c r="I5" s="62" t="str">
        <f>'Produits et prix'!B6</f>
        <v>MONALISA</v>
      </c>
      <c r="J5" s="25">
        <f>'Produits et prix'!C6</f>
        <v>25</v>
      </c>
      <c r="K5" s="7">
        <v>8</v>
      </c>
      <c r="L5" s="27" t="str">
        <f>IF(SUMIFS(Casiers!$M$23:$M$84,Casiers!$G$23:$G$84,'gestion journalière'!I5,Casiers!$I$23:$I$84,'gestion journalière'!J5)=0,"",SUMIFS(Casiers!$M$23:$M$84,Casiers!$G$23:$G$84,'gestion journalière'!I5,Casiers!$I$23:$I$84,'gestion journalière'!J5))</f>
        <v/>
      </c>
      <c r="M5" s="63" t="str">
        <f>IF(L5="","",L5*K5)</f>
        <v/>
      </c>
    </row>
    <row r="6" spans="2:14" x14ac:dyDescent="0.25">
      <c r="B6" s="16"/>
      <c r="C6" s="1" t="str">
        <f>IF($B6=0,"",VLOOKUP(B6,Casiers!$E$23:$M$84,3,FALSE))</f>
        <v/>
      </c>
      <c r="D6" s="25" t="str">
        <f>IF($B6=0,"",VLOOKUP(B6,Casiers!$E$23:$M$84,5,FALSE))</f>
        <v/>
      </c>
      <c r="E6" s="67" t="str">
        <f>IF($B6=0,"",VLOOKUP(B6,Casiers!$E$23:$M$84,7,FALSE))</f>
        <v/>
      </c>
      <c r="F6" s="73" t="str">
        <f t="shared" ref="F6:F69" si="0">IF(B6=0,"",$C$2)</f>
        <v/>
      </c>
      <c r="G6" s="71"/>
      <c r="H6" s="1"/>
      <c r="I6" s="62" t="str">
        <f>'Produits et prix'!B7</f>
        <v>MONALISA</v>
      </c>
      <c r="J6" s="25">
        <f>'Produits et prix'!C7</f>
        <v>10</v>
      </c>
      <c r="K6" s="7">
        <v>3.5</v>
      </c>
      <c r="L6" s="27" t="str">
        <f>IF(SUMIFS(Casiers!$M$23:$M$84,Casiers!$G$23:$G$84,'gestion journalière'!I6,Casiers!$I$23:$I$84,'gestion journalière'!J6)=0,"",SUMIFS(Casiers!$M$23:$M$84,Casiers!$G$23:$G$84,'gestion journalière'!I6,Casiers!$I$23:$I$84,'gestion journalière'!J6))</f>
        <v/>
      </c>
      <c r="M6" s="63" t="str">
        <f t="shared" ref="M6:M29" si="1">IF(L6="","",L6*K6)</f>
        <v/>
      </c>
      <c r="N6" s="69"/>
    </row>
    <row r="7" spans="2:14" x14ac:dyDescent="0.25">
      <c r="B7" s="16"/>
      <c r="C7" s="1" t="str">
        <f>IF($B7=0,"",VLOOKUP(B7,Casiers!$E$23:$M$84,3,FALSE))</f>
        <v/>
      </c>
      <c r="D7" s="25" t="str">
        <f>IF($B7=0,"",VLOOKUP(B7,Casiers!$E$23:$M$84,5,FALSE))</f>
        <v/>
      </c>
      <c r="E7" s="67" t="str">
        <f>IF($B7=0,"",VLOOKUP(B7,Casiers!$E$23:$M$84,7,FALSE))</f>
        <v/>
      </c>
      <c r="F7" s="73" t="str">
        <f t="shared" si="0"/>
        <v/>
      </c>
      <c r="G7" s="71"/>
      <c r="H7" s="1"/>
      <c r="I7" s="62" t="str">
        <f>'Produits et prix'!B8</f>
        <v>MONALISA</v>
      </c>
      <c r="J7" s="25">
        <f>'Produits et prix'!C8</f>
        <v>5</v>
      </c>
      <c r="K7" s="7">
        <v>2</v>
      </c>
      <c r="L7" s="27" t="str">
        <f>IF(SUMIFS(Casiers!$M$23:$M$84,Casiers!$G$23:$G$84,'gestion journalière'!I7,Casiers!$I$23:$I$84,'gestion journalière'!J7)=0,"",SUMIFS(Casiers!$M$23:$M$84,Casiers!$G$23:$G$84,'gestion journalière'!I7,Casiers!$I$23:$I$84,'gestion journalière'!J7))</f>
        <v/>
      </c>
      <c r="M7" s="63" t="str">
        <f t="shared" si="1"/>
        <v/>
      </c>
      <c r="N7" s="69"/>
    </row>
    <row r="8" spans="2:14" x14ac:dyDescent="0.25">
      <c r="B8" s="16"/>
      <c r="C8" s="1" t="str">
        <f>IF($B8=0,"",VLOOKUP(B8,Casiers!$E$23:$M$84,3,FALSE))</f>
        <v/>
      </c>
      <c r="D8" s="25" t="str">
        <f>IF($B8=0,"",VLOOKUP(B8,Casiers!$E$23:$M$84,5,FALSE))</f>
        <v/>
      </c>
      <c r="E8" s="67" t="str">
        <f>IF($B8=0,"",VLOOKUP(B8,Casiers!$E$23:$M$84,7,FALSE))</f>
        <v/>
      </c>
      <c r="F8" s="73" t="str">
        <f t="shared" si="0"/>
        <v/>
      </c>
      <c r="G8" s="71"/>
      <c r="H8" s="1"/>
      <c r="I8" s="62" t="str">
        <f>'Produits et prix'!B9</f>
        <v>EXCELLENCY</v>
      </c>
      <c r="J8" s="25">
        <f>'Produits et prix'!C9</f>
        <v>25</v>
      </c>
      <c r="K8" s="7">
        <v>8</v>
      </c>
      <c r="L8" s="27" t="str">
        <f>IF(SUMIFS(Casiers!$M$23:$M$84,Casiers!$G$23:$G$84,'gestion journalière'!I8,Casiers!$I$23:$I$84,'gestion journalière'!J8)=0,"",SUMIFS(Casiers!$M$23:$M$84,Casiers!$G$23:$G$84,'gestion journalière'!I8,Casiers!$I$23:$I$84,'gestion journalière'!J8))</f>
        <v/>
      </c>
      <c r="M8" s="63" t="str">
        <f t="shared" si="1"/>
        <v/>
      </c>
      <c r="N8" s="69"/>
    </row>
    <row r="9" spans="2:14" x14ac:dyDescent="0.25">
      <c r="B9" s="16"/>
      <c r="C9" s="1" t="str">
        <f>IF($B9=0,"",VLOOKUP(B9,Casiers!$E$23:$M$84,3,FALSE))</f>
        <v/>
      </c>
      <c r="D9" s="25" t="str">
        <f>IF($B9=0,"",VLOOKUP(B9,Casiers!$E$23:$M$84,5,FALSE))</f>
        <v/>
      </c>
      <c r="E9" s="67" t="str">
        <f>IF($B9=0,"",VLOOKUP(B9,Casiers!$E$23:$M$84,7,FALSE))</f>
        <v/>
      </c>
      <c r="F9" s="73" t="str">
        <f t="shared" si="0"/>
        <v/>
      </c>
      <c r="G9" s="71"/>
      <c r="H9" s="1"/>
      <c r="I9" s="62" t="str">
        <f>'Produits et prix'!B10</f>
        <v>EXCELLENCY</v>
      </c>
      <c r="J9" s="25">
        <f>'Produits et prix'!C10</f>
        <v>10</v>
      </c>
      <c r="K9" s="7">
        <v>3.5</v>
      </c>
      <c r="L9" s="27" t="str">
        <f>IF(SUMIFS(Casiers!$M$23:$M$84,Casiers!$G$23:$G$84,'gestion journalière'!I9,Casiers!$I$23:$I$84,'gestion journalière'!J9)=0,"",SUMIFS(Casiers!$M$23:$M$84,Casiers!$G$23:$G$84,'gestion journalière'!I9,Casiers!$I$23:$I$84,'gestion journalière'!J9))</f>
        <v/>
      </c>
      <c r="M9" s="63" t="str">
        <f t="shared" si="1"/>
        <v/>
      </c>
      <c r="N9" s="69"/>
    </row>
    <row r="10" spans="2:14" x14ac:dyDescent="0.25">
      <c r="B10" s="16"/>
      <c r="C10" s="1" t="str">
        <f>IF($B10=0,"",VLOOKUP(B10,Casiers!$E$23:$M$84,3,FALSE))</f>
        <v/>
      </c>
      <c r="D10" s="25" t="str">
        <f>IF($B10=0,"",VLOOKUP(B10,Casiers!$E$23:$M$84,5,FALSE))</f>
        <v/>
      </c>
      <c r="E10" s="67" t="str">
        <f>IF($B10=0,"",VLOOKUP(B10,Casiers!$E$23:$M$84,7,FALSE))</f>
        <v/>
      </c>
      <c r="F10" s="73" t="str">
        <f t="shared" si="0"/>
        <v/>
      </c>
      <c r="G10" s="71"/>
      <c r="H10" s="1"/>
      <c r="I10" s="62" t="str">
        <f>'Produits et prix'!B11</f>
        <v>EXCELLENCY</v>
      </c>
      <c r="J10" s="25">
        <f>'Produits et prix'!C11</f>
        <v>5</v>
      </c>
      <c r="K10" s="7">
        <v>2</v>
      </c>
      <c r="L10" s="27" t="str">
        <f>IF(SUMIFS(Casiers!$M$23:$M$84,Casiers!$G$23:$G$84,'gestion journalière'!I10,Casiers!$I$23:$I$84,'gestion journalière'!J10)=0,"",SUMIFS(Casiers!$M$23:$M$84,Casiers!$G$23:$G$84,'gestion journalière'!I10,Casiers!$I$23:$I$84,'gestion journalière'!J10))</f>
        <v/>
      </c>
      <c r="M10" s="63" t="str">
        <f t="shared" si="1"/>
        <v/>
      </c>
      <c r="N10" s="69"/>
    </row>
    <row r="11" spans="2:14" x14ac:dyDescent="0.25">
      <c r="B11" s="16"/>
      <c r="C11" s="1" t="str">
        <f>IF($B11=0,"",VLOOKUP(B11,Casiers!$E$23:$M$84,3,FALSE))</f>
        <v/>
      </c>
      <c r="D11" s="25" t="str">
        <f>IF($B11=0,"",VLOOKUP(B11,Casiers!$E$23:$M$84,5,FALSE))</f>
        <v/>
      </c>
      <c r="E11" s="67" t="str">
        <f>IF($B11=0,"",VLOOKUP(B11,Casiers!$E$23:$M$84,7,FALSE))</f>
        <v/>
      </c>
      <c r="F11" s="73" t="str">
        <f t="shared" si="0"/>
        <v/>
      </c>
      <c r="G11" s="71"/>
      <c r="H11" s="1"/>
      <c r="I11" s="62" t="str">
        <f>'Produits et prix'!B12</f>
        <v>GOURMANDINE</v>
      </c>
      <c r="J11" s="25">
        <f>'Produits et prix'!C12</f>
        <v>25</v>
      </c>
      <c r="K11" s="7">
        <v>10</v>
      </c>
      <c r="L11" s="27" t="str">
        <f>IF(SUMIFS(Casiers!$M$23:$M$84,Casiers!$G$23:$G$84,'gestion journalière'!I11,Casiers!$I$23:$I$84,'gestion journalière'!J11)=0,"",SUMIFS(Casiers!$M$23:$M$84,Casiers!$G$23:$G$84,'gestion journalière'!I11,Casiers!$I$23:$I$84,'gestion journalière'!J11))</f>
        <v/>
      </c>
      <c r="M11" s="63" t="str">
        <f t="shared" si="1"/>
        <v/>
      </c>
      <c r="N11" s="69"/>
    </row>
    <row r="12" spans="2:14" x14ac:dyDescent="0.25">
      <c r="B12" s="16"/>
      <c r="C12" s="1" t="str">
        <f>IF($B12=0,"",VLOOKUP(B12,Casiers!$E$23:$M$84,3,FALSE))</f>
        <v/>
      </c>
      <c r="D12" s="25" t="str">
        <f>IF($B12=0,"",VLOOKUP(B12,Casiers!$E$23:$M$84,5,FALSE))</f>
        <v/>
      </c>
      <c r="E12" s="67" t="str">
        <f>IF($B12=0,"",VLOOKUP(B12,Casiers!$E$23:$M$84,7,FALSE))</f>
        <v/>
      </c>
      <c r="F12" s="73" t="str">
        <f t="shared" si="0"/>
        <v/>
      </c>
      <c r="G12" s="71"/>
      <c r="H12" s="1"/>
      <c r="I12" s="62" t="str">
        <f>'Produits et prix'!B13</f>
        <v>GOURMANDINE</v>
      </c>
      <c r="J12" s="25">
        <f>'Produits et prix'!C13</f>
        <v>10</v>
      </c>
      <c r="K12" s="7">
        <v>4.5</v>
      </c>
      <c r="L12" s="27">
        <f>IF(SUMIFS(Casiers!$M$23:$M$84,Casiers!$G$23:$G$84,'gestion journalière'!I12,Casiers!$I$23:$I$84,'gestion journalière'!J12)=0,"",SUMIFS(Casiers!$M$23:$M$84,Casiers!$G$23:$G$84,'gestion journalière'!I12,Casiers!$I$23:$I$84,'gestion journalière'!J12))</f>
        <v>1</v>
      </c>
      <c r="M12" s="63">
        <f t="shared" si="1"/>
        <v>4.5</v>
      </c>
      <c r="N12" s="69"/>
    </row>
    <row r="13" spans="2:14" x14ac:dyDescent="0.25">
      <c r="B13" s="16"/>
      <c r="C13" s="1" t="str">
        <f>IF($B13=0,"",VLOOKUP(B13,Casiers!$E$23:$M$84,3,FALSE))</f>
        <v/>
      </c>
      <c r="D13" s="25" t="str">
        <f>IF($B13=0,"",VLOOKUP(B13,Casiers!$E$23:$M$84,5,FALSE))</f>
        <v/>
      </c>
      <c r="E13" s="67" t="str">
        <f>IF($B13=0,"",VLOOKUP(B13,Casiers!$E$23:$M$84,7,FALSE))</f>
        <v/>
      </c>
      <c r="F13" s="73" t="str">
        <f t="shared" si="0"/>
        <v/>
      </c>
      <c r="G13" s="71"/>
      <c r="H13" s="1"/>
      <c r="I13" s="62" t="str">
        <f>'Produits et prix'!B14</f>
        <v>GOURMANDINE</v>
      </c>
      <c r="J13" s="25">
        <f>'Produits et prix'!C14</f>
        <v>5</v>
      </c>
      <c r="K13" s="7">
        <v>2.5</v>
      </c>
      <c r="L13" s="27" t="str">
        <f>IF(SUMIFS(Casiers!$M$23:$M$84,Casiers!$G$23:$G$84,'gestion journalière'!I13,Casiers!$I$23:$I$84,'gestion journalière'!J13)=0,"",SUMIFS(Casiers!$M$23:$M$84,Casiers!$G$23:$G$84,'gestion journalière'!I13,Casiers!$I$23:$I$84,'gestion journalière'!J13))</f>
        <v/>
      </c>
      <c r="M13" s="63" t="str">
        <f t="shared" si="1"/>
        <v/>
      </c>
      <c r="N13" s="69"/>
    </row>
    <row r="14" spans="2:14" x14ac:dyDescent="0.25">
      <c r="B14" s="16"/>
      <c r="C14" s="1" t="str">
        <f>IF($B14=0,"",VLOOKUP(B14,Casiers!$E$23:$M$84,3,FALSE))</f>
        <v/>
      </c>
      <c r="D14" s="25" t="str">
        <f>IF($B14=0,"",VLOOKUP(B14,Casiers!$E$23:$M$84,5,FALSE))</f>
        <v/>
      </c>
      <c r="E14" s="67" t="str">
        <f>IF($B14=0,"",VLOOKUP(B14,Casiers!$E$23:$M$84,7,FALSE))</f>
        <v/>
      </c>
      <c r="F14" s="73" t="str">
        <f t="shared" si="0"/>
        <v/>
      </c>
      <c r="G14" s="71"/>
      <c r="H14" s="1"/>
      <c r="I14" s="62" t="str">
        <f>'Produits et prix'!B15</f>
        <v>OIGNON</v>
      </c>
      <c r="J14" s="25">
        <f>'Produits et prix'!C15</f>
        <v>10</v>
      </c>
      <c r="K14" s="7">
        <v>4.5</v>
      </c>
      <c r="L14" s="27" t="str">
        <f>IF(SUMIFS(Casiers!$M$23:$M$84,Casiers!$G$23:$G$84,'gestion journalière'!I14,Casiers!$I$23:$I$84,'gestion journalière'!J14)=0,"",SUMIFS(Casiers!$M$23:$M$84,Casiers!$G$23:$G$84,'gestion journalière'!I14,Casiers!$I$23:$I$84,'gestion journalière'!J14))</f>
        <v/>
      </c>
      <c r="M14" s="63" t="str">
        <f t="shared" si="1"/>
        <v/>
      </c>
    </row>
    <row r="15" spans="2:14" x14ac:dyDescent="0.25">
      <c r="B15" s="16"/>
      <c r="C15" s="1" t="str">
        <f>IF($B15=0,"",VLOOKUP(B15,Casiers!$E$23:$M$84,3,FALSE))</f>
        <v/>
      </c>
      <c r="D15" s="25" t="str">
        <f>IF($B15=0,"",VLOOKUP(B15,Casiers!$E$23:$M$84,5,FALSE))</f>
        <v/>
      </c>
      <c r="E15" s="67" t="str">
        <f>IF($B15=0,"",VLOOKUP(B15,Casiers!$E$23:$M$84,7,FALSE))</f>
        <v/>
      </c>
      <c r="F15" s="73" t="str">
        <f t="shared" si="0"/>
        <v/>
      </c>
      <c r="G15" s="71"/>
      <c r="H15" s="1"/>
      <c r="I15" s="62" t="str">
        <f>'Produits et prix'!B16</f>
        <v>OIGNON</v>
      </c>
      <c r="J15" s="25">
        <f>'Produits et prix'!C16</f>
        <v>5</v>
      </c>
      <c r="K15" s="7">
        <v>2.5</v>
      </c>
      <c r="L15" s="27" t="str">
        <f>IF(SUMIFS(Casiers!$M$23:$M$84,Casiers!$G$23:$G$84,'gestion journalière'!I15,Casiers!$I$23:$I$84,'gestion journalière'!J15)=0,"",SUMIFS(Casiers!$M$23:$M$84,Casiers!$G$23:$G$84,'gestion journalière'!I15,Casiers!$I$23:$I$84,'gestion journalière'!J15))</f>
        <v/>
      </c>
      <c r="M15" s="63" t="str">
        <f t="shared" si="1"/>
        <v/>
      </c>
    </row>
    <row r="16" spans="2:14" x14ac:dyDescent="0.25">
      <c r="B16" s="16"/>
      <c r="C16" s="1" t="str">
        <f>IF($B16=0,"",VLOOKUP(B16,Casiers!$E$23:$M$84,3,FALSE))</f>
        <v/>
      </c>
      <c r="D16" s="25" t="str">
        <f>IF($B16=0,"",VLOOKUP(B16,Casiers!$E$23:$M$84,5,FALSE))</f>
        <v/>
      </c>
      <c r="E16" s="67" t="str">
        <f>IF($B16=0,"",VLOOKUP(B16,Casiers!$E$23:$M$84,7,FALSE))</f>
        <v/>
      </c>
      <c r="F16" s="73" t="str">
        <f t="shared" si="0"/>
        <v/>
      </c>
      <c r="G16" s="71"/>
      <c r="H16" s="1"/>
      <c r="I16" s="62" t="str">
        <f>'Produits et prix'!B17</f>
        <v>ECHALOTTE</v>
      </c>
      <c r="J16" s="25">
        <f>'Produits et prix'!C17</f>
        <v>5</v>
      </c>
      <c r="K16" s="7">
        <v>15</v>
      </c>
      <c r="L16" s="27" t="str">
        <f>IF(SUMIFS(Casiers!$M$23:$M$84,Casiers!$G$23:$G$84,'gestion journalière'!I16,Casiers!$I$23:$I$84,'gestion journalière'!J16)=0,"",SUMIFS(Casiers!$M$23:$M$84,Casiers!$G$23:$G$84,'gestion journalière'!I16,Casiers!$I$23:$I$84,'gestion journalière'!J16))</f>
        <v/>
      </c>
      <c r="M16" s="63" t="str">
        <f t="shared" si="1"/>
        <v/>
      </c>
    </row>
    <row r="17" spans="2:13" x14ac:dyDescent="0.25">
      <c r="B17" s="16"/>
      <c r="C17" s="1" t="str">
        <f>IF($B17=0,"",VLOOKUP(B17,Casiers!$E$23:$M$84,3,FALSE))</f>
        <v/>
      </c>
      <c r="D17" s="25" t="str">
        <f>IF($B17=0,"",VLOOKUP(B17,Casiers!$E$23:$M$84,5,FALSE))</f>
        <v/>
      </c>
      <c r="E17" s="67" t="str">
        <f>IF($B17=0,"",VLOOKUP(B17,Casiers!$E$23:$M$84,7,FALSE))</f>
        <v/>
      </c>
      <c r="F17" s="73" t="str">
        <f t="shared" si="0"/>
        <v/>
      </c>
      <c r="G17" s="71"/>
      <c r="H17" s="1"/>
      <c r="I17" s="62" t="str">
        <f>'Produits et prix'!B18</f>
        <v>ECHALOTTE</v>
      </c>
      <c r="J17" s="25">
        <f>'Produits et prix'!C18</f>
        <v>2.5</v>
      </c>
      <c r="K17" s="7">
        <v>8.5</v>
      </c>
      <c r="L17" s="27" t="str">
        <f>IF(SUMIFS(Casiers!$M$23:$M$84,Casiers!$G$23:$G$84,'gestion journalière'!I17,Casiers!$I$23:$I$84,'gestion journalière'!J17)=0,"",SUMIFS(Casiers!$M$23:$M$84,Casiers!$G$23:$G$84,'gestion journalière'!I17,Casiers!$I$23:$I$84,'gestion journalière'!J17))</f>
        <v/>
      </c>
      <c r="M17" s="63" t="str">
        <f t="shared" si="1"/>
        <v/>
      </c>
    </row>
    <row r="18" spans="2:13" x14ac:dyDescent="0.25">
      <c r="B18" s="16"/>
      <c r="C18" s="1" t="str">
        <f>IF($B18=0,"",VLOOKUP(B18,Casiers!$E$23:$M$84,3,FALSE))</f>
        <v/>
      </c>
      <c r="D18" s="25" t="str">
        <f>IF($B18=0,"",VLOOKUP(B18,Casiers!$E$23:$M$84,5,FALSE))</f>
        <v/>
      </c>
      <c r="E18" s="67" t="str">
        <f>IF($B18=0,"",VLOOKUP(B18,Casiers!$E$23:$M$84,7,FALSE))</f>
        <v/>
      </c>
      <c r="F18" s="73" t="str">
        <f t="shared" si="0"/>
        <v/>
      </c>
      <c r="G18" s="71"/>
      <c r="H18" s="1"/>
      <c r="I18" s="62">
        <f>'Produits et prix'!B19</f>
        <v>0</v>
      </c>
      <c r="J18" s="25">
        <f>'Produits et prix'!C19</f>
        <v>0</v>
      </c>
      <c r="K18" s="1"/>
      <c r="L18" s="1"/>
      <c r="M18" s="63" t="str">
        <f t="shared" si="1"/>
        <v/>
      </c>
    </row>
    <row r="19" spans="2:13" x14ac:dyDescent="0.25">
      <c r="B19" s="16"/>
      <c r="C19" s="1" t="str">
        <f>IF($B19=0,"",VLOOKUP(B19,Casiers!$E$23:$M$84,3,FALSE))</f>
        <v/>
      </c>
      <c r="D19" s="25" t="str">
        <f>IF($B19=0,"",VLOOKUP(B19,Casiers!$E$23:$M$84,5,FALSE))</f>
        <v/>
      </c>
      <c r="E19" s="67" t="str">
        <f>IF($B19=0,"",VLOOKUP(B19,Casiers!$E$23:$M$84,7,FALSE))</f>
        <v/>
      </c>
      <c r="F19" s="73" t="str">
        <f t="shared" si="0"/>
        <v/>
      </c>
      <c r="G19" s="71"/>
      <c r="H19" s="1"/>
      <c r="I19" s="62">
        <f>'Produits et prix'!B20</f>
        <v>0</v>
      </c>
      <c r="J19" s="25">
        <f>'Produits et prix'!C20</f>
        <v>0</v>
      </c>
      <c r="K19" s="1"/>
      <c r="L19" s="1"/>
      <c r="M19" s="63" t="str">
        <f t="shared" si="1"/>
        <v/>
      </c>
    </row>
    <row r="20" spans="2:13" x14ac:dyDescent="0.25">
      <c r="B20" s="16"/>
      <c r="C20" s="1" t="str">
        <f>IF($B20=0,"",VLOOKUP(B20,Casiers!$E$23:$M$84,3,FALSE))</f>
        <v/>
      </c>
      <c r="D20" s="25" t="str">
        <f>IF($B20=0,"",VLOOKUP(B20,Casiers!$E$23:$M$84,5,FALSE))</f>
        <v/>
      </c>
      <c r="E20" s="67" t="str">
        <f>IF($B20=0,"",VLOOKUP(B20,Casiers!$E$23:$M$84,7,FALSE))</f>
        <v/>
      </c>
      <c r="F20" s="73" t="str">
        <f t="shared" si="0"/>
        <v/>
      </c>
      <c r="G20" s="71"/>
      <c r="H20" s="1"/>
      <c r="I20" s="62">
        <f>'Produits et prix'!B21</f>
        <v>0</v>
      </c>
      <c r="J20" s="25">
        <f>'Produits et prix'!C21</f>
        <v>0</v>
      </c>
      <c r="K20" s="1"/>
      <c r="L20" s="1"/>
      <c r="M20" s="63" t="str">
        <f t="shared" si="1"/>
        <v/>
      </c>
    </row>
    <row r="21" spans="2:13" x14ac:dyDescent="0.25">
      <c r="B21" s="16"/>
      <c r="C21" s="1" t="str">
        <f>IF($B21=0,"",VLOOKUP(B21,Casiers!$E$23:$M$84,3,FALSE))</f>
        <v/>
      </c>
      <c r="D21" s="25" t="str">
        <f>IF($B21=0,"",VLOOKUP(B21,Casiers!$E$23:$M$84,5,FALSE))</f>
        <v/>
      </c>
      <c r="E21" s="67" t="str">
        <f>IF($B21=0,"",VLOOKUP(B21,Casiers!$E$23:$M$84,7,FALSE))</f>
        <v/>
      </c>
      <c r="F21" s="73" t="str">
        <f t="shared" si="0"/>
        <v/>
      </c>
      <c r="G21" s="71"/>
      <c r="H21" s="1"/>
      <c r="I21" s="62">
        <f>'Produits et prix'!B22</f>
        <v>0</v>
      </c>
      <c r="J21" s="25">
        <f>'Produits et prix'!C22</f>
        <v>0</v>
      </c>
      <c r="K21" s="1"/>
      <c r="L21" s="1"/>
      <c r="M21" s="63" t="str">
        <f t="shared" si="1"/>
        <v/>
      </c>
    </row>
    <row r="22" spans="2:13" x14ac:dyDescent="0.25">
      <c r="B22" s="16"/>
      <c r="C22" s="1" t="str">
        <f>IF($B22=0,"",VLOOKUP(B22,Casiers!$E$23:$M$84,3,FALSE))</f>
        <v/>
      </c>
      <c r="D22" s="25" t="str">
        <f>IF($B22=0,"",VLOOKUP(B22,Casiers!$E$23:$M$84,5,FALSE))</f>
        <v/>
      </c>
      <c r="E22" s="67" t="str">
        <f>IF($B22=0,"",VLOOKUP(B22,Casiers!$E$23:$M$84,7,FALSE))</f>
        <v/>
      </c>
      <c r="F22" s="73" t="str">
        <f t="shared" si="0"/>
        <v/>
      </c>
      <c r="G22" s="71"/>
      <c r="H22" s="1"/>
      <c r="I22" s="62">
        <f>'Produits et prix'!B23</f>
        <v>0</v>
      </c>
      <c r="J22" s="25">
        <f>'Produits et prix'!C23</f>
        <v>0</v>
      </c>
      <c r="K22" s="1"/>
      <c r="L22" s="1"/>
      <c r="M22" s="63" t="str">
        <f t="shared" si="1"/>
        <v/>
      </c>
    </row>
    <row r="23" spans="2:13" x14ac:dyDescent="0.25">
      <c r="B23" s="16"/>
      <c r="C23" s="1" t="str">
        <f>IF($B23=0,"",VLOOKUP(B23,Casiers!$E$23:$M$84,3,FALSE))</f>
        <v/>
      </c>
      <c r="D23" s="25" t="str">
        <f>IF($B23=0,"",VLOOKUP(B23,Casiers!$E$23:$M$84,5,FALSE))</f>
        <v/>
      </c>
      <c r="E23" s="67" t="str">
        <f>IF($B23=0,"",VLOOKUP(B23,Casiers!$E$23:$M$84,7,FALSE))</f>
        <v/>
      </c>
      <c r="F23" s="73" t="str">
        <f t="shared" si="0"/>
        <v/>
      </c>
      <c r="G23" s="71"/>
      <c r="H23" s="1"/>
      <c r="I23" s="62">
        <f>'Produits et prix'!B24</f>
        <v>0</v>
      </c>
      <c r="J23" s="25">
        <f>'Produits et prix'!C24</f>
        <v>0</v>
      </c>
      <c r="K23" s="1"/>
      <c r="L23" s="1"/>
      <c r="M23" s="63" t="str">
        <f t="shared" si="1"/>
        <v/>
      </c>
    </row>
    <row r="24" spans="2:13" x14ac:dyDescent="0.25">
      <c r="B24" s="16"/>
      <c r="C24" s="1" t="str">
        <f>IF($B24=0,"",VLOOKUP(B24,Casiers!$E$23:$M$84,3,FALSE))</f>
        <v/>
      </c>
      <c r="D24" s="25" t="str">
        <f>IF($B24=0,"",VLOOKUP(B24,Casiers!$E$23:$M$84,5,FALSE))</f>
        <v/>
      </c>
      <c r="E24" s="67" t="str">
        <f>IF($B24=0,"",VLOOKUP(B24,Casiers!$E$23:$M$84,7,FALSE))</f>
        <v/>
      </c>
      <c r="F24" s="73" t="str">
        <f t="shared" si="0"/>
        <v/>
      </c>
      <c r="G24" s="71"/>
      <c r="H24" s="1"/>
      <c r="I24" s="62">
        <f>'Produits et prix'!B25</f>
        <v>0</v>
      </c>
      <c r="J24" s="25">
        <f>'Produits et prix'!C25</f>
        <v>0</v>
      </c>
      <c r="K24" s="1"/>
      <c r="L24" s="1"/>
      <c r="M24" s="63" t="str">
        <f t="shared" si="1"/>
        <v/>
      </c>
    </row>
    <row r="25" spans="2:13" x14ac:dyDescent="0.25">
      <c r="B25" s="16"/>
      <c r="C25" s="1" t="str">
        <f>IF($B25=0,"",VLOOKUP(B25,Casiers!$E$23:$M$84,3,FALSE))</f>
        <v/>
      </c>
      <c r="D25" s="25" t="str">
        <f>IF($B25=0,"",VLOOKUP(B25,Casiers!$E$23:$M$84,5,FALSE))</f>
        <v/>
      </c>
      <c r="E25" s="67" t="str">
        <f>IF($B25=0,"",VLOOKUP(B25,Casiers!$E$23:$M$84,7,FALSE))</f>
        <v/>
      </c>
      <c r="F25" s="73" t="str">
        <f t="shared" si="0"/>
        <v/>
      </c>
      <c r="G25" s="71"/>
      <c r="H25" s="1"/>
      <c r="I25" s="62">
        <f>'Produits et prix'!B26</f>
        <v>0</v>
      </c>
      <c r="J25" s="25">
        <f>'Produits et prix'!C26</f>
        <v>0</v>
      </c>
      <c r="K25" s="1"/>
      <c r="L25" s="1"/>
      <c r="M25" s="63" t="str">
        <f t="shared" si="1"/>
        <v/>
      </c>
    </row>
    <row r="26" spans="2:13" x14ac:dyDescent="0.25">
      <c r="B26" s="16"/>
      <c r="C26" s="1" t="str">
        <f>IF($B26=0,"",VLOOKUP(B26,Casiers!$E$23:$M$84,3,FALSE))</f>
        <v/>
      </c>
      <c r="D26" s="25" t="str">
        <f>IF($B26=0,"",VLOOKUP(B26,Casiers!$E$23:$M$84,5,FALSE))</f>
        <v/>
      </c>
      <c r="E26" s="67" t="str">
        <f>IF($B26=0,"",VLOOKUP(B26,Casiers!$E$23:$M$84,7,FALSE))</f>
        <v/>
      </c>
      <c r="F26" s="73" t="str">
        <f t="shared" si="0"/>
        <v/>
      </c>
      <c r="G26" s="71"/>
      <c r="H26" s="1"/>
      <c r="I26" s="62">
        <f>'Produits et prix'!B27</f>
        <v>0</v>
      </c>
      <c r="J26" s="25">
        <f>'Produits et prix'!C27</f>
        <v>0</v>
      </c>
      <c r="K26" s="1"/>
      <c r="L26" s="1"/>
      <c r="M26" s="63" t="str">
        <f t="shared" si="1"/>
        <v/>
      </c>
    </row>
    <row r="27" spans="2:13" x14ac:dyDescent="0.25">
      <c r="B27" s="16"/>
      <c r="C27" s="1" t="str">
        <f>IF($B27=0,"",VLOOKUP(B27,Casiers!$E$23:$M$84,3,FALSE))</f>
        <v/>
      </c>
      <c r="D27" s="25" t="str">
        <f>IF($B27=0,"",VLOOKUP(B27,Casiers!$E$23:$M$84,5,FALSE))</f>
        <v/>
      </c>
      <c r="E27" s="67" t="str">
        <f>IF($B27=0,"",VLOOKUP(B27,Casiers!$E$23:$M$84,7,FALSE))</f>
        <v/>
      </c>
      <c r="F27" s="73" t="str">
        <f t="shared" si="0"/>
        <v/>
      </c>
      <c r="G27" s="71"/>
      <c r="H27" s="1"/>
      <c r="I27" s="62">
        <f>'Produits et prix'!B28</f>
        <v>0</v>
      </c>
      <c r="J27" s="25">
        <f>'Produits et prix'!C28</f>
        <v>0</v>
      </c>
      <c r="K27" s="1"/>
      <c r="L27" s="1"/>
      <c r="M27" s="63" t="str">
        <f t="shared" si="1"/>
        <v/>
      </c>
    </row>
    <row r="28" spans="2:13" x14ac:dyDescent="0.25">
      <c r="B28" s="16"/>
      <c r="C28" s="1" t="str">
        <f>IF($B28=0,"",VLOOKUP(B28,Casiers!$E$23:$M$84,3,FALSE))</f>
        <v/>
      </c>
      <c r="D28" s="25" t="str">
        <f>IF($B28=0,"",VLOOKUP(B28,Casiers!$E$23:$M$84,5,FALSE))</f>
        <v/>
      </c>
      <c r="E28" s="67" t="str">
        <f>IF($B28=0,"",VLOOKUP(B28,Casiers!$E$23:$M$84,7,FALSE))</f>
        <v/>
      </c>
      <c r="F28" s="73" t="str">
        <f t="shared" si="0"/>
        <v/>
      </c>
      <c r="G28" s="71"/>
      <c r="H28" s="1"/>
      <c r="I28" s="62">
        <f>'Produits et prix'!B29</f>
        <v>0</v>
      </c>
      <c r="J28" s="25">
        <f>'Produits et prix'!C29</f>
        <v>0</v>
      </c>
      <c r="K28" s="1"/>
      <c r="L28" s="1"/>
      <c r="M28" s="63" t="str">
        <f t="shared" si="1"/>
        <v/>
      </c>
    </row>
    <row r="29" spans="2:13" x14ac:dyDescent="0.25">
      <c r="B29" s="16"/>
      <c r="C29" s="1" t="str">
        <f>IF($B29=0,"",VLOOKUP(B29,Casiers!$E$23:$M$84,3,FALSE))</f>
        <v/>
      </c>
      <c r="D29" s="25" t="str">
        <f>IF($B29=0,"",VLOOKUP(B29,Casiers!$E$23:$M$84,5,FALSE))</f>
        <v/>
      </c>
      <c r="E29" s="67" t="str">
        <f>IF($B29=0,"",VLOOKUP(B29,Casiers!$E$23:$M$84,7,FALSE))</f>
        <v/>
      </c>
      <c r="F29" s="73" t="str">
        <f t="shared" si="0"/>
        <v/>
      </c>
      <c r="G29" s="71"/>
      <c r="H29" s="1"/>
      <c r="I29" s="62">
        <f>'Produits et prix'!B30</f>
        <v>0</v>
      </c>
      <c r="J29" s="25">
        <f>'Produits et prix'!C30</f>
        <v>0</v>
      </c>
      <c r="K29" s="1"/>
      <c r="L29" s="1"/>
      <c r="M29" s="63" t="str">
        <f t="shared" si="1"/>
        <v/>
      </c>
    </row>
    <row r="30" spans="2:13" x14ac:dyDescent="0.25">
      <c r="B30" s="16"/>
      <c r="C30" s="1" t="str">
        <f>IF($B30=0,"",VLOOKUP(B30,Casiers!$E$23:$M$84,3,FALSE))</f>
        <v/>
      </c>
      <c r="D30" s="25" t="str">
        <f>IF($B30=0,"",VLOOKUP(B30,Casiers!$E$23:$M$84,5,FALSE))</f>
        <v/>
      </c>
      <c r="E30" s="67" t="str">
        <f>IF($B30=0,"",VLOOKUP(B30,Casiers!$E$23:$M$84,7,FALSE))</f>
        <v/>
      </c>
      <c r="F30" s="73" t="str">
        <f t="shared" si="0"/>
        <v/>
      </c>
      <c r="G30" s="72"/>
      <c r="I30" s="64"/>
      <c r="J30" s="65"/>
      <c r="K30" s="65"/>
      <c r="L30" s="65"/>
      <c r="M30" s="66"/>
    </row>
    <row r="31" spans="2:13" ht="21" x14ac:dyDescent="0.35">
      <c r="B31" s="16"/>
      <c r="C31" s="1" t="str">
        <f>IF($B31=0,"",VLOOKUP(B31,Casiers!$E$23:$M$84,3,FALSE))</f>
        <v/>
      </c>
      <c r="D31" s="25" t="str">
        <f>IF($B31=0,"",VLOOKUP(B31,Casiers!$E$23:$M$84,5,FALSE))</f>
        <v/>
      </c>
      <c r="E31" s="67" t="str">
        <f>IF($B31=0,"",VLOOKUP(B31,Casiers!$E$23:$M$84,7,FALSE))</f>
        <v/>
      </c>
      <c r="F31" s="73" t="str">
        <f t="shared" si="0"/>
        <v/>
      </c>
      <c r="G31" s="72"/>
      <c r="M31" s="46">
        <f>SUM(M5:M29)</f>
        <v>4.5</v>
      </c>
    </row>
    <row r="32" spans="2:13" x14ac:dyDescent="0.25">
      <c r="B32" s="16"/>
      <c r="C32" s="1" t="str">
        <f>IF($B32=0,"",VLOOKUP(B32,Casiers!$E$23:$M$84,3,FALSE))</f>
        <v/>
      </c>
      <c r="D32" s="25" t="str">
        <f>IF($B32=0,"",VLOOKUP(B32,Casiers!$E$23:$M$84,5,FALSE))</f>
        <v/>
      </c>
      <c r="E32" s="67" t="str">
        <f>IF($B32=0,"",VLOOKUP(B32,Casiers!$E$23:$M$84,7,FALSE))</f>
        <v/>
      </c>
      <c r="F32" s="73" t="str">
        <f t="shared" si="0"/>
        <v/>
      </c>
      <c r="G32" s="72"/>
    </row>
    <row r="33" spans="2:7" x14ac:dyDescent="0.25">
      <c r="B33" s="16"/>
      <c r="C33" s="1" t="str">
        <f>IF($B33=0,"",VLOOKUP(B33,Casiers!$E$23:$M$84,3,FALSE))</f>
        <v/>
      </c>
      <c r="D33" s="25" t="str">
        <f>IF($B33=0,"",VLOOKUP(B33,Casiers!$E$23:$M$84,5,FALSE))</f>
        <v/>
      </c>
      <c r="E33" s="67" t="str">
        <f>IF($B33=0,"",VLOOKUP(B33,Casiers!$E$23:$M$84,7,FALSE))</f>
        <v/>
      </c>
      <c r="F33" s="73" t="str">
        <f t="shared" si="0"/>
        <v/>
      </c>
      <c r="G33" s="72"/>
    </row>
    <row r="34" spans="2:7" x14ac:dyDescent="0.25">
      <c r="B34" s="16"/>
      <c r="C34" s="1" t="str">
        <f>IF($B34=0,"",VLOOKUP(B34,Casiers!$E$23:$M$84,3,FALSE))</f>
        <v/>
      </c>
      <c r="D34" s="25" t="str">
        <f>IF($B34=0,"",VLOOKUP(B34,Casiers!$E$23:$M$84,5,FALSE))</f>
        <v/>
      </c>
      <c r="E34" s="67" t="str">
        <f>IF($B34=0,"",VLOOKUP(B34,Casiers!$E$23:$M$84,7,FALSE))</f>
        <v/>
      </c>
      <c r="F34" s="73" t="str">
        <f t="shared" si="0"/>
        <v/>
      </c>
      <c r="G34" s="72"/>
    </row>
    <row r="35" spans="2:7" x14ac:dyDescent="0.25">
      <c r="B35" s="16"/>
      <c r="C35" s="1" t="str">
        <f>IF($B35=0,"",VLOOKUP(B35,Casiers!$E$23:$M$84,3,FALSE))</f>
        <v/>
      </c>
      <c r="D35" s="25" t="str">
        <f>IF($B35=0,"",VLOOKUP(B35,Casiers!$E$23:$M$84,5,FALSE))</f>
        <v/>
      </c>
      <c r="E35" s="67" t="str">
        <f>IF($B35=0,"",VLOOKUP(B35,Casiers!$E$23:$M$84,7,FALSE))</f>
        <v/>
      </c>
      <c r="F35" s="73" t="str">
        <f t="shared" si="0"/>
        <v/>
      </c>
      <c r="G35" s="72"/>
    </row>
    <row r="36" spans="2:7" x14ac:dyDescent="0.25">
      <c r="B36" s="16"/>
      <c r="C36" s="1" t="str">
        <f>IF($B36=0,"",VLOOKUP(B36,Casiers!$E$23:$M$84,3,FALSE))</f>
        <v/>
      </c>
      <c r="D36" s="25" t="str">
        <f>IF($B36=0,"",VLOOKUP(B36,Casiers!$E$23:$M$84,5,FALSE))</f>
        <v/>
      </c>
      <c r="E36" s="67" t="str">
        <f>IF($B36=0,"",VLOOKUP(B36,Casiers!$E$23:$M$84,7,FALSE))</f>
        <v/>
      </c>
      <c r="F36" s="73" t="str">
        <f t="shared" si="0"/>
        <v/>
      </c>
      <c r="G36" s="72"/>
    </row>
    <row r="37" spans="2:7" x14ac:dyDescent="0.25">
      <c r="B37" s="16"/>
      <c r="C37" s="1" t="str">
        <f>IF($B37=0,"",VLOOKUP(B37,Casiers!$E$23:$M$84,3,FALSE))</f>
        <v/>
      </c>
      <c r="D37" s="25" t="str">
        <f>IF($B37=0,"",VLOOKUP(B37,Casiers!$E$23:$M$84,5,FALSE))</f>
        <v/>
      </c>
      <c r="E37" s="67" t="str">
        <f>IF($B37=0,"",VLOOKUP(B37,Casiers!$E$23:$M$84,7,FALSE))</f>
        <v/>
      </c>
      <c r="F37" s="73" t="str">
        <f t="shared" si="0"/>
        <v/>
      </c>
      <c r="G37" s="72"/>
    </row>
    <row r="38" spans="2:7" x14ac:dyDescent="0.25">
      <c r="B38" s="16"/>
      <c r="C38" s="1" t="str">
        <f>IF($B38=0,"",VLOOKUP(B38,Casiers!$E$23:$M$84,3,FALSE))</f>
        <v/>
      </c>
      <c r="D38" s="25" t="str">
        <f>IF($B38=0,"",VLOOKUP(B38,Casiers!$E$23:$M$84,5,FALSE))</f>
        <v/>
      </c>
      <c r="E38" s="67" t="str">
        <f>IF($B38=0,"",VLOOKUP(B38,Casiers!$E$23:$M$84,7,FALSE))</f>
        <v/>
      </c>
      <c r="F38" s="73" t="str">
        <f t="shared" si="0"/>
        <v/>
      </c>
      <c r="G38" s="72"/>
    </row>
    <row r="39" spans="2:7" x14ac:dyDescent="0.25">
      <c r="B39" s="16"/>
      <c r="C39" s="1" t="str">
        <f>IF($B39=0,"",VLOOKUP(B39,Casiers!$E$23:$M$84,3,FALSE))</f>
        <v/>
      </c>
      <c r="D39" s="25" t="str">
        <f>IF($B39=0,"",VLOOKUP(B39,Casiers!$E$23:$M$84,5,FALSE))</f>
        <v/>
      </c>
      <c r="E39" s="67" t="str">
        <f>IF($B39=0,"",VLOOKUP(B39,Casiers!$E$23:$M$84,7,FALSE))</f>
        <v/>
      </c>
      <c r="F39" s="73" t="str">
        <f t="shared" si="0"/>
        <v/>
      </c>
      <c r="G39" s="72"/>
    </row>
    <row r="40" spans="2:7" x14ac:dyDescent="0.25">
      <c r="B40" s="16"/>
      <c r="C40" s="1" t="str">
        <f>IF($B40=0,"",VLOOKUP(B40,Casiers!$E$23:$M$84,3,FALSE))</f>
        <v/>
      </c>
      <c r="D40" s="25" t="str">
        <f>IF($B40=0,"",VLOOKUP(B40,Casiers!$E$23:$M$84,5,FALSE))</f>
        <v/>
      </c>
      <c r="E40" s="67" t="str">
        <f>IF($B40=0,"",VLOOKUP(B40,Casiers!$E$23:$M$84,7,FALSE))</f>
        <v/>
      </c>
      <c r="F40" s="73" t="str">
        <f t="shared" si="0"/>
        <v/>
      </c>
      <c r="G40" s="72"/>
    </row>
    <row r="41" spans="2:7" x14ac:dyDescent="0.25">
      <c r="B41" s="16"/>
      <c r="C41" s="1" t="str">
        <f>IF($B41=0,"",VLOOKUP(B41,Casiers!$E$23:$M$84,3,FALSE))</f>
        <v/>
      </c>
      <c r="D41" s="25" t="str">
        <f>IF($B41=0,"",VLOOKUP(B41,Casiers!$E$23:$M$84,5,FALSE))</f>
        <v/>
      </c>
      <c r="E41" s="67" t="str">
        <f>IF($B41=0,"",VLOOKUP(B41,Casiers!$E$23:$M$84,7,FALSE))</f>
        <v/>
      </c>
      <c r="F41" s="73" t="str">
        <f t="shared" si="0"/>
        <v/>
      </c>
      <c r="G41" s="72"/>
    </row>
    <row r="42" spans="2:7" x14ac:dyDescent="0.25">
      <c r="B42" s="16"/>
      <c r="C42" s="1" t="str">
        <f>IF($B42=0,"",VLOOKUP(B42,Casiers!$E$23:$M$84,3,FALSE))</f>
        <v/>
      </c>
      <c r="D42" s="25" t="str">
        <f>IF($B42=0,"",VLOOKUP(B42,Casiers!$E$23:$M$84,5,FALSE))</f>
        <v/>
      </c>
      <c r="E42" s="67" t="str">
        <f>IF($B42=0,"",VLOOKUP(B42,Casiers!$E$23:$M$84,7,FALSE))</f>
        <v/>
      </c>
      <c r="F42" s="73" t="str">
        <f t="shared" si="0"/>
        <v/>
      </c>
      <c r="G42" s="72"/>
    </row>
    <row r="43" spans="2:7" x14ac:dyDescent="0.25">
      <c r="B43" s="16"/>
      <c r="C43" s="1" t="str">
        <f>IF($B43=0,"",VLOOKUP(B43,Casiers!$E$23:$M$84,3,FALSE))</f>
        <v/>
      </c>
      <c r="D43" s="25" t="str">
        <f>IF($B43=0,"",VLOOKUP(B43,Casiers!$E$23:$M$84,5,FALSE))</f>
        <v/>
      </c>
      <c r="E43" s="67" t="str">
        <f>IF($B43=0,"",VLOOKUP(B43,Casiers!$E$23:$M$84,7,FALSE))</f>
        <v/>
      </c>
      <c r="F43" s="73" t="str">
        <f t="shared" si="0"/>
        <v/>
      </c>
      <c r="G43" s="72"/>
    </row>
    <row r="44" spans="2:7" x14ac:dyDescent="0.25">
      <c r="B44" s="16"/>
      <c r="C44" s="1" t="str">
        <f>IF($B44=0,"",VLOOKUP(B44,Casiers!$E$23:$M$84,3,FALSE))</f>
        <v/>
      </c>
      <c r="D44" s="25" t="str">
        <f>IF($B44=0,"",VLOOKUP(B44,Casiers!$E$23:$M$84,5,FALSE))</f>
        <v/>
      </c>
      <c r="E44" s="67" t="str">
        <f>IF($B44=0,"",VLOOKUP(B44,Casiers!$E$23:$M$84,7,FALSE))</f>
        <v/>
      </c>
      <c r="F44" s="73" t="str">
        <f t="shared" si="0"/>
        <v/>
      </c>
      <c r="G44" s="72"/>
    </row>
    <row r="45" spans="2:7" x14ac:dyDescent="0.25">
      <c r="B45" s="16"/>
      <c r="C45" s="1" t="str">
        <f>IF($B45=0,"",VLOOKUP(B45,Casiers!$E$23:$M$84,3,FALSE))</f>
        <v/>
      </c>
      <c r="D45" s="25" t="str">
        <f>IF($B45=0,"",VLOOKUP(B45,Casiers!$E$23:$M$84,5,FALSE))</f>
        <v/>
      </c>
      <c r="E45" s="67" t="str">
        <f>IF($B45=0,"",VLOOKUP(B45,Casiers!$E$23:$M$84,7,FALSE))</f>
        <v/>
      </c>
      <c r="F45" s="73" t="str">
        <f t="shared" si="0"/>
        <v/>
      </c>
      <c r="G45" s="72"/>
    </row>
    <row r="46" spans="2:7" x14ac:dyDescent="0.25">
      <c r="B46" s="16"/>
      <c r="C46" s="1" t="str">
        <f>IF($B46=0,"",VLOOKUP(B46,Casiers!$E$23:$M$84,3,FALSE))</f>
        <v/>
      </c>
      <c r="D46" s="25" t="str">
        <f>IF($B46=0,"",VLOOKUP(B46,Casiers!$E$23:$M$84,5,FALSE))</f>
        <v/>
      </c>
      <c r="E46" s="67" t="str">
        <f>IF($B46=0,"",VLOOKUP(B46,Casiers!$E$23:$M$84,7,FALSE))</f>
        <v/>
      </c>
      <c r="F46" s="73" t="str">
        <f t="shared" si="0"/>
        <v/>
      </c>
      <c r="G46" s="72"/>
    </row>
    <row r="47" spans="2:7" x14ac:dyDescent="0.25">
      <c r="B47" s="16"/>
      <c r="C47" s="1" t="str">
        <f>IF($B47=0,"",VLOOKUP(B47,Casiers!$E$23:$M$84,3,FALSE))</f>
        <v/>
      </c>
      <c r="D47" s="25" t="str">
        <f>IF($B47=0,"",VLOOKUP(B47,Casiers!$E$23:$M$84,5,FALSE))</f>
        <v/>
      </c>
      <c r="E47" s="67" t="str">
        <f>IF($B47=0,"",VLOOKUP(B47,Casiers!$E$23:$M$84,7,FALSE))</f>
        <v/>
      </c>
      <c r="F47" s="73" t="str">
        <f t="shared" si="0"/>
        <v/>
      </c>
      <c r="G47" s="72"/>
    </row>
    <row r="48" spans="2:7" x14ac:dyDescent="0.25">
      <c r="B48" s="16"/>
      <c r="C48" s="1" t="str">
        <f>IF($B48=0,"",VLOOKUP(B48,Casiers!$E$23:$M$84,3,FALSE))</f>
        <v/>
      </c>
      <c r="D48" s="25" t="str">
        <f>IF($B48=0,"",VLOOKUP(B48,Casiers!$E$23:$M$84,5,FALSE))</f>
        <v/>
      </c>
      <c r="E48" s="67" t="str">
        <f>IF($B48=0,"",VLOOKUP(B48,Casiers!$E$23:$M$84,7,FALSE))</f>
        <v/>
      </c>
      <c r="F48" s="73" t="str">
        <f t="shared" si="0"/>
        <v/>
      </c>
      <c r="G48" s="72"/>
    </row>
    <row r="49" spans="2:7" x14ac:dyDescent="0.25">
      <c r="B49" s="16"/>
      <c r="C49" s="1" t="str">
        <f>IF($B49=0,"",VLOOKUP(B49,Casiers!$E$23:$M$84,3,FALSE))</f>
        <v/>
      </c>
      <c r="D49" s="25" t="str">
        <f>IF($B49=0,"",VLOOKUP(B49,Casiers!$E$23:$M$84,5,FALSE))</f>
        <v/>
      </c>
      <c r="E49" s="67" t="str">
        <f>IF($B49=0,"",VLOOKUP(B49,Casiers!$E$23:$M$84,7,FALSE))</f>
        <v/>
      </c>
      <c r="F49" s="73" t="str">
        <f t="shared" si="0"/>
        <v/>
      </c>
      <c r="G49" s="72"/>
    </row>
    <row r="50" spans="2:7" x14ac:dyDescent="0.25">
      <c r="B50" s="16"/>
      <c r="C50" s="1" t="str">
        <f>IF($B50=0,"",VLOOKUP(B50,Casiers!$E$23:$M$84,3,FALSE))</f>
        <v/>
      </c>
      <c r="D50" s="25" t="str">
        <f>IF($B50=0,"",VLOOKUP(B50,Casiers!$E$23:$M$84,5,FALSE))</f>
        <v/>
      </c>
      <c r="E50" s="67" t="str">
        <f>IF($B50=0,"",VLOOKUP(B50,Casiers!$E$23:$M$84,7,FALSE))</f>
        <v/>
      </c>
      <c r="F50" s="73" t="str">
        <f t="shared" si="0"/>
        <v/>
      </c>
      <c r="G50" s="72"/>
    </row>
    <row r="51" spans="2:7" x14ac:dyDescent="0.25">
      <c r="B51" s="16"/>
      <c r="C51" s="1" t="str">
        <f>IF($B51=0,"",VLOOKUP(B51,Casiers!$E$23:$M$84,3,FALSE))</f>
        <v/>
      </c>
      <c r="D51" s="25" t="str">
        <f>IF($B51=0,"",VLOOKUP(B51,Casiers!$E$23:$M$84,5,FALSE))</f>
        <v/>
      </c>
      <c r="E51" s="67" t="str">
        <f>IF($B51=0,"",VLOOKUP(B51,Casiers!$E$23:$M$84,7,FALSE))</f>
        <v/>
      </c>
      <c r="F51" s="73" t="str">
        <f t="shared" si="0"/>
        <v/>
      </c>
      <c r="G51" s="72"/>
    </row>
    <row r="52" spans="2:7" x14ac:dyDescent="0.25">
      <c r="B52" s="16"/>
      <c r="C52" s="1" t="str">
        <f>IF($B52=0,"",VLOOKUP(B52,Casiers!$E$23:$M$84,3,FALSE))</f>
        <v/>
      </c>
      <c r="D52" s="25" t="str">
        <f>IF($B52=0,"",VLOOKUP(B52,Casiers!$E$23:$M$84,5,FALSE))</f>
        <v/>
      </c>
      <c r="E52" s="67" t="str">
        <f>IF($B52=0,"",VLOOKUP(B52,Casiers!$E$23:$M$84,7,FALSE))</f>
        <v/>
      </c>
      <c r="F52" s="73" t="str">
        <f t="shared" si="0"/>
        <v/>
      </c>
      <c r="G52" s="72"/>
    </row>
    <row r="53" spans="2:7" x14ac:dyDescent="0.25">
      <c r="B53" s="16"/>
      <c r="C53" s="1" t="str">
        <f>IF($B53=0,"",VLOOKUP(B53,Casiers!$E$23:$M$84,3,FALSE))</f>
        <v/>
      </c>
      <c r="D53" s="25" t="str">
        <f>IF($B53=0,"",VLOOKUP(B53,Casiers!$E$23:$M$84,5,FALSE))</f>
        <v/>
      </c>
      <c r="E53" s="67" t="str">
        <f>IF($B53=0,"",VLOOKUP(B53,Casiers!$E$23:$M$84,7,FALSE))</f>
        <v/>
      </c>
      <c r="F53" s="73" t="str">
        <f t="shared" si="0"/>
        <v/>
      </c>
      <c r="G53" s="72"/>
    </row>
    <row r="54" spans="2:7" x14ac:dyDescent="0.25">
      <c r="B54" s="16"/>
      <c r="C54" s="1" t="str">
        <f>IF($B54=0,"",VLOOKUP(B54,Casiers!$E$23:$M$84,3,FALSE))</f>
        <v/>
      </c>
      <c r="D54" s="25" t="str">
        <f>IF($B54=0,"",VLOOKUP(B54,Casiers!$E$23:$M$84,5,FALSE))</f>
        <v/>
      </c>
      <c r="E54" s="67" t="str">
        <f>IF($B54=0,"",VLOOKUP(B54,Casiers!$E$23:$M$84,7,FALSE))</f>
        <v/>
      </c>
      <c r="F54" s="73" t="str">
        <f t="shared" si="0"/>
        <v/>
      </c>
      <c r="G54" s="72"/>
    </row>
    <row r="55" spans="2:7" x14ac:dyDescent="0.25">
      <c r="B55" s="16"/>
      <c r="C55" s="1" t="str">
        <f>IF($B55=0,"",VLOOKUP(B55,Casiers!$E$23:$M$84,3,FALSE))</f>
        <v/>
      </c>
      <c r="D55" s="25" t="str">
        <f>IF($B55=0,"",VLOOKUP(B55,Casiers!$E$23:$M$84,5,FALSE))</f>
        <v/>
      </c>
      <c r="E55" s="67" t="str">
        <f>IF($B55=0,"",VLOOKUP(B55,Casiers!$E$23:$M$84,7,FALSE))</f>
        <v/>
      </c>
      <c r="F55" s="73" t="str">
        <f t="shared" si="0"/>
        <v/>
      </c>
      <c r="G55" s="72"/>
    </row>
    <row r="56" spans="2:7" x14ac:dyDescent="0.25">
      <c r="B56" s="16"/>
      <c r="C56" s="1" t="str">
        <f>IF($B56=0,"",VLOOKUP(B56,Casiers!$E$23:$M$84,3,FALSE))</f>
        <v/>
      </c>
      <c r="D56" s="25" t="str">
        <f>IF($B56=0,"",VLOOKUP(B56,Casiers!$E$23:$M$84,5,FALSE))</f>
        <v/>
      </c>
      <c r="E56" s="67" t="str">
        <f>IF($B56=0,"",VLOOKUP(B56,Casiers!$E$23:$M$84,7,FALSE))</f>
        <v/>
      </c>
      <c r="F56" s="73" t="str">
        <f t="shared" si="0"/>
        <v/>
      </c>
      <c r="G56" s="72"/>
    </row>
    <row r="57" spans="2:7" x14ac:dyDescent="0.25">
      <c r="B57" s="16"/>
      <c r="C57" s="1" t="str">
        <f>IF($B57=0,"",VLOOKUP(B57,Casiers!$E$23:$M$84,3,FALSE))</f>
        <v/>
      </c>
      <c r="D57" s="25" t="str">
        <f>IF($B57=0,"",VLOOKUP(B57,Casiers!$E$23:$M$84,5,FALSE))</f>
        <v/>
      </c>
      <c r="E57" s="67" t="str">
        <f>IF($B57=0,"",VLOOKUP(B57,Casiers!$E$23:$M$84,7,FALSE))</f>
        <v/>
      </c>
      <c r="F57" s="73" t="str">
        <f t="shared" si="0"/>
        <v/>
      </c>
      <c r="G57" s="72"/>
    </row>
    <row r="58" spans="2:7" x14ac:dyDescent="0.25">
      <c r="B58" s="16"/>
      <c r="C58" s="1" t="str">
        <f>IF($B58=0,"",VLOOKUP(B58,Casiers!$E$23:$M$84,3,FALSE))</f>
        <v/>
      </c>
      <c r="D58" s="25" t="str">
        <f>IF($B58=0,"",VLOOKUP(B58,Casiers!$E$23:$M$84,5,FALSE))</f>
        <v/>
      </c>
      <c r="E58" s="67" t="str">
        <f>IF($B58=0,"",VLOOKUP(B58,Casiers!$E$23:$M$84,7,FALSE))</f>
        <v/>
      </c>
      <c r="F58" s="73" t="str">
        <f t="shared" si="0"/>
        <v/>
      </c>
      <c r="G58" s="72"/>
    </row>
    <row r="59" spans="2:7" x14ac:dyDescent="0.25">
      <c r="B59" s="16"/>
      <c r="C59" s="1" t="str">
        <f>IF($B59=0,"",VLOOKUP(B59,Casiers!$E$23:$M$84,3,FALSE))</f>
        <v/>
      </c>
      <c r="D59" s="25" t="str">
        <f>IF($B59=0,"",VLOOKUP(B59,Casiers!$E$23:$M$84,5,FALSE))</f>
        <v/>
      </c>
      <c r="E59" s="67" t="str">
        <f>IF($B59=0,"",VLOOKUP(B59,Casiers!$E$23:$M$84,7,FALSE))</f>
        <v/>
      </c>
      <c r="F59" s="73" t="str">
        <f t="shared" si="0"/>
        <v/>
      </c>
      <c r="G59" s="72"/>
    </row>
    <row r="60" spans="2:7" x14ac:dyDescent="0.25">
      <c r="B60" s="16"/>
      <c r="C60" s="1" t="str">
        <f>IF($B60=0,"",VLOOKUP(B60,Casiers!$E$23:$M$84,3,FALSE))</f>
        <v/>
      </c>
      <c r="D60" s="25" t="str">
        <f>IF($B60=0,"",VLOOKUP(B60,Casiers!$E$23:$M$84,5,FALSE))</f>
        <v/>
      </c>
      <c r="E60" s="67" t="str">
        <f>IF($B60=0,"",VLOOKUP(B60,Casiers!$E$23:$M$84,7,FALSE))</f>
        <v/>
      </c>
      <c r="F60" s="73" t="str">
        <f t="shared" si="0"/>
        <v/>
      </c>
      <c r="G60" s="72"/>
    </row>
    <row r="61" spans="2:7" x14ac:dyDescent="0.25">
      <c r="B61" s="16"/>
      <c r="C61" s="1" t="str">
        <f>IF($B61=0,"",VLOOKUP(B61,Casiers!$E$23:$M$84,3,FALSE))</f>
        <v/>
      </c>
      <c r="D61" s="25" t="str">
        <f>IF($B61=0,"",VLOOKUP(B61,Casiers!$E$23:$M$84,5,FALSE))</f>
        <v/>
      </c>
      <c r="E61" s="67" t="str">
        <f>IF($B61=0,"",VLOOKUP(B61,Casiers!$E$23:$M$84,7,FALSE))</f>
        <v/>
      </c>
      <c r="F61" s="73" t="str">
        <f t="shared" si="0"/>
        <v/>
      </c>
      <c r="G61" s="72"/>
    </row>
    <row r="62" spans="2:7" x14ac:dyDescent="0.25">
      <c r="B62" s="16"/>
      <c r="C62" s="1" t="str">
        <f>IF($B62=0,"",VLOOKUP(B62,Casiers!$E$23:$M$84,3,FALSE))</f>
        <v/>
      </c>
      <c r="D62" s="25" t="str">
        <f>IF($B62=0,"",VLOOKUP(B62,Casiers!$E$23:$M$84,5,FALSE))</f>
        <v/>
      </c>
      <c r="E62" s="67" t="str">
        <f>IF($B62=0,"",VLOOKUP(B62,Casiers!$E$23:$M$84,7,FALSE))</f>
        <v/>
      </c>
      <c r="F62" s="73" t="str">
        <f t="shared" si="0"/>
        <v/>
      </c>
      <c r="G62" s="72"/>
    </row>
    <row r="63" spans="2:7" x14ac:dyDescent="0.25">
      <c r="B63" s="16"/>
      <c r="C63" s="1" t="str">
        <f>IF($B63=0,"",VLOOKUP(B63,Casiers!$E$23:$M$84,3,FALSE))</f>
        <v/>
      </c>
      <c r="D63" s="25" t="str">
        <f>IF($B63=0,"",VLOOKUP(B63,Casiers!$E$23:$M$84,5,FALSE))</f>
        <v/>
      </c>
      <c r="E63" s="67" t="str">
        <f>IF($B63=0,"",VLOOKUP(B63,Casiers!$E$23:$M$84,7,FALSE))</f>
        <v/>
      </c>
      <c r="F63" s="73" t="str">
        <f t="shared" si="0"/>
        <v/>
      </c>
      <c r="G63" s="72"/>
    </row>
    <row r="64" spans="2:7" x14ac:dyDescent="0.25">
      <c r="B64" s="16"/>
      <c r="C64" s="1" t="str">
        <f>IF($B64=0,"",VLOOKUP(B64,Casiers!$E$23:$M$84,3,FALSE))</f>
        <v/>
      </c>
      <c r="D64" s="25" t="str">
        <f>IF($B64=0,"",VLOOKUP(B64,Casiers!$E$23:$M$84,5,FALSE))</f>
        <v/>
      </c>
      <c r="E64" s="67" t="str">
        <f>IF($B64=0,"",VLOOKUP(B64,Casiers!$E$23:$M$84,7,FALSE))</f>
        <v/>
      </c>
      <c r="F64" s="73" t="str">
        <f t="shared" si="0"/>
        <v/>
      </c>
      <c r="G64" s="72"/>
    </row>
    <row r="65" spans="2:7" x14ac:dyDescent="0.25">
      <c r="B65" s="16"/>
      <c r="C65" s="1" t="str">
        <f>IF($B65=0,"",VLOOKUP(B65,Casiers!$E$23:$M$84,3,FALSE))</f>
        <v/>
      </c>
      <c r="D65" s="25" t="str">
        <f>IF($B65=0,"",VLOOKUP(B65,Casiers!$E$23:$M$84,5,FALSE))</f>
        <v/>
      </c>
      <c r="E65" s="67" t="str">
        <f>IF($B65=0,"",VLOOKUP(B65,Casiers!$E$23:$M$84,7,FALSE))</f>
        <v/>
      </c>
      <c r="F65" s="73" t="str">
        <f t="shared" si="0"/>
        <v/>
      </c>
      <c r="G65" s="72"/>
    </row>
    <row r="66" spans="2:7" x14ac:dyDescent="0.25">
      <c r="B66" s="16"/>
      <c r="C66" s="1" t="str">
        <f>IF($B66=0,"",VLOOKUP(B66,Casiers!$E$23:$M$84,3,FALSE))</f>
        <v/>
      </c>
      <c r="D66" s="25" t="str">
        <f>IF($B66=0,"",VLOOKUP(B66,Casiers!$E$23:$M$84,5,FALSE))</f>
        <v/>
      </c>
      <c r="E66" s="67" t="str">
        <f>IF($B66=0,"",VLOOKUP(B66,Casiers!$E$23:$M$84,7,FALSE))</f>
        <v/>
      </c>
      <c r="F66" s="73" t="str">
        <f t="shared" si="0"/>
        <v/>
      </c>
      <c r="G66" s="72"/>
    </row>
    <row r="67" spans="2:7" x14ac:dyDescent="0.25">
      <c r="B67" s="16"/>
      <c r="C67" s="1" t="str">
        <f>IF($B67=0,"",VLOOKUP(B67,Casiers!$E$23:$M$84,3,FALSE))</f>
        <v/>
      </c>
      <c r="D67" s="25" t="str">
        <f>IF($B67=0,"",VLOOKUP(B67,Casiers!$E$23:$M$84,5,FALSE))</f>
        <v/>
      </c>
      <c r="E67" s="67" t="str">
        <f>IF($B67=0,"",VLOOKUP(B67,Casiers!$E$23:$M$84,7,FALSE))</f>
        <v/>
      </c>
      <c r="F67" s="73" t="str">
        <f t="shared" si="0"/>
        <v/>
      </c>
      <c r="G67" s="72"/>
    </row>
    <row r="68" spans="2:7" x14ac:dyDescent="0.25">
      <c r="B68" s="16"/>
      <c r="C68" s="1" t="str">
        <f>IF($B68=0,"",VLOOKUP(B68,Casiers!$E$23:$M$84,3,FALSE))</f>
        <v/>
      </c>
      <c r="D68" s="25" t="str">
        <f>IF($B68=0,"",VLOOKUP(B68,Casiers!$E$23:$M$84,5,FALSE))</f>
        <v/>
      </c>
      <c r="E68" s="67" t="str">
        <f>IF($B68=0,"",VLOOKUP(B68,Casiers!$E$23:$M$84,7,FALSE))</f>
        <v/>
      </c>
      <c r="F68" s="73" t="str">
        <f t="shared" si="0"/>
        <v/>
      </c>
      <c r="G68" s="72"/>
    </row>
    <row r="69" spans="2:7" x14ac:dyDescent="0.25">
      <c r="B69" s="16"/>
      <c r="C69" s="1" t="str">
        <f>IF($B69=0,"",VLOOKUP(B69,Casiers!$E$23:$M$84,3,FALSE))</f>
        <v/>
      </c>
      <c r="D69" s="25" t="str">
        <f>IF($B69=0,"",VLOOKUP(B69,Casiers!$E$23:$M$84,5,FALSE))</f>
        <v/>
      </c>
      <c r="E69" s="67" t="str">
        <f>IF($B69=0,"",VLOOKUP(B69,Casiers!$E$23:$M$84,7,FALSE))</f>
        <v/>
      </c>
      <c r="F69" s="73" t="str">
        <f t="shared" si="0"/>
        <v/>
      </c>
      <c r="G69" s="72"/>
    </row>
    <row r="70" spans="2:7" x14ac:dyDescent="0.25">
      <c r="B70" s="16"/>
      <c r="C70" s="1" t="str">
        <f>IF($B70=0,"",VLOOKUP(B70,Casiers!$E$23:$M$84,3,FALSE))</f>
        <v/>
      </c>
      <c r="D70" s="25" t="str">
        <f>IF($B70=0,"",VLOOKUP(B70,Casiers!$E$23:$M$84,5,FALSE))</f>
        <v/>
      </c>
      <c r="E70" s="67" t="str">
        <f>IF($B70=0,"",VLOOKUP(B70,Casiers!$E$23:$M$84,7,FALSE))</f>
        <v/>
      </c>
      <c r="F70" s="73" t="str">
        <f t="shared" ref="F70:F76" si="2">IF(B70=0,"",$C$2)</f>
        <v/>
      </c>
      <c r="G70" s="72"/>
    </row>
    <row r="71" spans="2:7" x14ac:dyDescent="0.25">
      <c r="B71" s="16"/>
      <c r="C71" s="1" t="str">
        <f>IF($B71=0,"",VLOOKUP(B71,Casiers!$E$23:$M$84,3,FALSE))</f>
        <v/>
      </c>
      <c r="D71" s="25" t="str">
        <f>IF($B71=0,"",VLOOKUP(B71,Casiers!$E$23:$M$84,5,FALSE))</f>
        <v/>
      </c>
      <c r="E71" s="67" t="str">
        <f>IF($B71=0,"",VLOOKUP(B71,Casiers!$E$23:$M$84,7,FALSE))</f>
        <v/>
      </c>
      <c r="F71" s="73" t="str">
        <f t="shared" si="2"/>
        <v/>
      </c>
      <c r="G71" s="72"/>
    </row>
    <row r="72" spans="2:7" x14ac:dyDescent="0.25">
      <c r="B72" s="16"/>
      <c r="C72" s="1" t="str">
        <f>IF($B72=0,"",VLOOKUP(B72,Casiers!$E$23:$M$84,3,FALSE))</f>
        <v/>
      </c>
      <c r="D72" s="25" t="str">
        <f>IF($B72=0,"",VLOOKUP(B72,Casiers!$E$23:$M$84,5,FALSE))</f>
        <v/>
      </c>
      <c r="E72" s="67" t="str">
        <f>IF($B72=0,"",VLOOKUP(B72,Casiers!$E$23:$M$84,7,FALSE))</f>
        <v/>
      </c>
      <c r="F72" s="73" t="str">
        <f t="shared" si="2"/>
        <v/>
      </c>
      <c r="G72" s="72"/>
    </row>
    <row r="73" spans="2:7" x14ac:dyDescent="0.25">
      <c r="B73" s="16"/>
      <c r="C73" s="1" t="str">
        <f>IF($B73=0,"",VLOOKUP(B73,Casiers!$E$23:$M$84,3,FALSE))</f>
        <v/>
      </c>
      <c r="D73" s="25" t="str">
        <f>IF($B73=0,"",VLOOKUP(B73,Casiers!$E$23:$M$84,5,FALSE))</f>
        <v/>
      </c>
      <c r="E73" s="67" t="str">
        <f>IF($B73=0,"",VLOOKUP(B73,Casiers!$E$23:$M$84,7,FALSE))</f>
        <v/>
      </c>
      <c r="F73" s="73" t="str">
        <f t="shared" si="2"/>
        <v/>
      </c>
      <c r="G73" s="72"/>
    </row>
    <row r="74" spans="2:7" x14ac:dyDescent="0.25">
      <c r="B74" s="16"/>
      <c r="C74" s="1" t="str">
        <f>IF($B74=0,"",VLOOKUP(B74,Casiers!$E$23:$M$84,3,FALSE))</f>
        <v/>
      </c>
      <c r="D74" s="25" t="str">
        <f>IF($B74=0,"",VLOOKUP(B74,Casiers!$E$23:$M$84,5,FALSE))</f>
        <v/>
      </c>
      <c r="E74" s="67" t="str">
        <f>IF($B74=0,"",VLOOKUP(B74,Casiers!$E$23:$M$84,7,FALSE))</f>
        <v/>
      </c>
      <c r="F74" s="73" t="str">
        <f t="shared" si="2"/>
        <v/>
      </c>
      <c r="G74" s="72"/>
    </row>
    <row r="75" spans="2:7" x14ac:dyDescent="0.25">
      <c r="B75" s="16"/>
      <c r="C75" s="1" t="str">
        <f>IF($B75=0,"",VLOOKUP(B75,Casiers!$E$23:$M$84,3,FALSE))</f>
        <v/>
      </c>
      <c r="D75" s="25" t="str">
        <f>IF($B75=0,"",VLOOKUP(B75,Casiers!$E$23:$M$84,5,FALSE))</f>
        <v/>
      </c>
      <c r="E75" s="67" t="str">
        <f>IF($B75=0,"",VLOOKUP(B75,Casiers!$E$23:$M$84,7,FALSE))</f>
        <v/>
      </c>
      <c r="F75" s="73" t="str">
        <f t="shared" si="2"/>
        <v/>
      </c>
      <c r="G75" s="72"/>
    </row>
    <row r="76" spans="2:7" ht="15.75" thickBot="1" x14ac:dyDescent="0.3">
      <c r="B76" s="17"/>
      <c r="C76" s="1" t="str">
        <f>IF($B76=0,"",VLOOKUP(B76,Casiers!$E$23:$M$84,3,FALSE))</f>
        <v/>
      </c>
      <c r="D76" s="25" t="str">
        <f>IF($B76=0,"",VLOOKUP(B76,Casiers!$E$23:$M$84,5,FALSE))</f>
        <v/>
      </c>
      <c r="E76" s="67" t="str">
        <f>IF($B76=0,"",VLOOKUP(B76,Casiers!$E$23:$M$84,7,FALSE))</f>
        <v/>
      </c>
      <c r="F76" s="73" t="str">
        <f t="shared" si="2"/>
        <v/>
      </c>
      <c r="G76" s="72"/>
    </row>
  </sheetData>
  <mergeCells count="1">
    <mergeCell ref="I2:M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J70"/>
  <sheetViews>
    <sheetView workbookViewId="0">
      <selection activeCell="D15" sqref="D15"/>
    </sheetView>
  </sheetViews>
  <sheetFormatPr baseColWidth="10" defaultRowHeight="15" x14ac:dyDescent="0.25"/>
  <cols>
    <col min="1" max="1" width="3.42578125" customWidth="1"/>
    <col min="2" max="2" width="34" customWidth="1"/>
    <col min="3" max="3" width="28.42578125" customWidth="1"/>
    <col min="4" max="4" width="15.140625" customWidth="1"/>
    <col min="8" max="8" width="20.85546875" bestFit="1" customWidth="1"/>
    <col min="10" max="10" width="28.28515625" bestFit="1" customWidth="1"/>
  </cols>
  <sheetData>
    <row r="1" spans="2:10" ht="21" x14ac:dyDescent="0.35">
      <c r="B1" s="28"/>
      <c r="C1" s="28"/>
      <c r="D1" s="28"/>
      <c r="E1" s="28"/>
      <c r="F1" s="28"/>
    </row>
    <row r="2" spans="2:10" ht="21" x14ac:dyDescent="0.35">
      <c r="B2" s="28"/>
      <c r="C2" s="28"/>
      <c r="D2" s="28"/>
      <c r="E2" s="28"/>
      <c r="F2" s="28"/>
    </row>
    <row r="3" spans="2:10" ht="21" x14ac:dyDescent="0.35">
      <c r="B3" s="28"/>
      <c r="C3" s="28"/>
      <c r="D3" s="28"/>
      <c r="E3" s="28"/>
      <c r="F3" s="28"/>
    </row>
    <row r="4" spans="2:10" ht="21" x14ac:dyDescent="0.35">
      <c r="B4" s="28" t="s">
        <v>0</v>
      </c>
      <c r="C4" s="28" t="s">
        <v>4</v>
      </c>
      <c r="D4" s="28" t="s">
        <v>1</v>
      </c>
      <c r="E4" s="28" t="s">
        <v>2</v>
      </c>
      <c r="F4" s="28"/>
      <c r="H4" s="28" t="s">
        <v>14</v>
      </c>
      <c r="J4" s="28" t="s">
        <v>16</v>
      </c>
    </row>
    <row r="5" spans="2:10" ht="21.75" thickBot="1" x14ac:dyDescent="0.4">
      <c r="B5" s="28"/>
      <c r="C5" s="28"/>
      <c r="D5" s="28"/>
      <c r="E5" s="28"/>
      <c r="F5" s="28"/>
    </row>
    <row r="6" spans="2:10" ht="21" x14ac:dyDescent="0.35">
      <c r="B6" s="29" t="s">
        <v>3</v>
      </c>
      <c r="C6" s="30">
        <v>25</v>
      </c>
      <c r="D6" s="31">
        <v>8</v>
      </c>
      <c r="E6" s="32">
        <f>IF(C6=0,0,D6/C6)</f>
        <v>0.32</v>
      </c>
      <c r="F6" s="28"/>
      <c r="H6" s="41" t="s">
        <v>3</v>
      </c>
      <c r="I6" s="21"/>
      <c r="J6" s="43">
        <v>25</v>
      </c>
    </row>
    <row r="7" spans="2:10" ht="21" x14ac:dyDescent="0.35">
      <c r="B7" s="33" t="s">
        <v>3</v>
      </c>
      <c r="C7" s="34">
        <v>10</v>
      </c>
      <c r="D7" s="35">
        <v>3.5</v>
      </c>
      <c r="E7" s="36">
        <f t="shared" ref="E7:E70" si="0">IF(C7=0,0,D7/C7)</f>
        <v>0.35</v>
      </c>
      <c r="F7" s="28"/>
      <c r="H7" s="42" t="s">
        <v>5</v>
      </c>
      <c r="I7" s="21"/>
      <c r="J7" s="44">
        <v>10</v>
      </c>
    </row>
    <row r="8" spans="2:10" ht="21" x14ac:dyDescent="0.35">
      <c r="B8" s="33" t="s">
        <v>3</v>
      </c>
      <c r="C8" s="34">
        <v>5</v>
      </c>
      <c r="D8" s="35">
        <v>2</v>
      </c>
      <c r="E8" s="36">
        <f t="shared" si="0"/>
        <v>0.4</v>
      </c>
      <c r="F8" s="28"/>
      <c r="H8" s="42" t="s">
        <v>6</v>
      </c>
      <c r="I8" s="21"/>
      <c r="J8" s="44">
        <v>5</v>
      </c>
    </row>
    <row r="9" spans="2:10" ht="21" x14ac:dyDescent="0.35">
      <c r="B9" s="33" t="s">
        <v>5</v>
      </c>
      <c r="C9" s="34">
        <v>25</v>
      </c>
      <c r="D9" s="35">
        <v>8</v>
      </c>
      <c r="E9" s="36">
        <f t="shared" si="0"/>
        <v>0.32</v>
      </c>
      <c r="F9" s="28"/>
      <c r="H9" s="42" t="s">
        <v>7</v>
      </c>
      <c r="I9" s="21"/>
      <c r="J9" s="44">
        <v>2.5</v>
      </c>
    </row>
    <row r="10" spans="2:10" ht="21" x14ac:dyDescent="0.35">
      <c r="B10" s="33" t="s">
        <v>5</v>
      </c>
      <c r="C10" s="34">
        <v>10</v>
      </c>
      <c r="D10" s="35">
        <v>3.5</v>
      </c>
      <c r="E10" s="36">
        <f t="shared" si="0"/>
        <v>0.35</v>
      </c>
      <c r="F10" s="28"/>
      <c r="H10" s="42" t="s">
        <v>15</v>
      </c>
      <c r="I10" s="21"/>
      <c r="J10" s="44"/>
    </row>
    <row r="11" spans="2:10" ht="21" x14ac:dyDescent="0.35">
      <c r="B11" s="33" t="s">
        <v>5</v>
      </c>
      <c r="C11" s="34">
        <v>5</v>
      </c>
      <c r="D11" s="35">
        <v>2</v>
      </c>
      <c r="E11" s="36">
        <f t="shared" si="0"/>
        <v>0.4</v>
      </c>
      <c r="F11" s="28"/>
      <c r="H11" s="42"/>
      <c r="I11" s="21"/>
      <c r="J11" s="44"/>
    </row>
    <row r="12" spans="2:10" ht="21" x14ac:dyDescent="0.35">
      <c r="B12" s="33" t="s">
        <v>6</v>
      </c>
      <c r="C12" s="34">
        <v>25</v>
      </c>
      <c r="D12" s="35">
        <v>10</v>
      </c>
      <c r="E12" s="36">
        <f t="shared" si="0"/>
        <v>0.4</v>
      </c>
      <c r="F12" s="28"/>
      <c r="H12" s="42"/>
      <c r="I12" s="21"/>
      <c r="J12" s="44"/>
    </row>
    <row r="13" spans="2:10" ht="21" x14ac:dyDescent="0.35">
      <c r="B13" s="33" t="s">
        <v>6</v>
      </c>
      <c r="C13" s="34">
        <v>10</v>
      </c>
      <c r="D13" s="35">
        <v>4.5</v>
      </c>
      <c r="E13" s="36">
        <f t="shared" si="0"/>
        <v>0.45</v>
      </c>
      <c r="F13" s="28"/>
      <c r="H13" s="42"/>
      <c r="I13" s="21"/>
      <c r="J13" s="44"/>
    </row>
    <row r="14" spans="2:10" ht="21" x14ac:dyDescent="0.35">
      <c r="B14" s="33" t="s">
        <v>6</v>
      </c>
      <c r="C14" s="34">
        <v>5</v>
      </c>
      <c r="D14" s="35">
        <v>2.5</v>
      </c>
      <c r="E14" s="36">
        <f t="shared" si="0"/>
        <v>0.5</v>
      </c>
      <c r="F14" s="28"/>
      <c r="H14" s="42"/>
      <c r="I14" s="21"/>
      <c r="J14" s="44"/>
    </row>
    <row r="15" spans="2:10" ht="21" x14ac:dyDescent="0.35">
      <c r="B15" s="33" t="s">
        <v>7</v>
      </c>
      <c r="C15" s="34">
        <v>10</v>
      </c>
      <c r="D15" s="35">
        <v>4.5</v>
      </c>
      <c r="E15" s="36">
        <f t="shared" si="0"/>
        <v>0.45</v>
      </c>
      <c r="F15" s="28"/>
      <c r="H15" s="42"/>
      <c r="I15" s="21"/>
      <c r="J15" s="44"/>
    </row>
    <row r="16" spans="2:10" ht="21" x14ac:dyDescent="0.35">
      <c r="B16" s="33" t="s">
        <v>7</v>
      </c>
      <c r="C16" s="34">
        <v>5</v>
      </c>
      <c r="D16" s="35">
        <v>2.5</v>
      </c>
      <c r="E16" s="36">
        <f t="shared" si="0"/>
        <v>0.5</v>
      </c>
      <c r="F16" s="28"/>
      <c r="H16" s="42"/>
      <c r="I16" s="21"/>
      <c r="J16" s="44"/>
    </row>
    <row r="17" spans="2:10" ht="21" x14ac:dyDescent="0.35">
      <c r="B17" s="33" t="s">
        <v>15</v>
      </c>
      <c r="C17" s="34">
        <v>5</v>
      </c>
      <c r="D17" s="35">
        <v>15</v>
      </c>
      <c r="E17" s="36">
        <f t="shared" si="0"/>
        <v>3</v>
      </c>
      <c r="F17" s="28"/>
      <c r="H17" s="42"/>
      <c r="I17" s="21"/>
      <c r="J17" s="44"/>
    </row>
    <row r="18" spans="2:10" ht="21" x14ac:dyDescent="0.35">
      <c r="B18" s="33" t="s">
        <v>15</v>
      </c>
      <c r="C18" s="34">
        <v>2.5</v>
      </c>
      <c r="D18" s="35">
        <v>8.5</v>
      </c>
      <c r="E18" s="36">
        <f t="shared" si="0"/>
        <v>3.4</v>
      </c>
      <c r="F18" s="28"/>
      <c r="H18" s="42"/>
      <c r="I18" s="21"/>
      <c r="J18" s="44"/>
    </row>
    <row r="19" spans="2:10" ht="21" x14ac:dyDescent="0.35">
      <c r="B19" s="33"/>
      <c r="C19" s="34"/>
      <c r="D19" s="35"/>
      <c r="E19" s="36">
        <f t="shared" si="0"/>
        <v>0</v>
      </c>
      <c r="F19" s="28"/>
      <c r="H19" s="16"/>
      <c r="J19" s="44"/>
    </row>
    <row r="20" spans="2:10" ht="21" x14ac:dyDescent="0.35">
      <c r="B20" s="33"/>
      <c r="C20" s="34"/>
      <c r="D20" s="35"/>
      <c r="E20" s="36">
        <f t="shared" si="0"/>
        <v>0</v>
      </c>
      <c r="F20" s="28"/>
      <c r="H20" s="16"/>
      <c r="J20" s="44"/>
    </row>
    <row r="21" spans="2:10" ht="21" x14ac:dyDescent="0.35">
      <c r="B21" s="33"/>
      <c r="C21" s="34"/>
      <c r="D21" s="35"/>
      <c r="E21" s="36">
        <f t="shared" si="0"/>
        <v>0</v>
      </c>
      <c r="F21" s="28"/>
      <c r="H21" s="16"/>
      <c r="J21" s="44"/>
    </row>
    <row r="22" spans="2:10" ht="21.75" thickBot="1" x14ac:dyDescent="0.4">
      <c r="B22" s="33"/>
      <c r="C22" s="34"/>
      <c r="D22" s="35"/>
      <c r="E22" s="36">
        <f t="shared" si="0"/>
        <v>0</v>
      </c>
      <c r="F22" s="28"/>
      <c r="H22" s="17"/>
      <c r="J22" s="45"/>
    </row>
    <row r="23" spans="2:10" ht="21" x14ac:dyDescent="0.35">
      <c r="B23" s="33"/>
      <c r="C23" s="34"/>
      <c r="D23" s="35"/>
      <c r="E23" s="36">
        <f t="shared" si="0"/>
        <v>0</v>
      </c>
    </row>
    <row r="24" spans="2:10" ht="21" x14ac:dyDescent="0.35">
      <c r="B24" s="33"/>
      <c r="C24" s="34"/>
      <c r="D24" s="35"/>
      <c r="E24" s="36">
        <f t="shared" si="0"/>
        <v>0</v>
      </c>
    </row>
    <row r="25" spans="2:10" ht="21" x14ac:dyDescent="0.35">
      <c r="B25" s="33"/>
      <c r="C25" s="34"/>
      <c r="D25" s="35"/>
      <c r="E25" s="36">
        <f t="shared" si="0"/>
        <v>0</v>
      </c>
    </row>
    <row r="26" spans="2:10" ht="21" x14ac:dyDescent="0.35">
      <c r="B26" s="33"/>
      <c r="C26" s="34"/>
      <c r="D26" s="35"/>
      <c r="E26" s="36">
        <f t="shared" si="0"/>
        <v>0</v>
      </c>
    </row>
    <row r="27" spans="2:10" ht="21" x14ac:dyDescent="0.35">
      <c r="B27" s="33"/>
      <c r="C27" s="34"/>
      <c r="D27" s="35"/>
      <c r="E27" s="36">
        <f t="shared" si="0"/>
        <v>0</v>
      </c>
    </row>
    <row r="28" spans="2:10" ht="21" x14ac:dyDescent="0.35">
      <c r="B28" s="33"/>
      <c r="C28" s="34"/>
      <c r="D28" s="35"/>
      <c r="E28" s="36">
        <f t="shared" si="0"/>
        <v>0</v>
      </c>
    </row>
    <row r="29" spans="2:10" ht="21" x14ac:dyDescent="0.35">
      <c r="B29" s="33"/>
      <c r="C29" s="34"/>
      <c r="D29" s="35"/>
      <c r="E29" s="36">
        <f t="shared" si="0"/>
        <v>0</v>
      </c>
    </row>
    <row r="30" spans="2:10" ht="21" x14ac:dyDescent="0.35">
      <c r="B30" s="33"/>
      <c r="C30" s="34"/>
      <c r="D30" s="35"/>
      <c r="E30" s="36">
        <f t="shared" si="0"/>
        <v>0</v>
      </c>
    </row>
    <row r="31" spans="2:10" ht="21" x14ac:dyDescent="0.35">
      <c r="B31" s="33"/>
      <c r="C31" s="34"/>
      <c r="D31" s="35"/>
      <c r="E31" s="36">
        <f t="shared" si="0"/>
        <v>0</v>
      </c>
    </row>
    <row r="32" spans="2:10" ht="21" x14ac:dyDescent="0.35">
      <c r="B32" s="33"/>
      <c r="C32" s="34"/>
      <c r="D32" s="35"/>
      <c r="E32" s="36">
        <f t="shared" si="0"/>
        <v>0</v>
      </c>
    </row>
    <row r="33" spans="2:5" ht="21" x14ac:dyDescent="0.35">
      <c r="B33" s="33"/>
      <c r="C33" s="34"/>
      <c r="D33" s="35"/>
      <c r="E33" s="36">
        <f t="shared" si="0"/>
        <v>0</v>
      </c>
    </row>
    <row r="34" spans="2:5" ht="21" x14ac:dyDescent="0.35">
      <c r="B34" s="33"/>
      <c r="C34" s="34"/>
      <c r="D34" s="35"/>
      <c r="E34" s="36">
        <f t="shared" si="0"/>
        <v>0</v>
      </c>
    </row>
    <row r="35" spans="2:5" ht="21" x14ac:dyDescent="0.35">
      <c r="B35" s="33"/>
      <c r="C35" s="34"/>
      <c r="D35" s="35"/>
      <c r="E35" s="36">
        <f t="shared" si="0"/>
        <v>0</v>
      </c>
    </row>
    <row r="36" spans="2:5" ht="21" x14ac:dyDescent="0.35">
      <c r="B36" s="33"/>
      <c r="C36" s="34"/>
      <c r="D36" s="35"/>
      <c r="E36" s="36">
        <f t="shared" si="0"/>
        <v>0</v>
      </c>
    </row>
    <row r="37" spans="2:5" ht="21" x14ac:dyDescent="0.35">
      <c r="B37" s="33"/>
      <c r="C37" s="34"/>
      <c r="D37" s="35"/>
      <c r="E37" s="36">
        <f t="shared" si="0"/>
        <v>0</v>
      </c>
    </row>
    <row r="38" spans="2:5" ht="21" x14ac:dyDescent="0.35">
      <c r="B38" s="33"/>
      <c r="C38" s="34"/>
      <c r="D38" s="35"/>
      <c r="E38" s="36">
        <f t="shared" si="0"/>
        <v>0</v>
      </c>
    </row>
    <row r="39" spans="2:5" ht="21" x14ac:dyDescent="0.35">
      <c r="B39" s="33"/>
      <c r="C39" s="34"/>
      <c r="D39" s="35"/>
      <c r="E39" s="36">
        <f t="shared" si="0"/>
        <v>0</v>
      </c>
    </row>
    <row r="40" spans="2:5" ht="21" x14ac:dyDescent="0.35">
      <c r="B40" s="33"/>
      <c r="C40" s="34"/>
      <c r="D40" s="35"/>
      <c r="E40" s="36">
        <f t="shared" si="0"/>
        <v>0</v>
      </c>
    </row>
    <row r="41" spans="2:5" ht="21" x14ac:dyDescent="0.35">
      <c r="B41" s="33"/>
      <c r="C41" s="34"/>
      <c r="D41" s="35"/>
      <c r="E41" s="36">
        <f t="shared" si="0"/>
        <v>0</v>
      </c>
    </row>
    <row r="42" spans="2:5" ht="21" x14ac:dyDescent="0.35">
      <c r="B42" s="33"/>
      <c r="C42" s="34"/>
      <c r="D42" s="35"/>
      <c r="E42" s="36">
        <f t="shared" si="0"/>
        <v>0</v>
      </c>
    </row>
    <row r="43" spans="2:5" ht="21" x14ac:dyDescent="0.35">
      <c r="B43" s="33"/>
      <c r="C43" s="34"/>
      <c r="D43" s="35"/>
      <c r="E43" s="36">
        <f t="shared" si="0"/>
        <v>0</v>
      </c>
    </row>
    <row r="44" spans="2:5" ht="21" x14ac:dyDescent="0.35">
      <c r="B44" s="33"/>
      <c r="C44" s="34"/>
      <c r="D44" s="35"/>
      <c r="E44" s="36">
        <f t="shared" si="0"/>
        <v>0</v>
      </c>
    </row>
    <row r="45" spans="2:5" ht="21" x14ac:dyDescent="0.35">
      <c r="B45" s="33"/>
      <c r="C45" s="34"/>
      <c r="D45" s="35"/>
      <c r="E45" s="36">
        <f t="shared" si="0"/>
        <v>0</v>
      </c>
    </row>
    <row r="46" spans="2:5" ht="21" x14ac:dyDescent="0.35">
      <c r="B46" s="33"/>
      <c r="C46" s="34"/>
      <c r="D46" s="35"/>
      <c r="E46" s="36">
        <f t="shared" si="0"/>
        <v>0</v>
      </c>
    </row>
    <row r="47" spans="2:5" ht="21" x14ac:dyDescent="0.35">
      <c r="B47" s="33"/>
      <c r="C47" s="34"/>
      <c r="D47" s="35"/>
      <c r="E47" s="36">
        <f t="shared" si="0"/>
        <v>0</v>
      </c>
    </row>
    <row r="48" spans="2:5" ht="21" x14ac:dyDescent="0.35">
      <c r="B48" s="33"/>
      <c r="C48" s="34"/>
      <c r="D48" s="35"/>
      <c r="E48" s="36">
        <f t="shared" si="0"/>
        <v>0</v>
      </c>
    </row>
    <row r="49" spans="2:5" ht="21" x14ac:dyDescent="0.35">
      <c r="B49" s="33"/>
      <c r="C49" s="34"/>
      <c r="D49" s="35"/>
      <c r="E49" s="36">
        <f t="shared" si="0"/>
        <v>0</v>
      </c>
    </row>
    <row r="50" spans="2:5" ht="21" x14ac:dyDescent="0.35">
      <c r="B50" s="33"/>
      <c r="C50" s="34"/>
      <c r="D50" s="35"/>
      <c r="E50" s="36">
        <f t="shared" si="0"/>
        <v>0</v>
      </c>
    </row>
    <row r="51" spans="2:5" ht="21" x14ac:dyDescent="0.35">
      <c r="B51" s="33"/>
      <c r="C51" s="34"/>
      <c r="D51" s="35"/>
      <c r="E51" s="36">
        <f t="shared" si="0"/>
        <v>0</v>
      </c>
    </row>
    <row r="52" spans="2:5" ht="21" x14ac:dyDescent="0.35">
      <c r="B52" s="33"/>
      <c r="C52" s="34"/>
      <c r="D52" s="35"/>
      <c r="E52" s="36">
        <f t="shared" si="0"/>
        <v>0</v>
      </c>
    </row>
    <row r="53" spans="2:5" ht="21" x14ac:dyDescent="0.35">
      <c r="B53" s="33"/>
      <c r="C53" s="34"/>
      <c r="D53" s="35"/>
      <c r="E53" s="36">
        <f t="shared" si="0"/>
        <v>0</v>
      </c>
    </row>
    <row r="54" spans="2:5" ht="21" x14ac:dyDescent="0.35">
      <c r="B54" s="33"/>
      <c r="C54" s="34"/>
      <c r="D54" s="35"/>
      <c r="E54" s="36">
        <f t="shared" si="0"/>
        <v>0</v>
      </c>
    </row>
    <row r="55" spans="2:5" ht="21" x14ac:dyDescent="0.35">
      <c r="B55" s="33"/>
      <c r="C55" s="34"/>
      <c r="D55" s="35"/>
      <c r="E55" s="36">
        <f t="shared" si="0"/>
        <v>0</v>
      </c>
    </row>
    <row r="56" spans="2:5" ht="21" x14ac:dyDescent="0.35">
      <c r="B56" s="33"/>
      <c r="C56" s="34"/>
      <c r="D56" s="35"/>
      <c r="E56" s="36">
        <f t="shared" si="0"/>
        <v>0</v>
      </c>
    </row>
    <row r="57" spans="2:5" ht="21" x14ac:dyDescent="0.35">
      <c r="B57" s="33"/>
      <c r="C57" s="34"/>
      <c r="D57" s="35"/>
      <c r="E57" s="36">
        <f t="shared" si="0"/>
        <v>0</v>
      </c>
    </row>
    <row r="58" spans="2:5" ht="21" x14ac:dyDescent="0.35">
      <c r="B58" s="33"/>
      <c r="C58" s="34"/>
      <c r="D58" s="35"/>
      <c r="E58" s="36">
        <f t="shared" si="0"/>
        <v>0</v>
      </c>
    </row>
    <row r="59" spans="2:5" ht="21" x14ac:dyDescent="0.35">
      <c r="B59" s="33"/>
      <c r="C59" s="34"/>
      <c r="D59" s="35"/>
      <c r="E59" s="36">
        <f t="shared" si="0"/>
        <v>0</v>
      </c>
    </row>
    <row r="60" spans="2:5" ht="21" x14ac:dyDescent="0.35">
      <c r="B60" s="33"/>
      <c r="C60" s="34"/>
      <c r="D60" s="35"/>
      <c r="E60" s="36">
        <f t="shared" si="0"/>
        <v>0</v>
      </c>
    </row>
    <row r="61" spans="2:5" ht="21" x14ac:dyDescent="0.35">
      <c r="B61" s="33"/>
      <c r="C61" s="34"/>
      <c r="D61" s="35"/>
      <c r="E61" s="36">
        <f t="shared" si="0"/>
        <v>0</v>
      </c>
    </row>
    <row r="62" spans="2:5" ht="21" x14ac:dyDescent="0.35">
      <c r="B62" s="33"/>
      <c r="C62" s="34"/>
      <c r="D62" s="35"/>
      <c r="E62" s="36">
        <f t="shared" si="0"/>
        <v>0</v>
      </c>
    </row>
    <row r="63" spans="2:5" ht="21" x14ac:dyDescent="0.35">
      <c r="B63" s="33"/>
      <c r="C63" s="34"/>
      <c r="D63" s="35"/>
      <c r="E63" s="36">
        <f t="shared" si="0"/>
        <v>0</v>
      </c>
    </row>
    <row r="64" spans="2:5" ht="21" x14ac:dyDescent="0.35">
      <c r="B64" s="33"/>
      <c r="C64" s="34"/>
      <c r="D64" s="35"/>
      <c r="E64" s="36">
        <f t="shared" si="0"/>
        <v>0</v>
      </c>
    </row>
    <row r="65" spans="2:5" ht="21" x14ac:dyDescent="0.35">
      <c r="B65" s="33"/>
      <c r="C65" s="34"/>
      <c r="D65" s="35"/>
      <c r="E65" s="36">
        <f t="shared" si="0"/>
        <v>0</v>
      </c>
    </row>
    <row r="66" spans="2:5" ht="21" x14ac:dyDescent="0.35">
      <c r="B66" s="33"/>
      <c r="C66" s="34"/>
      <c r="D66" s="35"/>
      <c r="E66" s="36">
        <f t="shared" si="0"/>
        <v>0</v>
      </c>
    </row>
    <row r="67" spans="2:5" ht="21" x14ac:dyDescent="0.35">
      <c r="B67" s="33"/>
      <c r="C67" s="34"/>
      <c r="D67" s="35"/>
      <c r="E67" s="36">
        <f t="shared" si="0"/>
        <v>0</v>
      </c>
    </row>
    <row r="68" spans="2:5" ht="21" x14ac:dyDescent="0.35">
      <c r="B68" s="33"/>
      <c r="C68" s="34"/>
      <c r="D68" s="35"/>
      <c r="E68" s="36">
        <f t="shared" si="0"/>
        <v>0</v>
      </c>
    </row>
    <row r="69" spans="2:5" ht="21" x14ac:dyDescent="0.35">
      <c r="B69" s="33"/>
      <c r="C69" s="34"/>
      <c r="D69" s="35"/>
      <c r="E69" s="36">
        <f t="shared" si="0"/>
        <v>0</v>
      </c>
    </row>
    <row r="70" spans="2:5" ht="21.75" thickBot="1" x14ac:dyDescent="0.4">
      <c r="B70" s="37"/>
      <c r="C70" s="38"/>
      <c r="D70" s="39"/>
      <c r="E70" s="40">
        <f t="shared" si="0"/>
        <v>0</v>
      </c>
    </row>
  </sheetData>
  <dataValidations count="2">
    <dataValidation type="list" allowBlank="1" showInputMessage="1" showErrorMessage="1" sqref="B6:B70">
      <formula1>produits</formula1>
    </dataValidation>
    <dataValidation type="list" allowBlank="1" showInputMessage="1" showErrorMessage="1" sqref="C6:C70">
      <formula1>conditionnement</formula1>
    </dataValidation>
  </dataValidations>
  <pageMargins left="0.25" right="0.25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AG86"/>
  <sheetViews>
    <sheetView zoomScale="130" zoomScaleNormal="130" workbookViewId="0">
      <selection activeCell="M24" sqref="M24"/>
    </sheetView>
  </sheetViews>
  <sheetFormatPr baseColWidth="10" defaultRowHeight="15" x14ac:dyDescent="0.25"/>
  <cols>
    <col min="1" max="1" width="3.42578125" customWidth="1"/>
    <col min="2" max="2" width="1" customWidth="1"/>
    <col min="4" max="4" width="1.140625" customWidth="1"/>
    <col min="6" max="6" width="1" customWidth="1"/>
    <col min="8" max="8" width="1.140625" customWidth="1"/>
    <col min="10" max="10" width="1" customWidth="1"/>
    <col min="12" max="12" width="1.140625" customWidth="1"/>
    <col min="14" max="14" width="1.28515625" customWidth="1"/>
    <col min="15" max="15" width="2.7109375" customWidth="1"/>
    <col min="16" max="16" width="1" customWidth="1"/>
    <col min="18" max="18" width="1.140625" customWidth="1"/>
    <col min="20" max="20" width="1" customWidth="1"/>
    <col min="21" max="21" width="3.28515625" customWidth="1"/>
    <col min="22" max="22" width="1" customWidth="1"/>
    <col min="24" max="24" width="1.140625" customWidth="1"/>
    <col min="26" max="26" width="1" customWidth="1"/>
    <col min="28" max="28" width="1.140625" customWidth="1"/>
    <col min="30" max="30" width="1" customWidth="1"/>
    <col min="32" max="32" width="1.140625" customWidth="1"/>
  </cols>
  <sheetData>
    <row r="1" spans="2:32" ht="11.25" customHeight="1" x14ac:dyDescent="0.25"/>
    <row r="2" spans="2:32" x14ac:dyDescent="0.25">
      <c r="O2" s="23"/>
      <c r="U2" s="23"/>
    </row>
    <row r="3" spans="2:32" ht="18.75" x14ac:dyDescent="0.3">
      <c r="C3" s="50" t="s">
        <v>9</v>
      </c>
      <c r="D3" s="50"/>
      <c r="E3" s="50"/>
      <c r="F3" s="50"/>
      <c r="G3" s="50"/>
      <c r="H3" s="50"/>
      <c r="I3" s="50"/>
      <c r="J3" s="50"/>
      <c r="K3" s="50"/>
      <c r="L3" s="50"/>
      <c r="M3" s="50"/>
      <c r="O3" s="23"/>
      <c r="P3" s="51" t="s">
        <v>10</v>
      </c>
      <c r="Q3" s="51"/>
      <c r="R3" s="51"/>
      <c r="S3" s="51"/>
      <c r="T3" s="51"/>
      <c r="U3" s="23"/>
      <c r="W3" s="50" t="s">
        <v>8</v>
      </c>
      <c r="X3" s="50"/>
      <c r="Y3" s="50"/>
      <c r="Z3" s="50"/>
      <c r="AA3" s="50"/>
      <c r="AB3" s="50"/>
      <c r="AC3" s="50"/>
      <c r="AD3" s="50"/>
      <c r="AE3" s="50"/>
    </row>
    <row r="4" spans="2:32" ht="15.75" customHeight="1" x14ac:dyDescent="0.25">
      <c r="C4" s="8"/>
      <c r="D4" s="8"/>
      <c r="E4" s="8"/>
      <c r="F4" s="8"/>
      <c r="G4" s="8"/>
      <c r="H4" s="8"/>
      <c r="I4" s="8"/>
      <c r="J4" s="8"/>
      <c r="K4" s="8"/>
      <c r="L4" s="8"/>
      <c r="M4" s="8"/>
      <c r="O4" s="23"/>
      <c r="P4" s="24"/>
      <c r="Q4" s="24"/>
      <c r="R4" s="24"/>
      <c r="S4" s="24"/>
      <c r="T4" s="24"/>
      <c r="U4" s="23"/>
      <c r="W4" s="8"/>
      <c r="X4" s="8"/>
      <c r="Y4" s="8"/>
      <c r="Z4" s="8"/>
      <c r="AA4" s="8"/>
    </row>
    <row r="5" spans="2:32" ht="15.75" customHeight="1" x14ac:dyDescent="0.25">
      <c r="C5" s="22" t="s">
        <v>5</v>
      </c>
      <c r="D5" s="8"/>
      <c r="E5" s="22" t="s">
        <v>3</v>
      </c>
      <c r="F5" s="8"/>
      <c r="G5" s="22" t="s">
        <v>6</v>
      </c>
      <c r="H5" s="8"/>
      <c r="I5" s="22" t="s">
        <v>15</v>
      </c>
      <c r="J5" s="10"/>
      <c r="K5" s="22" t="s">
        <v>15</v>
      </c>
      <c r="L5" s="10"/>
      <c r="M5" s="22" t="s">
        <v>7</v>
      </c>
      <c r="O5" s="23"/>
      <c r="Q5" s="22" t="s">
        <v>6</v>
      </c>
      <c r="R5" s="8"/>
      <c r="S5" s="22" t="s">
        <v>3</v>
      </c>
      <c r="U5" s="23"/>
      <c r="W5" s="22" t="s">
        <v>7</v>
      </c>
      <c r="X5" s="8"/>
      <c r="Y5" s="22" t="s">
        <v>5</v>
      </c>
      <c r="Z5" s="8"/>
      <c r="AA5" s="22" t="s">
        <v>3</v>
      </c>
      <c r="AB5" s="8"/>
      <c r="AC5" s="22" t="s">
        <v>6</v>
      </c>
      <c r="AD5" s="10"/>
      <c r="AE5" s="22" t="s">
        <v>6</v>
      </c>
      <c r="AF5" s="10"/>
    </row>
    <row r="6" spans="2:32" ht="15.75" thickBot="1" x14ac:dyDescent="0.3">
      <c r="C6" s="19">
        <v>5</v>
      </c>
      <c r="D6" s="1"/>
      <c r="E6" s="19">
        <v>5</v>
      </c>
      <c r="F6" s="19"/>
      <c r="G6" s="19">
        <v>5</v>
      </c>
      <c r="H6" s="19"/>
      <c r="I6" s="19">
        <v>2.5</v>
      </c>
      <c r="J6" s="1"/>
      <c r="K6" s="19">
        <v>5</v>
      </c>
      <c r="L6" s="19"/>
      <c r="M6" s="19">
        <v>5</v>
      </c>
      <c r="O6" s="23"/>
      <c r="P6" s="1"/>
      <c r="Q6" s="19">
        <v>25</v>
      </c>
      <c r="R6" s="1"/>
      <c r="S6" s="19">
        <v>25</v>
      </c>
      <c r="T6" s="1"/>
      <c r="U6" s="23"/>
      <c r="W6" s="19">
        <v>10</v>
      </c>
      <c r="Y6" s="19">
        <v>10</v>
      </c>
      <c r="AA6" s="19">
        <v>10</v>
      </c>
      <c r="AC6" s="19">
        <v>10</v>
      </c>
      <c r="AE6" s="19">
        <v>10</v>
      </c>
    </row>
    <row r="7" spans="2:32" ht="15.75" thickBot="1" x14ac:dyDescent="0.3">
      <c r="B7" s="2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11"/>
      <c r="O7" s="23"/>
      <c r="P7" s="2"/>
      <c r="Q7" s="3"/>
      <c r="R7" s="3"/>
      <c r="S7" s="3"/>
      <c r="T7" s="11"/>
      <c r="U7" s="23"/>
      <c r="V7" s="2"/>
      <c r="W7" s="3"/>
      <c r="X7" s="3"/>
      <c r="Y7" s="3"/>
      <c r="Z7" s="3"/>
      <c r="AA7" s="3"/>
      <c r="AB7" s="3"/>
      <c r="AC7" s="3"/>
      <c r="AD7" s="3"/>
      <c r="AE7" s="3"/>
      <c r="AF7" s="11"/>
    </row>
    <row r="8" spans="2:32" ht="15.75" thickBot="1" x14ac:dyDescent="0.3">
      <c r="B8" s="4"/>
      <c r="C8" s="20">
        <v>66</v>
      </c>
      <c r="D8" s="21"/>
      <c r="E8" s="20">
        <v>60</v>
      </c>
      <c r="F8" s="21"/>
      <c r="G8" s="20">
        <v>54</v>
      </c>
      <c r="H8" s="21"/>
      <c r="I8" s="20">
        <v>48</v>
      </c>
      <c r="J8" s="21"/>
      <c r="K8" s="20">
        <v>42</v>
      </c>
      <c r="L8" s="1"/>
      <c r="M8" s="20">
        <v>36</v>
      </c>
      <c r="N8" s="12"/>
      <c r="O8" s="23"/>
      <c r="P8" s="4"/>
      <c r="Q8" s="47">
        <v>33</v>
      </c>
      <c r="R8" s="1"/>
      <c r="S8" s="47">
        <v>30</v>
      </c>
      <c r="T8" s="12"/>
      <c r="U8" s="23"/>
      <c r="V8" s="4"/>
      <c r="W8" s="47">
        <v>26</v>
      </c>
      <c r="X8" s="21"/>
      <c r="Y8" s="47">
        <v>22</v>
      </c>
      <c r="Z8" s="21"/>
      <c r="AA8" s="47">
        <v>18</v>
      </c>
      <c r="AB8" s="21"/>
      <c r="AC8" s="47">
        <v>14</v>
      </c>
      <c r="AD8" s="21"/>
      <c r="AE8" s="47">
        <v>10</v>
      </c>
      <c r="AF8" s="12"/>
    </row>
    <row r="9" spans="2:32" ht="7.5" customHeight="1" thickBot="1" x14ac:dyDescent="0.3">
      <c r="B9" s="4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2"/>
      <c r="O9" s="23"/>
      <c r="P9" s="4"/>
      <c r="Q9" s="48"/>
      <c r="R9" s="1"/>
      <c r="S9" s="48"/>
      <c r="T9" s="12"/>
      <c r="U9" s="23"/>
      <c r="V9" s="4"/>
      <c r="W9" s="49"/>
      <c r="X9" s="21"/>
      <c r="Y9" s="49"/>
      <c r="Z9" s="21"/>
      <c r="AA9" s="49"/>
      <c r="AB9" s="21"/>
      <c r="AC9" s="49"/>
      <c r="AD9" s="21"/>
      <c r="AE9" s="49"/>
      <c r="AF9" s="12"/>
    </row>
    <row r="10" spans="2:32" ht="15.75" thickBot="1" x14ac:dyDescent="0.3">
      <c r="B10" s="4"/>
      <c r="C10" s="20">
        <v>67</v>
      </c>
      <c r="D10" s="21"/>
      <c r="E10" s="20">
        <v>61</v>
      </c>
      <c r="F10" s="21"/>
      <c r="G10" s="20">
        <v>55</v>
      </c>
      <c r="H10" s="21"/>
      <c r="I10" s="20">
        <v>49</v>
      </c>
      <c r="J10" s="21"/>
      <c r="K10" s="20">
        <v>43</v>
      </c>
      <c r="L10" s="1"/>
      <c r="M10" s="20">
        <v>37</v>
      </c>
      <c r="N10" s="12"/>
      <c r="O10" s="23"/>
      <c r="P10" s="4"/>
      <c r="Q10" s="49"/>
      <c r="R10" s="1"/>
      <c r="S10" s="49"/>
      <c r="T10" s="12"/>
      <c r="U10" s="23"/>
      <c r="V10" s="4"/>
      <c r="W10" s="1"/>
      <c r="X10" s="1"/>
      <c r="Y10" s="1"/>
      <c r="Z10" s="1"/>
      <c r="AA10" s="1"/>
      <c r="AB10" s="1"/>
      <c r="AC10" s="1"/>
      <c r="AD10" s="1"/>
      <c r="AE10" s="1"/>
      <c r="AF10" s="12"/>
    </row>
    <row r="11" spans="2:32" ht="8.25" customHeight="1" thickBot="1" x14ac:dyDescent="0.3">
      <c r="B11" s="4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2"/>
      <c r="O11" s="23"/>
      <c r="P11" s="4"/>
      <c r="Q11" s="1"/>
      <c r="R11" s="1"/>
      <c r="S11" s="1"/>
      <c r="T11" s="12"/>
      <c r="U11" s="23"/>
      <c r="V11" s="4"/>
      <c r="W11" s="47">
        <v>27</v>
      </c>
      <c r="X11" s="21"/>
      <c r="Y11" s="47">
        <v>23</v>
      </c>
      <c r="Z11" s="21"/>
      <c r="AA11" s="47">
        <v>19</v>
      </c>
      <c r="AB11" s="21"/>
      <c r="AC11" s="47">
        <v>15</v>
      </c>
      <c r="AD11" s="21"/>
      <c r="AE11" s="47">
        <v>11</v>
      </c>
      <c r="AF11" s="12"/>
    </row>
    <row r="12" spans="2:32" ht="15.75" thickBot="1" x14ac:dyDescent="0.3">
      <c r="B12" s="4"/>
      <c r="C12" s="20">
        <v>68</v>
      </c>
      <c r="D12" s="21"/>
      <c r="E12" s="20">
        <v>62</v>
      </c>
      <c r="F12" s="21"/>
      <c r="G12" s="20">
        <v>56</v>
      </c>
      <c r="H12" s="21"/>
      <c r="I12" s="20">
        <v>50</v>
      </c>
      <c r="J12" s="21"/>
      <c r="K12" s="20">
        <v>44</v>
      </c>
      <c r="L12" s="1"/>
      <c r="M12" s="20">
        <v>38</v>
      </c>
      <c r="N12" s="12"/>
      <c r="O12" s="23"/>
      <c r="P12" s="4"/>
      <c r="Q12" s="47">
        <v>34</v>
      </c>
      <c r="R12" s="1"/>
      <c r="S12" s="47">
        <v>31</v>
      </c>
      <c r="T12" s="12"/>
      <c r="U12" s="23"/>
      <c r="V12" s="4"/>
      <c r="W12" s="49"/>
      <c r="X12" s="21"/>
      <c r="Y12" s="49"/>
      <c r="Z12" s="21"/>
      <c r="AA12" s="49"/>
      <c r="AB12" s="21"/>
      <c r="AC12" s="49"/>
      <c r="AD12" s="21"/>
      <c r="AE12" s="49"/>
      <c r="AF12" s="12"/>
    </row>
    <row r="13" spans="2:32" ht="7.5" customHeight="1" thickBot="1" x14ac:dyDescent="0.3">
      <c r="B13" s="4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2"/>
      <c r="O13" s="23"/>
      <c r="P13" s="4"/>
      <c r="Q13" s="48"/>
      <c r="R13" s="1"/>
      <c r="S13" s="48"/>
      <c r="T13" s="12"/>
      <c r="U13" s="23"/>
      <c r="V13" s="4"/>
      <c r="W13" s="1"/>
      <c r="X13" s="1"/>
      <c r="Y13" s="1"/>
      <c r="Z13" s="1"/>
      <c r="AA13" s="1"/>
      <c r="AB13" s="1"/>
      <c r="AC13" s="1"/>
      <c r="AD13" s="1"/>
      <c r="AE13" s="1"/>
      <c r="AF13" s="12"/>
    </row>
    <row r="14" spans="2:32" ht="15.75" thickBot="1" x14ac:dyDescent="0.3">
      <c r="B14" s="4"/>
      <c r="C14" s="20">
        <v>69</v>
      </c>
      <c r="D14" s="21"/>
      <c r="E14" s="20">
        <v>63</v>
      </c>
      <c r="F14" s="21"/>
      <c r="G14" s="20">
        <v>57</v>
      </c>
      <c r="H14" s="21"/>
      <c r="I14" s="20">
        <v>51</v>
      </c>
      <c r="J14" s="21"/>
      <c r="K14" s="20">
        <v>45</v>
      </c>
      <c r="L14" s="1"/>
      <c r="M14" s="20">
        <v>39</v>
      </c>
      <c r="N14" s="12"/>
      <c r="O14" s="23"/>
      <c r="P14" s="4"/>
      <c r="Q14" s="49"/>
      <c r="R14" s="1"/>
      <c r="S14" s="49"/>
      <c r="T14" s="12"/>
      <c r="U14" s="23"/>
      <c r="V14" s="4"/>
      <c r="W14" s="47">
        <v>28</v>
      </c>
      <c r="X14" s="21"/>
      <c r="Y14" s="47">
        <v>24</v>
      </c>
      <c r="Z14" s="21"/>
      <c r="AA14" s="47">
        <v>20</v>
      </c>
      <c r="AB14" s="21"/>
      <c r="AC14" s="47">
        <v>16</v>
      </c>
      <c r="AD14" s="21"/>
      <c r="AE14" s="47">
        <v>12</v>
      </c>
      <c r="AF14" s="12"/>
    </row>
    <row r="15" spans="2:32" ht="6" customHeight="1" thickBot="1" x14ac:dyDescent="0.3">
      <c r="B15" s="4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2"/>
      <c r="O15" s="23"/>
      <c r="P15" s="4"/>
      <c r="Q15" s="1"/>
      <c r="R15" s="1"/>
      <c r="S15" s="1"/>
      <c r="T15" s="12"/>
      <c r="U15" s="23"/>
      <c r="V15" s="4"/>
      <c r="W15" s="49"/>
      <c r="X15" s="21"/>
      <c r="Y15" s="49"/>
      <c r="Z15" s="21"/>
      <c r="AA15" s="49"/>
      <c r="AB15" s="21"/>
      <c r="AC15" s="49"/>
      <c r="AD15" s="21"/>
      <c r="AE15" s="49"/>
      <c r="AF15" s="12"/>
    </row>
    <row r="16" spans="2:32" ht="15.75" thickBot="1" x14ac:dyDescent="0.3">
      <c r="B16" s="4"/>
      <c r="C16" s="20">
        <v>70</v>
      </c>
      <c r="D16" s="21"/>
      <c r="E16" s="20">
        <v>64</v>
      </c>
      <c r="F16" s="21"/>
      <c r="G16" s="20">
        <v>58</v>
      </c>
      <c r="H16" s="21"/>
      <c r="I16" s="20">
        <v>52</v>
      </c>
      <c r="J16" s="21"/>
      <c r="K16" s="20">
        <v>46</v>
      </c>
      <c r="L16" s="1"/>
      <c r="M16" s="20">
        <v>40</v>
      </c>
      <c r="N16" s="12"/>
      <c r="O16" s="23"/>
      <c r="P16" s="4"/>
      <c r="Q16" s="47">
        <v>35</v>
      </c>
      <c r="R16" s="1"/>
      <c r="S16" s="47">
        <v>32</v>
      </c>
      <c r="T16" s="12"/>
      <c r="U16" s="23"/>
      <c r="V16" s="4"/>
      <c r="W16" s="1"/>
      <c r="X16" s="1"/>
      <c r="Y16" s="1"/>
      <c r="Z16" s="1"/>
      <c r="AA16" s="1"/>
      <c r="AB16" s="1"/>
      <c r="AC16" s="1"/>
      <c r="AD16" s="1"/>
      <c r="AE16" s="1"/>
      <c r="AF16" s="12"/>
    </row>
    <row r="17" spans="2:33" ht="6" customHeight="1" thickBot="1" x14ac:dyDescent="0.3">
      <c r="B17" s="4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2"/>
      <c r="O17" s="23"/>
      <c r="P17" s="4"/>
      <c r="Q17" s="48"/>
      <c r="R17" s="1"/>
      <c r="S17" s="48"/>
      <c r="T17" s="12"/>
      <c r="U17" s="23"/>
      <c r="V17" s="4"/>
      <c r="W17" s="47">
        <v>29</v>
      </c>
      <c r="X17" s="21"/>
      <c r="Y17" s="47">
        <v>25</v>
      </c>
      <c r="Z17" s="21"/>
      <c r="AA17" s="47">
        <v>21</v>
      </c>
      <c r="AB17" s="21"/>
      <c r="AC17" s="47">
        <v>17</v>
      </c>
      <c r="AD17" s="21"/>
      <c r="AE17" s="47">
        <v>13</v>
      </c>
      <c r="AF17" s="12"/>
      <c r="AG17" s="4"/>
    </row>
    <row r="18" spans="2:33" ht="15.75" thickBot="1" x14ac:dyDescent="0.3">
      <c r="B18" s="4"/>
      <c r="C18" s="20">
        <v>71</v>
      </c>
      <c r="D18" s="21"/>
      <c r="E18" s="20">
        <v>65</v>
      </c>
      <c r="F18" s="21"/>
      <c r="G18" s="20">
        <v>59</v>
      </c>
      <c r="H18" s="21"/>
      <c r="I18" s="20">
        <v>53</v>
      </c>
      <c r="J18" s="21"/>
      <c r="K18" s="20">
        <v>47</v>
      </c>
      <c r="L18" s="1"/>
      <c r="M18" s="20">
        <v>41</v>
      </c>
      <c r="N18" s="12"/>
      <c r="O18" s="23"/>
      <c r="P18" s="4"/>
      <c r="Q18" s="49"/>
      <c r="R18" s="1"/>
      <c r="S18" s="49"/>
      <c r="T18" s="12"/>
      <c r="U18" s="23"/>
      <c r="V18" s="4"/>
      <c r="W18" s="49"/>
      <c r="X18" s="21"/>
      <c r="Y18" s="49"/>
      <c r="Z18" s="21"/>
      <c r="AA18" s="49"/>
      <c r="AB18" s="21"/>
      <c r="AC18" s="49"/>
      <c r="AD18" s="21"/>
      <c r="AE18" s="49"/>
      <c r="AF18" s="12"/>
      <c r="AG18" s="1"/>
    </row>
    <row r="19" spans="2:33" ht="15.75" thickBot="1" x14ac:dyDescent="0.3">
      <c r="B19" s="5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13"/>
      <c r="O19" s="23"/>
      <c r="P19" s="5"/>
      <c r="Q19" s="6"/>
      <c r="R19" s="6"/>
      <c r="S19" s="6"/>
      <c r="T19" s="13"/>
      <c r="U19" s="23"/>
      <c r="V19" s="5"/>
      <c r="W19" s="6"/>
      <c r="X19" s="6"/>
      <c r="Y19" s="6"/>
      <c r="Z19" s="6"/>
      <c r="AA19" s="6"/>
      <c r="AB19" s="6"/>
      <c r="AC19" s="6"/>
      <c r="AD19" s="6"/>
      <c r="AE19" s="6"/>
      <c r="AF19" s="13"/>
    </row>
    <row r="21" spans="2:33" x14ac:dyDescent="0.25">
      <c r="E21" s="14"/>
    </row>
    <row r="23" spans="2:33" x14ac:dyDescent="0.25">
      <c r="E23">
        <v>10</v>
      </c>
      <c r="G23" s="9" t="str">
        <f>$AE$5</f>
        <v>GOURMANDINE</v>
      </c>
      <c r="I23" s="18">
        <f>$AE$6</f>
        <v>10</v>
      </c>
      <c r="K23" s="26">
        <f>SUMIFS('Produits et prix'!$D$6:$D$18,'Produits et prix'!$B$6:$B$18,Casiers!G23,'Produits et prix'!$C$6:$C$18,Casiers!I23)</f>
        <v>4.5</v>
      </c>
      <c r="M23">
        <f>COUNTIF('gestion journalière'!$B$5:$B$76,Casiers!E23)</f>
        <v>1</v>
      </c>
    </row>
    <row r="24" spans="2:33" x14ac:dyDescent="0.25">
      <c r="E24">
        <v>11</v>
      </c>
      <c r="G24" s="9" t="str">
        <f t="shared" ref="G24:G26" si="0">$AE$5</f>
        <v>GOURMANDINE</v>
      </c>
      <c r="I24" s="18">
        <f t="shared" ref="I24:I26" si="1">$AE$6</f>
        <v>10</v>
      </c>
      <c r="K24" s="26">
        <f>SUMIFS('Produits et prix'!$D$6:$D$18,'Produits et prix'!$B$6:$B$18,Casiers!G24,'Produits et prix'!$C$6:$C$18,Casiers!I24)</f>
        <v>4.5</v>
      </c>
      <c r="M24">
        <f>COUNTIF('gestion journalière'!$B$5:$B$76,Casiers!E24)</f>
        <v>0</v>
      </c>
    </row>
    <row r="25" spans="2:33" x14ac:dyDescent="0.25">
      <c r="E25">
        <v>12</v>
      </c>
      <c r="G25" s="9" t="str">
        <f t="shared" si="0"/>
        <v>GOURMANDINE</v>
      </c>
      <c r="I25" s="18">
        <f t="shared" si="1"/>
        <v>10</v>
      </c>
      <c r="K25" s="26">
        <f>SUMIFS('Produits et prix'!$D$6:$D$18,'Produits et prix'!$B$6:$B$18,Casiers!G25,'Produits et prix'!$C$6:$C$18,Casiers!I25)</f>
        <v>4.5</v>
      </c>
      <c r="M25">
        <f>COUNTIF('gestion journalière'!$B$5:$B$76,Casiers!E25)</f>
        <v>0</v>
      </c>
    </row>
    <row r="26" spans="2:33" x14ac:dyDescent="0.25">
      <c r="E26">
        <v>13</v>
      </c>
      <c r="G26" s="9" t="str">
        <f t="shared" si="0"/>
        <v>GOURMANDINE</v>
      </c>
      <c r="I26" s="18">
        <f t="shared" si="1"/>
        <v>10</v>
      </c>
      <c r="K26" s="26">
        <f>SUMIFS('Produits et prix'!$D$6:$D$18,'Produits et prix'!$B$6:$B$18,Casiers!G26,'Produits et prix'!$C$6:$C$18,Casiers!I26)</f>
        <v>4.5</v>
      </c>
      <c r="M26">
        <f>COUNTIF('gestion journalière'!$B$5:$B$76,Casiers!E26)</f>
        <v>0</v>
      </c>
    </row>
    <row r="27" spans="2:33" x14ac:dyDescent="0.25">
      <c r="E27">
        <v>14</v>
      </c>
      <c r="G27" s="9" t="str">
        <f>$AC$5</f>
        <v>GOURMANDINE</v>
      </c>
      <c r="I27" s="18">
        <f>$AC$6</f>
        <v>10</v>
      </c>
      <c r="K27" s="26">
        <f>SUMIFS('Produits et prix'!$D$6:$D$18,'Produits et prix'!$B$6:$B$18,Casiers!G27,'Produits et prix'!$C$6:$C$18,Casiers!I27)</f>
        <v>4.5</v>
      </c>
      <c r="M27">
        <f>COUNTIF('gestion journalière'!$B$5:$B$76,Casiers!E27)</f>
        <v>0</v>
      </c>
    </row>
    <row r="28" spans="2:33" x14ac:dyDescent="0.25">
      <c r="E28">
        <v>15</v>
      </c>
      <c r="G28" s="9" t="str">
        <f t="shared" ref="G28:G30" si="2">$AC$5</f>
        <v>GOURMANDINE</v>
      </c>
      <c r="I28" s="18">
        <f t="shared" ref="I28:I30" si="3">$AC$6</f>
        <v>10</v>
      </c>
      <c r="K28" s="26">
        <f>SUMIFS('Produits et prix'!$D$6:$D$18,'Produits et prix'!$B$6:$B$18,Casiers!G28,'Produits et prix'!$C$6:$C$18,Casiers!I28)</f>
        <v>4.5</v>
      </c>
      <c r="M28">
        <f>COUNTIF('gestion journalière'!$B$5:$B$76,Casiers!E28)</f>
        <v>0</v>
      </c>
    </row>
    <row r="29" spans="2:33" x14ac:dyDescent="0.25">
      <c r="E29">
        <v>16</v>
      </c>
      <c r="G29" s="9" t="str">
        <f t="shared" si="2"/>
        <v>GOURMANDINE</v>
      </c>
      <c r="I29" s="18">
        <f t="shared" si="3"/>
        <v>10</v>
      </c>
      <c r="K29" s="26">
        <f>SUMIFS('Produits et prix'!$D$6:$D$18,'Produits et prix'!$B$6:$B$18,Casiers!G29,'Produits et prix'!$C$6:$C$18,Casiers!I29)</f>
        <v>4.5</v>
      </c>
      <c r="M29">
        <f>COUNTIF('gestion journalière'!$B$5:$B$76,Casiers!E29)</f>
        <v>0</v>
      </c>
    </row>
    <row r="30" spans="2:33" x14ac:dyDescent="0.25">
      <c r="E30">
        <v>17</v>
      </c>
      <c r="G30" s="9" t="str">
        <f t="shared" si="2"/>
        <v>GOURMANDINE</v>
      </c>
      <c r="I30" s="18">
        <f t="shared" si="3"/>
        <v>10</v>
      </c>
      <c r="K30" s="26">
        <f>SUMIFS('Produits et prix'!$D$6:$D$18,'Produits et prix'!$B$6:$B$18,Casiers!G30,'Produits et prix'!$C$6:$C$18,Casiers!I30)</f>
        <v>4.5</v>
      </c>
      <c r="M30">
        <f>COUNTIF('gestion journalière'!$B$5:$B$76,Casiers!E30)</f>
        <v>0</v>
      </c>
    </row>
    <row r="31" spans="2:33" x14ac:dyDescent="0.25">
      <c r="E31">
        <v>18</v>
      </c>
      <c r="G31" s="9" t="str">
        <f>$AA$5</f>
        <v>MONALISA</v>
      </c>
      <c r="I31" s="18">
        <f>$AA$6</f>
        <v>10</v>
      </c>
      <c r="K31" s="26">
        <f>SUMIFS('Produits et prix'!$D$6:$D$18,'Produits et prix'!$B$6:$B$18,Casiers!G31,'Produits et prix'!$C$6:$C$18,Casiers!I31)</f>
        <v>3.5</v>
      </c>
      <c r="M31">
        <f>COUNTIF('gestion journalière'!$B$5:$B$76,Casiers!E31)</f>
        <v>0</v>
      </c>
    </row>
    <row r="32" spans="2:33" x14ac:dyDescent="0.25">
      <c r="E32">
        <v>19</v>
      </c>
      <c r="G32" s="9" t="str">
        <f t="shared" ref="G32:G34" si="4">$AA$5</f>
        <v>MONALISA</v>
      </c>
      <c r="I32" s="18">
        <f t="shared" ref="I32:I34" si="5">$AA$6</f>
        <v>10</v>
      </c>
      <c r="K32" s="26">
        <f>SUMIFS('Produits et prix'!$D$6:$D$18,'Produits et prix'!$B$6:$B$18,Casiers!G32,'Produits et prix'!$C$6:$C$18,Casiers!I32)</f>
        <v>3.5</v>
      </c>
      <c r="M32">
        <f>COUNTIF('gestion journalière'!$B$5:$B$76,Casiers!E32)</f>
        <v>0</v>
      </c>
    </row>
    <row r="33" spans="5:13" x14ac:dyDescent="0.25">
      <c r="E33">
        <v>20</v>
      </c>
      <c r="G33" s="9" t="str">
        <f t="shared" si="4"/>
        <v>MONALISA</v>
      </c>
      <c r="I33" s="18">
        <f t="shared" si="5"/>
        <v>10</v>
      </c>
      <c r="K33" s="26">
        <f>SUMIFS('Produits et prix'!$D$6:$D$18,'Produits et prix'!$B$6:$B$18,Casiers!G33,'Produits et prix'!$C$6:$C$18,Casiers!I33)</f>
        <v>3.5</v>
      </c>
      <c r="M33">
        <f>COUNTIF('gestion journalière'!$B$5:$B$76,Casiers!E33)</f>
        <v>0</v>
      </c>
    </row>
    <row r="34" spans="5:13" x14ac:dyDescent="0.25">
      <c r="E34">
        <v>21</v>
      </c>
      <c r="G34" s="9" t="str">
        <f t="shared" si="4"/>
        <v>MONALISA</v>
      </c>
      <c r="I34" s="18">
        <f t="shared" si="5"/>
        <v>10</v>
      </c>
      <c r="K34" s="26">
        <f>SUMIFS('Produits et prix'!$D$6:$D$18,'Produits et prix'!$B$6:$B$18,Casiers!G34,'Produits et prix'!$C$6:$C$18,Casiers!I34)</f>
        <v>3.5</v>
      </c>
      <c r="M34">
        <f>COUNTIF('gestion journalière'!$B$5:$B$76,Casiers!E34)</f>
        <v>0</v>
      </c>
    </row>
    <row r="35" spans="5:13" x14ac:dyDescent="0.25">
      <c r="E35">
        <v>22</v>
      </c>
      <c r="G35" s="9" t="str">
        <f>$Y$5</f>
        <v>EXCELLENCY</v>
      </c>
      <c r="I35" s="18">
        <f>$Y$6</f>
        <v>10</v>
      </c>
      <c r="K35" s="26">
        <f>SUMIFS('Produits et prix'!$D$6:$D$18,'Produits et prix'!$B$6:$B$18,Casiers!G35,'Produits et prix'!$C$6:$C$18,Casiers!I35)</f>
        <v>3.5</v>
      </c>
      <c r="M35">
        <f>COUNTIF('gestion journalière'!$B$5:$B$76,Casiers!E35)</f>
        <v>0</v>
      </c>
    </row>
    <row r="36" spans="5:13" x14ac:dyDescent="0.25">
      <c r="E36">
        <v>23</v>
      </c>
      <c r="G36" s="9" t="str">
        <f t="shared" ref="G36:G38" si="6">$Y$5</f>
        <v>EXCELLENCY</v>
      </c>
      <c r="I36" s="18">
        <f t="shared" ref="I36:I38" si="7">$Y$6</f>
        <v>10</v>
      </c>
      <c r="K36" s="26">
        <f>SUMIFS('Produits et prix'!$D$6:$D$18,'Produits et prix'!$B$6:$B$18,Casiers!G36,'Produits et prix'!$C$6:$C$18,Casiers!I36)</f>
        <v>3.5</v>
      </c>
      <c r="M36">
        <f>COUNTIF('gestion journalière'!$B$5:$B$76,Casiers!E36)</f>
        <v>0</v>
      </c>
    </row>
    <row r="37" spans="5:13" x14ac:dyDescent="0.25">
      <c r="E37">
        <v>24</v>
      </c>
      <c r="G37" s="9" t="str">
        <f t="shared" si="6"/>
        <v>EXCELLENCY</v>
      </c>
      <c r="I37" s="18">
        <f t="shared" si="7"/>
        <v>10</v>
      </c>
      <c r="K37" s="26">
        <f>SUMIFS('Produits et prix'!$D$6:$D$18,'Produits et prix'!$B$6:$B$18,Casiers!G37,'Produits et prix'!$C$6:$C$18,Casiers!I37)</f>
        <v>3.5</v>
      </c>
      <c r="M37">
        <f>COUNTIF('gestion journalière'!$B$5:$B$76,Casiers!E37)</f>
        <v>0</v>
      </c>
    </row>
    <row r="38" spans="5:13" x14ac:dyDescent="0.25">
      <c r="E38">
        <v>25</v>
      </c>
      <c r="G38" s="9" t="str">
        <f t="shared" si="6"/>
        <v>EXCELLENCY</v>
      </c>
      <c r="I38" s="18">
        <f t="shared" si="7"/>
        <v>10</v>
      </c>
      <c r="K38" s="26">
        <f>SUMIFS('Produits et prix'!$D$6:$D$18,'Produits et prix'!$B$6:$B$18,Casiers!G38,'Produits et prix'!$C$6:$C$18,Casiers!I38)</f>
        <v>3.5</v>
      </c>
      <c r="M38">
        <f>COUNTIF('gestion journalière'!$B$5:$B$76,Casiers!E38)</f>
        <v>0</v>
      </c>
    </row>
    <row r="39" spans="5:13" x14ac:dyDescent="0.25">
      <c r="E39">
        <v>26</v>
      </c>
      <c r="G39" s="9" t="str">
        <f>$W$5</f>
        <v>OIGNON</v>
      </c>
      <c r="I39" s="18">
        <f>$W$6</f>
        <v>10</v>
      </c>
      <c r="K39" s="26">
        <f>SUMIFS('Produits et prix'!$D$6:$D$18,'Produits et prix'!$B$6:$B$18,Casiers!G39,'Produits et prix'!$C$6:$C$18,Casiers!I39)</f>
        <v>4.5</v>
      </c>
      <c r="M39">
        <f>COUNTIF('gestion journalière'!$B$5:$B$76,Casiers!E39)</f>
        <v>0</v>
      </c>
    </row>
    <row r="40" spans="5:13" x14ac:dyDescent="0.25">
      <c r="E40">
        <v>27</v>
      </c>
      <c r="G40" s="9" t="str">
        <f t="shared" ref="G40:G42" si="8">$W$5</f>
        <v>OIGNON</v>
      </c>
      <c r="I40" s="18">
        <f t="shared" ref="I40:I42" si="9">$W$6</f>
        <v>10</v>
      </c>
      <c r="K40" s="26">
        <f>SUMIFS('Produits et prix'!$D$6:$D$18,'Produits et prix'!$B$6:$B$18,Casiers!G40,'Produits et prix'!$C$6:$C$18,Casiers!I40)</f>
        <v>4.5</v>
      </c>
      <c r="M40">
        <f>COUNTIF('gestion journalière'!$B$5:$B$76,Casiers!E40)</f>
        <v>0</v>
      </c>
    </row>
    <row r="41" spans="5:13" x14ac:dyDescent="0.25">
      <c r="E41">
        <v>28</v>
      </c>
      <c r="G41" s="9" t="str">
        <f t="shared" si="8"/>
        <v>OIGNON</v>
      </c>
      <c r="I41" s="18">
        <f t="shared" si="9"/>
        <v>10</v>
      </c>
      <c r="K41" s="26">
        <f>SUMIFS('Produits et prix'!$D$6:$D$18,'Produits et prix'!$B$6:$B$18,Casiers!G41,'Produits et prix'!$C$6:$C$18,Casiers!I41)</f>
        <v>4.5</v>
      </c>
      <c r="M41">
        <f>COUNTIF('gestion journalière'!$B$5:$B$76,Casiers!E41)</f>
        <v>0</v>
      </c>
    </row>
    <row r="42" spans="5:13" x14ac:dyDescent="0.25">
      <c r="E42">
        <v>29</v>
      </c>
      <c r="G42" s="9" t="str">
        <f t="shared" si="8"/>
        <v>OIGNON</v>
      </c>
      <c r="I42" s="18">
        <f t="shared" si="9"/>
        <v>10</v>
      </c>
      <c r="K42" s="26">
        <f>SUMIFS('Produits et prix'!$D$6:$D$18,'Produits et prix'!$B$6:$B$18,Casiers!G42,'Produits et prix'!$C$6:$C$18,Casiers!I42)</f>
        <v>4.5</v>
      </c>
      <c r="M42">
        <f>COUNTIF('gestion journalière'!$B$5:$B$76,Casiers!E42)</f>
        <v>0</v>
      </c>
    </row>
    <row r="43" spans="5:13" x14ac:dyDescent="0.25">
      <c r="E43">
        <v>30</v>
      </c>
      <c r="G43" s="9" t="str">
        <f>$S$5</f>
        <v>MONALISA</v>
      </c>
      <c r="I43" s="18">
        <f>$S$6</f>
        <v>25</v>
      </c>
      <c r="K43" s="26">
        <f>SUMIFS('Produits et prix'!$D$6:$D$18,'Produits et prix'!$B$6:$B$18,Casiers!G43,'Produits et prix'!$C$6:$C$18,Casiers!I43)</f>
        <v>8</v>
      </c>
      <c r="M43">
        <f>COUNTIF('gestion journalière'!$B$5:$B$76,Casiers!E43)</f>
        <v>0</v>
      </c>
    </row>
    <row r="44" spans="5:13" x14ac:dyDescent="0.25">
      <c r="E44">
        <v>31</v>
      </c>
      <c r="G44" s="9" t="str">
        <f t="shared" ref="G44:G45" si="10">$S$5</f>
        <v>MONALISA</v>
      </c>
      <c r="I44" s="18">
        <f t="shared" ref="I44:I45" si="11">$S$6</f>
        <v>25</v>
      </c>
      <c r="K44" s="26">
        <f>SUMIFS('Produits et prix'!$D$6:$D$18,'Produits et prix'!$B$6:$B$18,Casiers!G44,'Produits et prix'!$C$6:$C$18,Casiers!I44)</f>
        <v>8</v>
      </c>
      <c r="M44">
        <f>COUNTIF('gestion journalière'!$B$5:$B$76,Casiers!E44)</f>
        <v>0</v>
      </c>
    </row>
    <row r="45" spans="5:13" x14ac:dyDescent="0.25">
      <c r="E45">
        <v>32</v>
      </c>
      <c r="G45" s="9" t="str">
        <f t="shared" si="10"/>
        <v>MONALISA</v>
      </c>
      <c r="I45" s="18">
        <f t="shared" si="11"/>
        <v>25</v>
      </c>
      <c r="K45" s="26">
        <f>SUMIFS('Produits et prix'!$D$6:$D$18,'Produits et prix'!$B$6:$B$18,Casiers!G45,'Produits et prix'!$C$6:$C$18,Casiers!I45)</f>
        <v>8</v>
      </c>
      <c r="M45">
        <f>COUNTIF('gestion journalière'!$B$5:$B$76,Casiers!E45)</f>
        <v>0</v>
      </c>
    </row>
    <row r="46" spans="5:13" x14ac:dyDescent="0.25">
      <c r="E46">
        <v>33</v>
      </c>
      <c r="G46" s="9" t="str">
        <f>$Q$5</f>
        <v>GOURMANDINE</v>
      </c>
      <c r="I46" s="18">
        <f>$Q$6</f>
        <v>25</v>
      </c>
      <c r="K46" s="26">
        <f>SUMIFS('Produits et prix'!$D$6:$D$18,'Produits et prix'!$B$6:$B$18,Casiers!G46,'Produits et prix'!$C$6:$C$18,Casiers!I46)</f>
        <v>10</v>
      </c>
      <c r="M46">
        <f>COUNTIF('gestion journalière'!$B$5:$B$76,Casiers!E46)</f>
        <v>0</v>
      </c>
    </row>
    <row r="47" spans="5:13" x14ac:dyDescent="0.25">
      <c r="E47">
        <v>34</v>
      </c>
      <c r="G47" s="9" t="str">
        <f t="shared" ref="G47:G48" si="12">$Q$5</f>
        <v>GOURMANDINE</v>
      </c>
      <c r="I47" s="18">
        <f t="shared" ref="I47:I48" si="13">$Q$6</f>
        <v>25</v>
      </c>
      <c r="K47" s="26">
        <f>SUMIFS('Produits et prix'!$D$6:$D$18,'Produits et prix'!$B$6:$B$18,Casiers!G47,'Produits et prix'!$C$6:$C$18,Casiers!I47)</f>
        <v>10</v>
      </c>
      <c r="M47">
        <f>COUNTIF('gestion journalière'!$B$5:$B$76,Casiers!E47)</f>
        <v>0</v>
      </c>
    </row>
    <row r="48" spans="5:13" x14ac:dyDescent="0.25">
      <c r="E48">
        <v>35</v>
      </c>
      <c r="G48" s="9" t="str">
        <f t="shared" si="12"/>
        <v>GOURMANDINE</v>
      </c>
      <c r="I48" s="18">
        <f t="shared" si="13"/>
        <v>25</v>
      </c>
      <c r="K48" s="26">
        <f>SUMIFS('Produits et prix'!$D$6:$D$18,'Produits et prix'!$B$6:$B$18,Casiers!G48,'Produits et prix'!$C$6:$C$18,Casiers!I48)</f>
        <v>10</v>
      </c>
      <c r="M48">
        <f>COUNTIF('gestion journalière'!$B$5:$B$76,Casiers!E48)</f>
        <v>0</v>
      </c>
    </row>
    <row r="49" spans="5:13" x14ac:dyDescent="0.25">
      <c r="E49">
        <v>36</v>
      </c>
      <c r="G49" s="9" t="str">
        <f>$M$5</f>
        <v>OIGNON</v>
      </c>
      <c r="I49" s="18">
        <f>$M$6</f>
        <v>5</v>
      </c>
      <c r="K49" s="26">
        <f>SUMIFS('Produits et prix'!$D$6:$D$18,'Produits et prix'!$B$6:$B$18,Casiers!G49,'Produits et prix'!$C$6:$C$18,Casiers!I49)</f>
        <v>2.5</v>
      </c>
      <c r="M49">
        <f>COUNTIF('gestion journalière'!$B$5:$B$76,Casiers!E49)</f>
        <v>0</v>
      </c>
    </row>
    <row r="50" spans="5:13" x14ac:dyDescent="0.25">
      <c r="E50">
        <v>37</v>
      </c>
      <c r="G50" s="9" t="str">
        <f t="shared" ref="G50:G54" si="14">$M$5</f>
        <v>OIGNON</v>
      </c>
      <c r="I50" s="18">
        <f t="shared" ref="I50:I54" si="15">$M$6</f>
        <v>5</v>
      </c>
      <c r="K50" s="26">
        <f>SUMIFS('Produits et prix'!$D$6:$D$18,'Produits et prix'!$B$6:$B$18,Casiers!G50,'Produits et prix'!$C$6:$C$18,Casiers!I50)</f>
        <v>2.5</v>
      </c>
      <c r="M50">
        <f>COUNTIF('gestion journalière'!$B$5:$B$76,Casiers!E50)</f>
        <v>0</v>
      </c>
    </row>
    <row r="51" spans="5:13" x14ac:dyDescent="0.25">
      <c r="E51">
        <v>38</v>
      </c>
      <c r="G51" s="9" t="str">
        <f t="shared" si="14"/>
        <v>OIGNON</v>
      </c>
      <c r="I51" s="18">
        <f t="shared" si="15"/>
        <v>5</v>
      </c>
      <c r="K51" s="26">
        <f>SUMIFS('Produits et prix'!$D$6:$D$18,'Produits et prix'!$B$6:$B$18,Casiers!G51,'Produits et prix'!$C$6:$C$18,Casiers!I51)</f>
        <v>2.5</v>
      </c>
      <c r="M51">
        <f>COUNTIF('gestion journalière'!$B$5:$B$76,Casiers!E51)</f>
        <v>0</v>
      </c>
    </row>
    <row r="52" spans="5:13" x14ac:dyDescent="0.25">
      <c r="E52">
        <v>39</v>
      </c>
      <c r="G52" s="9" t="str">
        <f t="shared" si="14"/>
        <v>OIGNON</v>
      </c>
      <c r="I52" s="18">
        <f t="shared" si="15"/>
        <v>5</v>
      </c>
      <c r="K52" s="26">
        <f>SUMIFS('Produits et prix'!$D$6:$D$18,'Produits et prix'!$B$6:$B$18,Casiers!G52,'Produits et prix'!$C$6:$C$18,Casiers!I52)</f>
        <v>2.5</v>
      </c>
      <c r="M52">
        <f>COUNTIF('gestion journalière'!$B$5:$B$76,Casiers!E52)</f>
        <v>0</v>
      </c>
    </row>
    <row r="53" spans="5:13" x14ac:dyDescent="0.25">
      <c r="E53">
        <v>40</v>
      </c>
      <c r="G53" s="9" t="str">
        <f t="shared" si="14"/>
        <v>OIGNON</v>
      </c>
      <c r="I53" s="18">
        <f t="shared" si="15"/>
        <v>5</v>
      </c>
      <c r="K53" s="26">
        <f>SUMIFS('Produits et prix'!$D$6:$D$18,'Produits et prix'!$B$6:$B$18,Casiers!G53,'Produits et prix'!$C$6:$C$18,Casiers!I53)</f>
        <v>2.5</v>
      </c>
      <c r="M53">
        <f>COUNTIF('gestion journalière'!$B$5:$B$76,Casiers!E53)</f>
        <v>0</v>
      </c>
    </row>
    <row r="54" spans="5:13" x14ac:dyDescent="0.25">
      <c r="E54">
        <v>41</v>
      </c>
      <c r="G54" s="9" t="str">
        <f t="shared" si="14"/>
        <v>OIGNON</v>
      </c>
      <c r="I54" s="18">
        <f t="shared" si="15"/>
        <v>5</v>
      </c>
      <c r="K54" s="26">
        <f>SUMIFS('Produits et prix'!$D$6:$D$18,'Produits et prix'!$B$6:$B$18,Casiers!G54,'Produits et prix'!$C$6:$C$18,Casiers!I54)</f>
        <v>2.5</v>
      </c>
      <c r="M54">
        <f>COUNTIF('gestion journalière'!$B$5:$B$76,Casiers!E54)</f>
        <v>0</v>
      </c>
    </row>
    <row r="55" spans="5:13" x14ac:dyDescent="0.25">
      <c r="E55">
        <v>42</v>
      </c>
      <c r="G55" s="9" t="str">
        <f>$K$5</f>
        <v>ECHALOTTE</v>
      </c>
      <c r="I55" s="18">
        <f>$K$6</f>
        <v>5</v>
      </c>
      <c r="K55" s="26">
        <f>SUMIFS('Produits et prix'!$D$6:$D$18,'Produits et prix'!$B$6:$B$18,Casiers!G55,'Produits et prix'!$C$6:$C$18,Casiers!I55)</f>
        <v>15</v>
      </c>
      <c r="M55">
        <f>COUNTIF('gestion journalière'!$B$5:$B$76,Casiers!E55)</f>
        <v>0</v>
      </c>
    </row>
    <row r="56" spans="5:13" x14ac:dyDescent="0.25">
      <c r="E56">
        <v>43</v>
      </c>
      <c r="G56" s="9" t="str">
        <f t="shared" ref="G56:G60" si="16">$K$5</f>
        <v>ECHALOTTE</v>
      </c>
      <c r="I56" s="18">
        <f t="shared" ref="I56:I60" si="17">$K$6</f>
        <v>5</v>
      </c>
      <c r="K56" s="26">
        <f>SUMIFS('Produits et prix'!$D$6:$D$18,'Produits et prix'!$B$6:$B$18,Casiers!G56,'Produits et prix'!$C$6:$C$18,Casiers!I56)</f>
        <v>15</v>
      </c>
      <c r="M56">
        <f>COUNTIF('gestion journalière'!$B$5:$B$76,Casiers!E56)</f>
        <v>0</v>
      </c>
    </row>
    <row r="57" spans="5:13" x14ac:dyDescent="0.25">
      <c r="E57">
        <v>44</v>
      </c>
      <c r="G57" s="9" t="str">
        <f t="shared" si="16"/>
        <v>ECHALOTTE</v>
      </c>
      <c r="I57" s="18">
        <f t="shared" si="17"/>
        <v>5</v>
      </c>
      <c r="K57" s="26">
        <f>SUMIFS('Produits et prix'!$D$6:$D$18,'Produits et prix'!$B$6:$B$18,Casiers!G57,'Produits et prix'!$C$6:$C$18,Casiers!I57)</f>
        <v>15</v>
      </c>
      <c r="M57">
        <f>COUNTIF('gestion journalière'!$B$5:$B$76,Casiers!E57)</f>
        <v>0</v>
      </c>
    </row>
    <row r="58" spans="5:13" x14ac:dyDescent="0.25">
      <c r="E58">
        <v>45</v>
      </c>
      <c r="G58" s="9" t="str">
        <f t="shared" si="16"/>
        <v>ECHALOTTE</v>
      </c>
      <c r="I58" s="18">
        <f t="shared" si="17"/>
        <v>5</v>
      </c>
      <c r="K58" s="26">
        <f>SUMIFS('Produits et prix'!$D$6:$D$18,'Produits et prix'!$B$6:$B$18,Casiers!G58,'Produits et prix'!$C$6:$C$18,Casiers!I58)</f>
        <v>15</v>
      </c>
      <c r="M58">
        <f>COUNTIF('gestion journalière'!$B$5:$B$76,Casiers!E58)</f>
        <v>0</v>
      </c>
    </row>
    <row r="59" spans="5:13" x14ac:dyDescent="0.25">
      <c r="E59">
        <v>46</v>
      </c>
      <c r="G59" s="9" t="str">
        <f t="shared" si="16"/>
        <v>ECHALOTTE</v>
      </c>
      <c r="I59" s="18">
        <f t="shared" si="17"/>
        <v>5</v>
      </c>
      <c r="K59" s="26">
        <f>SUMIFS('Produits et prix'!$D$6:$D$18,'Produits et prix'!$B$6:$B$18,Casiers!G59,'Produits et prix'!$C$6:$C$18,Casiers!I59)</f>
        <v>15</v>
      </c>
      <c r="M59">
        <f>COUNTIF('gestion journalière'!$B$5:$B$76,Casiers!E59)</f>
        <v>0</v>
      </c>
    </row>
    <row r="60" spans="5:13" x14ac:dyDescent="0.25">
      <c r="E60">
        <v>47</v>
      </c>
      <c r="G60" s="9" t="str">
        <f t="shared" si="16"/>
        <v>ECHALOTTE</v>
      </c>
      <c r="I60" s="18">
        <f t="shared" si="17"/>
        <v>5</v>
      </c>
      <c r="K60" s="26">
        <f>SUMIFS('Produits et prix'!$D$6:$D$18,'Produits et prix'!$B$6:$B$18,Casiers!G60,'Produits et prix'!$C$6:$C$18,Casiers!I60)</f>
        <v>15</v>
      </c>
      <c r="M60">
        <f>COUNTIF('gestion journalière'!$B$5:$B$76,Casiers!E60)</f>
        <v>0</v>
      </c>
    </row>
    <row r="61" spans="5:13" x14ac:dyDescent="0.25">
      <c r="E61">
        <v>48</v>
      </c>
      <c r="G61" s="9" t="str">
        <f>$I$5</f>
        <v>ECHALOTTE</v>
      </c>
      <c r="I61" s="18">
        <f>$I$6</f>
        <v>2.5</v>
      </c>
      <c r="K61" s="26">
        <f>SUMIFS('Produits et prix'!$D$6:$D$18,'Produits et prix'!$B$6:$B$18,Casiers!G61,'Produits et prix'!$C$6:$C$18,Casiers!I61)</f>
        <v>8.5</v>
      </c>
      <c r="M61">
        <f>COUNTIF('gestion journalière'!$B$5:$B$76,Casiers!E61)</f>
        <v>0</v>
      </c>
    </row>
    <row r="62" spans="5:13" x14ac:dyDescent="0.25">
      <c r="E62">
        <v>49</v>
      </c>
      <c r="G62" s="9" t="str">
        <f t="shared" ref="G62:G66" si="18">$I$5</f>
        <v>ECHALOTTE</v>
      </c>
      <c r="I62" s="18">
        <f t="shared" ref="I62:I66" si="19">$I$6</f>
        <v>2.5</v>
      </c>
      <c r="K62" s="26">
        <f>SUMIFS('Produits et prix'!$D$6:$D$18,'Produits et prix'!$B$6:$B$18,Casiers!G62,'Produits et prix'!$C$6:$C$18,Casiers!I62)</f>
        <v>8.5</v>
      </c>
      <c r="M62">
        <f>COUNTIF('gestion journalière'!$B$5:$B$76,Casiers!E62)</f>
        <v>0</v>
      </c>
    </row>
    <row r="63" spans="5:13" x14ac:dyDescent="0.25">
      <c r="E63">
        <v>50</v>
      </c>
      <c r="G63" s="9" t="str">
        <f t="shared" si="18"/>
        <v>ECHALOTTE</v>
      </c>
      <c r="I63" s="18">
        <f t="shared" si="19"/>
        <v>2.5</v>
      </c>
      <c r="K63" s="26">
        <f>SUMIFS('Produits et prix'!$D$6:$D$18,'Produits et prix'!$B$6:$B$18,Casiers!G63,'Produits et prix'!$C$6:$C$18,Casiers!I63)</f>
        <v>8.5</v>
      </c>
      <c r="M63">
        <f>COUNTIF('gestion journalière'!$B$5:$B$76,Casiers!E63)</f>
        <v>0</v>
      </c>
    </row>
    <row r="64" spans="5:13" x14ac:dyDescent="0.25">
      <c r="E64">
        <v>51</v>
      </c>
      <c r="G64" s="9" t="str">
        <f t="shared" si="18"/>
        <v>ECHALOTTE</v>
      </c>
      <c r="I64" s="18">
        <f t="shared" si="19"/>
        <v>2.5</v>
      </c>
      <c r="K64" s="26">
        <f>SUMIFS('Produits et prix'!$D$6:$D$18,'Produits et prix'!$B$6:$B$18,Casiers!G64,'Produits et prix'!$C$6:$C$18,Casiers!I64)</f>
        <v>8.5</v>
      </c>
      <c r="M64">
        <f>COUNTIF('gestion journalière'!$B$5:$B$76,Casiers!E64)</f>
        <v>0</v>
      </c>
    </row>
    <row r="65" spans="5:13" x14ac:dyDescent="0.25">
      <c r="E65">
        <v>52</v>
      </c>
      <c r="G65" s="9" t="str">
        <f t="shared" si="18"/>
        <v>ECHALOTTE</v>
      </c>
      <c r="I65" s="18">
        <f t="shared" si="19"/>
        <v>2.5</v>
      </c>
      <c r="K65" s="26">
        <f>SUMIFS('Produits et prix'!$D$6:$D$18,'Produits et prix'!$B$6:$B$18,Casiers!G65,'Produits et prix'!$C$6:$C$18,Casiers!I65)</f>
        <v>8.5</v>
      </c>
      <c r="M65">
        <f>COUNTIF('gestion journalière'!$B$5:$B$76,Casiers!E65)</f>
        <v>0</v>
      </c>
    </row>
    <row r="66" spans="5:13" x14ac:dyDescent="0.25">
      <c r="E66">
        <v>53</v>
      </c>
      <c r="G66" s="9" t="str">
        <f t="shared" si="18"/>
        <v>ECHALOTTE</v>
      </c>
      <c r="I66" s="18">
        <f t="shared" si="19"/>
        <v>2.5</v>
      </c>
      <c r="K66" s="26">
        <f>SUMIFS('Produits et prix'!$D$6:$D$18,'Produits et prix'!$B$6:$B$18,Casiers!G66,'Produits et prix'!$C$6:$C$18,Casiers!I66)</f>
        <v>8.5</v>
      </c>
      <c r="M66">
        <f>COUNTIF('gestion journalière'!$B$5:$B$76,Casiers!E66)</f>
        <v>0</v>
      </c>
    </row>
    <row r="67" spans="5:13" x14ac:dyDescent="0.25">
      <c r="E67">
        <v>54</v>
      </c>
      <c r="G67" s="9" t="str">
        <f>$G$5</f>
        <v>GOURMANDINE</v>
      </c>
      <c r="I67" s="18">
        <f>$G$6</f>
        <v>5</v>
      </c>
      <c r="K67" s="26">
        <f>SUMIFS('Produits et prix'!$D$6:$D$18,'Produits et prix'!$B$6:$B$18,Casiers!G67,'Produits et prix'!$C$6:$C$18,Casiers!I67)</f>
        <v>2.5</v>
      </c>
      <c r="M67">
        <f>COUNTIF('gestion journalière'!$B$5:$B$76,Casiers!E67)</f>
        <v>0</v>
      </c>
    </row>
    <row r="68" spans="5:13" x14ac:dyDescent="0.25">
      <c r="E68">
        <v>55</v>
      </c>
      <c r="G68" s="9" t="str">
        <f t="shared" ref="G68:G72" si="20">$G$5</f>
        <v>GOURMANDINE</v>
      </c>
      <c r="I68" s="18">
        <f t="shared" ref="I68:I72" si="21">$G$6</f>
        <v>5</v>
      </c>
      <c r="K68" s="26">
        <f>SUMIFS('Produits et prix'!$D$6:$D$18,'Produits et prix'!$B$6:$B$18,Casiers!G68,'Produits et prix'!$C$6:$C$18,Casiers!I68)</f>
        <v>2.5</v>
      </c>
      <c r="M68">
        <f>COUNTIF('gestion journalière'!$B$5:$B$76,Casiers!E68)</f>
        <v>0</v>
      </c>
    </row>
    <row r="69" spans="5:13" x14ac:dyDescent="0.25">
      <c r="E69">
        <v>56</v>
      </c>
      <c r="G69" s="9" t="str">
        <f t="shared" si="20"/>
        <v>GOURMANDINE</v>
      </c>
      <c r="I69" s="18">
        <f t="shared" si="21"/>
        <v>5</v>
      </c>
      <c r="K69" s="26">
        <f>SUMIFS('Produits et prix'!$D$6:$D$18,'Produits et prix'!$B$6:$B$18,Casiers!G69,'Produits et prix'!$C$6:$C$18,Casiers!I69)</f>
        <v>2.5</v>
      </c>
      <c r="M69">
        <f>COUNTIF('gestion journalière'!$B$5:$B$76,Casiers!E69)</f>
        <v>0</v>
      </c>
    </row>
    <row r="70" spans="5:13" x14ac:dyDescent="0.25">
      <c r="E70">
        <v>57</v>
      </c>
      <c r="G70" s="9" t="str">
        <f t="shared" si="20"/>
        <v>GOURMANDINE</v>
      </c>
      <c r="I70" s="18">
        <f t="shared" si="21"/>
        <v>5</v>
      </c>
      <c r="K70" s="26">
        <f>SUMIFS('Produits et prix'!$D$6:$D$18,'Produits et prix'!$B$6:$B$18,Casiers!G70,'Produits et prix'!$C$6:$C$18,Casiers!I70)</f>
        <v>2.5</v>
      </c>
      <c r="M70">
        <f>COUNTIF('gestion journalière'!$B$5:$B$76,Casiers!E70)</f>
        <v>0</v>
      </c>
    </row>
    <row r="71" spans="5:13" x14ac:dyDescent="0.25">
      <c r="E71">
        <v>58</v>
      </c>
      <c r="G71" s="9" t="str">
        <f t="shared" si="20"/>
        <v>GOURMANDINE</v>
      </c>
      <c r="I71" s="18">
        <f t="shared" si="21"/>
        <v>5</v>
      </c>
      <c r="K71" s="26">
        <f>SUMIFS('Produits et prix'!$D$6:$D$18,'Produits et prix'!$B$6:$B$18,Casiers!G71,'Produits et prix'!$C$6:$C$18,Casiers!I71)</f>
        <v>2.5</v>
      </c>
      <c r="M71">
        <f>COUNTIF('gestion journalière'!$B$5:$B$76,Casiers!E71)</f>
        <v>0</v>
      </c>
    </row>
    <row r="72" spans="5:13" x14ac:dyDescent="0.25">
      <c r="E72">
        <v>59</v>
      </c>
      <c r="G72" s="9" t="str">
        <f t="shared" si="20"/>
        <v>GOURMANDINE</v>
      </c>
      <c r="I72" s="18">
        <f t="shared" si="21"/>
        <v>5</v>
      </c>
      <c r="K72" s="26">
        <f>SUMIFS('Produits et prix'!$D$6:$D$18,'Produits et prix'!$B$6:$B$18,Casiers!G72,'Produits et prix'!$C$6:$C$18,Casiers!I72)</f>
        <v>2.5</v>
      </c>
      <c r="M72">
        <f>COUNTIF('gestion journalière'!$B$5:$B$76,Casiers!E72)</f>
        <v>0</v>
      </c>
    </row>
    <row r="73" spans="5:13" x14ac:dyDescent="0.25">
      <c r="E73">
        <v>60</v>
      </c>
      <c r="G73" s="9" t="str">
        <f>$E$5</f>
        <v>MONALISA</v>
      </c>
      <c r="I73" s="18">
        <f>$E$6</f>
        <v>5</v>
      </c>
      <c r="K73" s="26">
        <f>SUMIFS('Produits et prix'!$D$6:$D$18,'Produits et prix'!$B$6:$B$18,Casiers!G73,'Produits et prix'!$C$6:$C$18,Casiers!I73)</f>
        <v>2</v>
      </c>
      <c r="M73">
        <f>COUNTIF('gestion journalière'!$B$5:$B$76,Casiers!E73)</f>
        <v>0</v>
      </c>
    </row>
    <row r="74" spans="5:13" x14ac:dyDescent="0.25">
      <c r="E74">
        <v>61</v>
      </c>
      <c r="G74" s="9" t="str">
        <f t="shared" ref="G74:G78" si="22">$E$5</f>
        <v>MONALISA</v>
      </c>
      <c r="I74" s="18">
        <f t="shared" ref="I74:I78" si="23">$E$6</f>
        <v>5</v>
      </c>
      <c r="K74" s="26">
        <f>SUMIFS('Produits et prix'!$D$6:$D$18,'Produits et prix'!$B$6:$B$18,Casiers!G74,'Produits et prix'!$C$6:$C$18,Casiers!I74)</f>
        <v>2</v>
      </c>
      <c r="M74">
        <f>COUNTIF('gestion journalière'!$B$5:$B$76,Casiers!E74)</f>
        <v>0</v>
      </c>
    </row>
    <row r="75" spans="5:13" x14ac:dyDescent="0.25">
      <c r="E75">
        <v>62</v>
      </c>
      <c r="G75" s="9" t="str">
        <f t="shared" si="22"/>
        <v>MONALISA</v>
      </c>
      <c r="I75" s="18">
        <f t="shared" si="23"/>
        <v>5</v>
      </c>
      <c r="K75" s="26">
        <f>SUMIFS('Produits et prix'!$D$6:$D$18,'Produits et prix'!$B$6:$B$18,Casiers!G75,'Produits et prix'!$C$6:$C$18,Casiers!I75)</f>
        <v>2</v>
      </c>
      <c r="M75">
        <f>COUNTIF('gestion journalière'!$B$5:$B$76,Casiers!E75)</f>
        <v>0</v>
      </c>
    </row>
    <row r="76" spans="5:13" x14ac:dyDescent="0.25">
      <c r="E76">
        <v>63</v>
      </c>
      <c r="G76" s="9" t="str">
        <f t="shared" si="22"/>
        <v>MONALISA</v>
      </c>
      <c r="I76" s="18">
        <f t="shared" si="23"/>
        <v>5</v>
      </c>
      <c r="K76" s="26">
        <f>SUMIFS('Produits et prix'!$D$6:$D$18,'Produits et prix'!$B$6:$B$18,Casiers!G76,'Produits et prix'!$C$6:$C$18,Casiers!I76)</f>
        <v>2</v>
      </c>
      <c r="M76">
        <f>COUNTIF('gestion journalière'!$B$5:$B$76,Casiers!E76)</f>
        <v>0</v>
      </c>
    </row>
    <row r="77" spans="5:13" x14ac:dyDescent="0.25">
      <c r="E77">
        <v>64</v>
      </c>
      <c r="G77" s="9" t="str">
        <f t="shared" si="22"/>
        <v>MONALISA</v>
      </c>
      <c r="I77" s="18">
        <f t="shared" si="23"/>
        <v>5</v>
      </c>
      <c r="K77" s="26">
        <f>SUMIFS('Produits et prix'!$D$6:$D$18,'Produits et prix'!$B$6:$B$18,Casiers!G77,'Produits et prix'!$C$6:$C$18,Casiers!I77)</f>
        <v>2</v>
      </c>
      <c r="M77">
        <f>COUNTIF('gestion journalière'!$B$5:$B$76,Casiers!E77)</f>
        <v>0</v>
      </c>
    </row>
    <row r="78" spans="5:13" x14ac:dyDescent="0.25">
      <c r="E78">
        <v>65</v>
      </c>
      <c r="G78" s="9" t="str">
        <f t="shared" si="22"/>
        <v>MONALISA</v>
      </c>
      <c r="I78" s="18">
        <f t="shared" si="23"/>
        <v>5</v>
      </c>
      <c r="K78" s="26">
        <f>SUMIFS('Produits et prix'!$D$6:$D$18,'Produits et prix'!$B$6:$B$18,Casiers!G78,'Produits et prix'!$C$6:$C$18,Casiers!I78)</f>
        <v>2</v>
      </c>
      <c r="M78">
        <f>COUNTIF('gestion journalière'!$B$5:$B$76,Casiers!E78)</f>
        <v>0</v>
      </c>
    </row>
    <row r="79" spans="5:13" x14ac:dyDescent="0.25">
      <c r="E79">
        <v>66</v>
      </c>
      <c r="G79" s="9" t="str">
        <f>$C$5</f>
        <v>EXCELLENCY</v>
      </c>
      <c r="I79" s="18">
        <f>$C$6</f>
        <v>5</v>
      </c>
      <c r="K79" s="26">
        <f>SUMIFS('Produits et prix'!$D$6:$D$18,'Produits et prix'!$B$6:$B$18,Casiers!G79,'Produits et prix'!$C$6:$C$18,Casiers!I79)</f>
        <v>2</v>
      </c>
      <c r="M79">
        <f>COUNTIF('gestion journalière'!$B$5:$B$76,Casiers!E79)</f>
        <v>0</v>
      </c>
    </row>
    <row r="80" spans="5:13" x14ac:dyDescent="0.25">
      <c r="E80">
        <v>67</v>
      </c>
      <c r="G80" s="9" t="str">
        <f t="shared" ref="G80:G84" si="24">$C$5</f>
        <v>EXCELLENCY</v>
      </c>
      <c r="I80" s="18">
        <f t="shared" ref="I80:I84" si="25">$C$6</f>
        <v>5</v>
      </c>
      <c r="K80" s="26">
        <f>SUMIFS('Produits et prix'!$D$6:$D$18,'Produits et prix'!$B$6:$B$18,Casiers!G80,'Produits et prix'!$C$6:$C$18,Casiers!I80)</f>
        <v>2</v>
      </c>
      <c r="M80">
        <f>COUNTIF('gestion journalière'!$B$5:$B$76,Casiers!E80)</f>
        <v>0</v>
      </c>
    </row>
    <row r="81" spans="5:13" x14ac:dyDescent="0.25">
      <c r="E81">
        <v>68</v>
      </c>
      <c r="G81" s="9" t="str">
        <f t="shared" si="24"/>
        <v>EXCELLENCY</v>
      </c>
      <c r="I81" s="18">
        <f t="shared" si="25"/>
        <v>5</v>
      </c>
      <c r="K81" s="26">
        <f>SUMIFS('Produits et prix'!$D$6:$D$18,'Produits et prix'!$B$6:$B$18,Casiers!G81,'Produits et prix'!$C$6:$C$18,Casiers!I81)</f>
        <v>2</v>
      </c>
      <c r="M81">
        <f>COUNTIF('gestion journalière'!$B$5:$B$76,Casiers!E81)</f>
        <v>0</v>
      </c>
    </row>
    <row r="82" spans="5:13" x14ac:dyDescent="0.25">
      <c r="E82">
        <v>69</v>
      </c>
      <c r="G82" s="9" t="str">
        <f t="shared" si="24"/>
        <v>EXCELLENCY</v>
      </c>
      <c r="I82" s="18">
        <f t="shared" si="25"/>
        <v>5</v>
      </c>
      <c r="K82" s="26">
        <f>SUMIFS('Produits et prix'!$D$6:$D$18,'Produits et prix'!$B$6:$B$18,Casiers!G82,'Produits et prix'!$C$6:$C$18,Casiers!I82)</f>
        <v>2</v>
      </c>
      <c r="M82">
        <f>COUNTIF('gestion journalière'!$B$5:$B$76,Casiers!E82)</f>
        <v>0</v>
      </c>
    </row>
    <row r="83" spans="5:13" x14ac:dyDescent="0.25">
      <c r="E83">
        <v>70</v>
      </c>
      <c r="G83" s="9" t="str">
        <f t="shared" si="24"/>
        <v>EXCELLENCY</v>
      </c>
      <c r="I83" s="18">
        <f t="shared" si="25"/>
        <v>5</v>
      </c>
      <c r="K83" s="26">
        <f>SUMIFS('Produits et prix'!$D$6:$D$18,'Produits et prix'!$B$6:$B$18,Casiers!G83,'Produits et prix'!$C$6:$C$18,Casiers!I83)</f>
        <v>2</v>
      </c>
      <c r="M83">
        <f>COUNTIF('gestion journalière'!$B$5:$B$76,Casiers!E83)</f>
        <v>0</v>
      </c>
    </row>
    <row r="84" spans="5:13" x14ac:dyDescent="0.25">
      <c r="E84">
        <v>71</v>
      </c>
      <c r="G84" s="9" t="str">
        <f t="shared" si="24"/>
        <v>EXCELLENCY</v>
      </c>
      <c r="I84" s="18">
        <f t="shared" si="25"/>
        <v>5</v>
      </c>
      <c r="K84" s="26">
        <f>SUMIFS('Produits et prix'!$D$6:$D$18,'Produits et prix'!$B$6:$B$18,Casiers!G84,'Produits et prix'!$C$6:$C$18,Casiers!I84)</f>
        <v>2</v>
      </c>
      <c r="M84">
        <f>COUNTIF('gestion journalière'!$B$5:$B$76,Casiers!E84)</f>
        <v>0</v>
      </c>
    </row>
    <row r="85" spans="5:13" x14ac:dyDescent="0.25">
      <c r="G85" s="9"/>
      <c r="I85" s="18"/>
    </row>
    <row r="86" spans="5:13" x14ac:dyDescent="0.25">
      <c r="G86" s="9"/>
    </row>
  </sheetData>
  <mergeCells count="29">
    <mergeCell ref="W3:AE3"/>
    <mergeCell ref="W17:W18"/>
    <mergeCell ref="Y17:Y18"/>
    <mergeCell ref="AA17:AA18"/>
    <mergeCell ref="AC17:AC18"/>
    <mergeCell ref="AE17:AE18"/>
    <mergeCell ref="W11:W12"/>
    <mergeCell ref="Y11:Y12"/>
    <mergeCell ref="AA11:AA12"/>
    <mergeCell ref="AC11:AC12"/>
    <mergeCell ref="AE11:AE12"/>
    <mergeCell ref="W14:W15"/>
    <mergeCell ref="Y14:Y15"/>
    <mergeCell ref="AA14:AA15"/>
    <mergeCell ref="AC14:AC15"/>
    <mergeCell ref="AE14:AE15"/>
    <mergeCell ref="W8:W9"/>
    <mergeCell ref="Y8:Y9"/>
    <mergeCell ref="AA8:AA9"/>
    <mergeCell ref="AC8:AC9"/>
    <mergeCell ref="AE8:AE9"/>
    <mergeCell ref="Q16:Q18"/>
    <mergeCell ref="S16:S18"/>
    <mergeCell ref="C3:M3"/>
    <mergeCell ref="P3:T3"/>
    <mergeCell ref="Q8:Q10"/>
    <mergeCell ref="S8:S10"/>
    <mergeCell ref="Q12:Q14"/>
    <mergeCell ref="S12:S14"/>
  </mergeCells>
  <dataValidations count="1">
    <dataValidation type="list" allowBlank="1" showInputMessage="1" showErrorMessage="1" sqref="C5 Q5 G5 AC5 AE5 E5 S5 AA5 Y5 I5 K5 M5 W5">
      <formula1>produits</formula1>
    </dataValidation>
  </dataValidations>
  <pageMargins left="0.25" right="0.25" top="0.75" bottom="0.75" header="0.3" footer="0.3"/>
  <pageSetup paperSize="9" scale="40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F4"/>
  <sheetViews>
    <sheetView zoomScaleNormal="100" workbookViewId="0">
      <selection activeCell="F5" sqref="F5"/>
    </sheetView>
  </sheetViews>
  <sheetFormatPr baseColWidth="10" defaultRowHeight="15" x14ac:dyDescent="0.25"/>
  <cols>
    <col min="1" max="1" width="3.28515625" customWidth="1"/>
  </cols>
  <sheetData>
    <row r="2" spans="1:6" ht="21" x14ac:dyDescent="0.35">
      <c r="B2" s="74" t="s">
        <v>20</v>
      </c>
      <c r="C2" s="74"/>
      <c r="D2" s="74"/>
    </row>
    <row r="3" spans="1:6" x14ac:dyDescent="0.25">
      <c r="A3" s="70"/>
    </row>
    <row r="4" spans="1:6" x14ac:dyDescent="0.25">
      <c r="B4" t="s">
        <v>21</v>
      </c>
      <c r="C4" t="s">
        <v>22</v>
      </c>
      <c r="D4" t="s">
        <v>1</v>
      </c>
      <c r="E4" t="s">
        <v>23</v>
      </c>
      <c r="F4" t="s">
        <v>24</v>
      </c>
    </row>
  </sheetData>
  <mergeCells count="1">
    <mergeCell ref="B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gestion journalière</vt:lpstr>
      <vt:lpstr>Produits et prix</vt:lpstr>
      <vt:lpstr>Casiers</vt:lpstr>
      <vt:lpstr>VENTE</vt:lpstr>
      <vt:lpstr>CASIERS</vt:lpstr>
      <vt:lpstr>conditionnement</vt:lpstr>
      <vt:lpstr>PRIX</vt:lpstr>
      <vt:lpstr>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CHEVALET</dc:creator>
  <cp:lastModifiedBy>CHEVALET</cp:lastModifiedBy>
  <cp:lastPrinted>2018-02-21T17:48:40Z</cp:lastPrinted>
  <dcterms:created xsi:type="dcterms:W3CDTF">2018-01-30T17:06:22Z</dcterms:created>
  <dcterms:modified xsi:type="dcterms:W3CDTF">2018-03-01T19:22:02Z</dcterms:modified>
</cp:coreProperties>
</file>