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bi2\Desktop\Longines\"/>
    </mc:Choice>
  </mc:AlternateContent>
  <xr:revisionPtr revIDLastSave="0" documentId="13_ncr:1_{47E32C55-1542-40D9-A7AC-B6FE0116BB1F}" xr6:coauthVersionLast="44" xr6:coauthVersionMax="44" xr10:uidLastSave="{00000000-0000-0000-0000-000000000000}"/>
  <bookViews>
    <workbookView xWindow="28680" yWindow="-120" windowWidth="29040" windowHeight="15840" xr2:uid="{00000000-000D-0000-FFFF-FFFF00000000}"/>
  </bookViews>
  <sheets>
    <sheet name="Horaire" sheetId="1" r:id="rId1"/>
    <sheet name="Liste" sheetId="8" r:id="rId2"/>
    <sheet name="Feuil2" sheetId="9" r:id="rId3"/>
    <sheet name="Jour_feries" sheetId="10" r:id="rId4"/>
  </sheets>
  <definedNames>
    <definedName name="Colaborateurs">#REF!</definedName>
    <definedName name="Jours">#REF!</definedName>
    <definedName name="Liste">#REF!</definedName>
    <definedName name="Liste_Années">Liste!$C$3:$C$19</definedName>
    <definedName name="liste_mois">Liste!$B$3:$B$14</definedName>
    <definedName name="Mois">#REF!</definedName>
    <definedName name="Nom">#REF!</definedName>
    <definedName name="Semaines">#REF!</definedName>
    <definedName name="Tableauvacances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9" i="10" l="1"/>
  <c r="D19" i="10"/>
  <c r="E19" i="10"/>
  <c r="F19" i="10"/>
  <c r="G19" i="10"/>
  <c r="H19" i="10"/>
  <c r="I19" i="10"/>
  <c r="J19" i="10"/>
  <c r="K19" i="10"/>
  <c r="L19" i="10"/>
  <c r="M19" i="10"/>
  <c r="N19" i="10"/>
  <c r="O19" i="10"/>
  <c r="P19" i="10"/>
  <c r="Q19" i="10"/>
  <c r="R19" i="10"/>
  <c r="B19" i="10"/>
  <c r="B11" i="10"/>
  <c r="L6" i="9" l="1"/>
  <c r="Q6" i="9"/>
  <c r="L7" i="9"/>
  <c r="L8" i="9" s="1"/>
  <c r="Q7" i="9"/>
  <c r="BE6" i="9"/>
  <c r="AP6" i="9"/>
  <c r="B7" i="9"/>
  <c r="L27" i="9" l="1"/>
  <c r="L26" i="9"/>
  <c r="L35" i="9"/>
  <c r="L19" i="9"/>
  <c r="L34" i="9"/>
  <c r="L18" i="9"/>
  <c r="Q8" i="9"/>
  <c r="Q37" i="9"/>
  <c r="L31" i="9"/>
  <c r="L23" i="9"/>
  <c r="L15" i="9"/>
  <c r="L30" i="9"/>
  <c r="L22" i="9"/>
  <c r="L14" i="9"/>
  <c r="L37" i="9"/>
  <c r="L33" i="9"/>
  <c r="L29" i="9"/>
  <c r="L25" i="9"/>
  <c r="L21" i="9"/>
  <c r="L17" i="9"/>
  <c r="L13" i="9"/>
  <c r="L36" i="9"/>
  <c r="L32" i="9"/>
  <c r="L28" i="9"/>
  <c r="L24" i="9"/>
  <c r="L20" i="9"/>
  <c r="L16" i="9"/>
  <c r="L12" i="9"/>
  <c r="L11" i="9"/>
  <c r="L10" i="9"/>
  <c r="Q31" i="9"/>
  <c r="Q23" i="9"/>
  <c r="Q15" i="9"/>
  <c r="Q33" i="9"/>
  <c r="Q25" i="9"/>
  <c r="Q17" i="9"/>
  <c r="Q9" i="9"/>
  <c r="Q35" i="9"/>
  <c r="Q27" i="9"/>
  <c r="Q19" i="9"/>
  <c r="Q11" i="9"/>
  <c r="L9" i="9"/>
  <c r="Q29" i="9"/>
  <c r="Q21" i="9"/>
  <c r="Q13" i="9"/>
  <c r="Q36" i="9"/>
  <c r="Q34" i="9"/>
  <c r="Q32" i="9"/>
  <c r="Q30" i="9"/>
  <c r="Q28" i="9"/>
  <c r="Q26" i="9"/>
  <c r="Q24" i="9"/>
  <c r="Q22" i="9"/>
  <c r="Q20" i="9"/>
  <c r="Q18" i="9"/>
  <c r="Q16" i="9"/>
  <c r="Q14" i="9"/>
  <c r="Q12" i="9"/>
  <c r="Q10" i="9"/>
  <c r="T2" i="10" l="1"/>
  <c r="T4" i="10" s="1"/>
  <c r="S19" i="10" s="1"/>
  <c r="G7" i="9"/>
  <c r="G37" i="9" s="1"/>
  <c r="V7" i="9"/>
  <c r="V37" i="9" s="1"/>
  <c r="AA7" i="9"/>
  <c r="AA37" i="9" s="1"/>
  <c r="AF7" i="9"/>
  <c r="AF10" i="9" s="1"/>
  <c r="AK7" i="9"/>
  <c r="AK33" i="9" s="1"/>
  <c r="AP7" i="9"/>
  <c r="AP22" i="9" s="1"/>
  <c r="AU7" i="9"/>
  <c r="AU31" i="9" s="1"/>
  <c r="AZ7" i="9"/>
  <c r="AZ9" i="9" s="1"/>
  <c r="BE7" i="9"/>
  <c r="BE30" i="9" s="1"/>
  <c r="AZ6" i="9"/>
  <c r="AU6" i="9"/>
  <c r="AK6" i="9"/>
  <c r="AF6" i="9"/>
  <c r="AA6" i="9"/>
  <c r="V6" i="9"/>
  <c r="G6" i="9"/>
  <c r="B6" i="9"/>
  <c r="G1" i="9"/>
  <c r="M11" i="10"/>
  <c r="C9" i="10"/>
  <c r="C11" i="10" s="1"/>
  <c r="D9" i="10"/>
  <c r="D11" i="10" s="1"/>
  <c r="E9" i="10"/>
  <c r="E11" i="10" s="1"/>
  <c r="F9" i="10"/>
  <c r="F11" i="10" s="1"/>
  <c r="G9" i="10"/>
  <c r="G11" i="10" s="1"/>
  <c r="H9" i="10"/>
  <c r="H11" i="10" s="1"/>
  <c r="I9" i="10"/>
  <c r="I11" i="10" s="1"/>
  <c r="J9" i="10"/>
  <c r="J11" i="10" s="1"/>
  <c r="K9" i="10"/>
  <c r="K11" i="10" s="1"/>
  <c r="L9" i="10"/>
  <c r="L11" i="10" s="1"/>
  <c r="M9" i="10"/>
  <c r="N9" i="10"/>
  <c r="N11" i="10" s="1"/>
  <c r="O9" i="10"/>
  <c r="O11" i="10" s="1"/>
  <c r="P9" i="10"/>
  <c r="P11" i="10" s="1"/>
  <c r="Q9" i="10"/>
  <c r="Q11" i="10" s="1"/>
  <c r="R9" i="10"/>
  <c r="R11" i="10" s="1"/>
  <c r="B9" i="10"/>
  <c r="C12" i="10" l="1"/>
  <c r="N12" i="10"/>
  <c r="F12" i="10"/>
  <c r="E12" i="10"/>
  <c r="P12" i="10"/>
  <c r="L12" i="10"/>
  <c r="S12" i="10"/>
  <c r="H12" i="10"/>
  <c r="D12" i="10"/>
  <c r="R12" i="10"/>
  <c r="J12" i="10"/>
  <c r="M12" i="10"/>
  <c r="Q12" i="10"/>
  <c r="I12" i="10"/>
  <c r="O12" i="10"/>
  <c r="K12" i="10"/>
  <c r="G12" i="10"/>
  <c r="AP37" i="9"/>
  <c r="AP34" i="9"/>
  <c r="S7" i="10"/>
  <c r="S11" i="10"/>
  <c r="S15" i="10"/>
  <c r="S14" i="10"/>
  <c r="S8" i="10"/>
  <c r="S16" i="10"/>
  <c r="S17" i="10"/>
  <c r="S9" i="10"/>
  <c r="S10" i="10"/>
  <c r="S6" i="10"/>
  <c r="AK27" i="9"/>
  <c r="AK19" i="9"/>
  <c r="BE16" i="9"/>
  <c r="AA34" i="9"/>
  <c r="G33" i="9"/>
  <c r="BE24" i="9"/>
  <c r="AU35" i="9"/>
  <c r="AU37" i="9"/>
  <c r="AK11" i="9"/>
  <c r="AK32" i="9"/>
  <c r="AK29" i="9"/>
  <c r="BE26" i="9"/>
  <c r="AK21" i="9"/>
  <c r="BE18" i="9"/>
  <c r="AK13" i="9"/>
  <c r="BE10" i="9"/>
  <c r="BE28" i="9"/>
  <c r="AK23" i="9"/>
  <c r="BE20" i="9"/>
  <c r="AK15" i="9"/>
  <c r="BE12" i="9"/>
  <c r="AK36" i="9"/>
  <c r="BE33" i="9"/>
  <c r="AK25" i="9"/>
  <c r="BE22" i="9"/>
  <c r="AK17" i="9"/>
  <c r="BE14" i="9"/>
  <c r="AK9" i="9"/>
  <c r="AF8" i="9"/>
  <c r="AF33" i="9"/>
  <c r="AU9" i="9"/>
  <c r="AU10" i="9"/>
  <c r="AU11" i="9"/>
  <c r="AU12" i="9"/>
  <c r="AU13" i="9"/>
  <c r="AU14" i="9"/>
  <c r="AU15" i="9"/>
  <c r="AU16" i="9"/>
  <c r="AU17" i="9"/>
  <c r="AU18" i="9"/>
  <c r="AU19" i="9"/>
  <c r="AU20" i="9"/>
  <c r="AU21" i="9"/>
  <c r="AU22" i="9"/>
  <c r="AU23" i="9"/>
  <c r="AU24" i="9"/>
  <c r="AU25" i="9"/>
  <c r="AU26" i="9"/>
  <c r="AU27" i="9"/>
  <c r="AU28" i="9"/>
  <c r="AU29" i="9"/>
  <c r="AA9" i="9"/>
  <c r="AA10" i="9"/>
  <c r="AA11" i="9"/>
  <c r="AA12" i="9"/>
  <c r="AA13" i="9"/>
  <c r="AA14" i="9"/>
  <c r="AA15" i="9"/>
  <c r="AA16" i="9"/>
  <c r="AA17" i="9"/>
  <c r="AA18" i="9"/>
  <c r="AA19" i="9"/>
  <c r="AA20" i="9"/>
  <c r="AA21" i="9"/>
  <c r="AA22" i="9"/>
  <c r="AA23" i="9"/>
  <c r="AA24" i="9"/>
  <c r="AA25" i="9"/>
  <c r="AA26" i="9"/>
  <c r="AA27" i="9"/>
  <c r="AA28" i="9"/>
  <c r="AA29" i="9"/>
  <c r="AA30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AU8" i="9"/>
  <c r="AA8" i="9"/>
  <c r="G8" i="9"/>
  <c r="BE36" i="9"/>
  <c r="AF36" i="9"/>
  <c r="G36" i="9"/>
  <c r="AK35" i="9"/>
  <c r="AU34" i="9"/>
  <c r="AZ33" i="9"/>
  <c r="AA33" i="9"/>
  <c r="BE32" i="9"/>
  <c r="AF32" i="9"/>
  <c r="G32" i="9"/>
  <c r="AK31" i="9"/>
  <c r="AU30" i="9"/>
  <c r="AF29" i="9"/>
  <c r="AZ28" i="9"/>
  <c r="AF27" i="9"/>
  <c r="AZ26" i="9"/>
  <c r="AF25" i="9"/>
  <c r="AZ24" i="9"/>
  <c r="AF23" i="9"/>
  <c r="AZ22" i="9"/>
  <c r="AF21" i="9"/>
  <c r="AZ20" i="9"/>
  <c r="AF19" i="9"/>
  <c r="AZ18" i="9"/>
  <c r="AF17" i="9"/>
  <c r="AZ16" i="9"/>
  <c r="AF15" i="9"/>
  <c r="AZ14" i="9"/>
  <c r="AF13" i="9"/>
  <c r="AZ12" i="9"/>
  <c r="AF11" i="9"/>
  <c r="AZ10" i="9"/>
  <c r="AF9" i="9"/>
  <c r="AZ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AP9" i="9"/>
  <c r="AP10" i="9"/>
  <c r="AP11" i="9"/>
  <c r="AP12" i="9"/>
  <c r="AP13" i="9"/>
  <c r="AP14" i="9"/>
  <c r="AP15" i="9"/>
  <c r="AP16" i="9"/>
  <c r="AP17" i="9"/>
  <c r="AP18" i="9"/>
  <c r="AP19" i="9"/>
  <c r="AP20" i="9"/>
  <c r="AP21" i="9"/>
  <c r="AP23" i="9"/>
  <c r="AP24" i="9"/>
  <c r="AP25" i="9"/>
  <c r="AP26" i="9"/>
  <c r="AP27" i="9"/>
  <c r="AP28" i="9"/>
  <c r="AP29" i="9"/>
  <c r="AP30" i="9"/>
  <c r="AP31" i="9"/>
  <c r="AP32" i="9"/>
  <c r="AP33" i="9"/>
  <c r="AP35" i="9"/>
  <c r="AP36" i="9"/>
  <c r="V9" i="9"/>
  <c r="V10" i="9"/>
  <c r="V11" i="9"/>
  <c r="V12" i="9"/>
  <c r="V13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V30" i="9"/>
  <c r="V31" i="9"/>
  <c r="V32" i="9"/>
  <c r="V33" i="9"/>
  <c r="V34" i="9"/>
  <c r="V35" i="9"/>
  <c r="V36" i="9"/>
  <c r="B8" i="9"/>
  <c r="AP8" i="9"/>
  <c r="V8" i="9"/>
  <c r="BE37" i="9"/>
  <c r="AK37" i="9"/>
  <c r="AZ36" i="9"/>
  <c r="AA36" i="9"/>
  <c r="BE35" i="9"/>
  <c r="AF35" i="9"/>
  <c r="G35" i="9"/>
  <c r="AK34" i="9"/>
  <c r="AU33" i="9"/>
  <c r="AZ32" i="9"/>
  <c r="AA32" i="9"/>
  <c r="BE31" i="9"/>
  <c r="AF31" i="9"/>
  <c r="G31" i="9"/>
  <c r="AK30" i="9"/>
  <c r="BE29" i="9"/>
  <c r="AK28" i="9"/>
  <c r="BE27" i="9"/>
  <c r="AK26" i="9"/>
  <c r="BE25" i="9"/>
  <c r="AK24" i="9"/>
  <c r="BE23" i="9"/>
  <c r="AK22" i="9"/>
  <c r="BE21" i="9"/>
  <c r="AK20" i="9"/>
  <c r="BE19" i="9"/>
  <c r="AK18" i="9"/>
  <c r="BE17" i="9"/>
  <c r="AK16" i="9"/>
  <c r="BE15" i="9"/>
  <c r="AK14" i="9"/>
  <c r="BE13" i="9"/>
  <c r="AK12" i="9"/>
  <c r="BE11" i="9"/>
  <c r="AK10" i="9"/>
  <c r="BE9" i="9"/>
  <c r="AZ34" i="9"/>
  <c r="AZ30" i="9"/>
  <c r="BE8" i="9"/>
  <c r="AK8" i="9"/>
  <c r="AZ37" i="9"/>
  <c r="AF37" i="9"/>
  <c r="AU36" i="9"/>
  <c r="AZ35" i="9"/>
  <c r="AA35" i="9"/>
  <c r="BE34" i="9"/>
  <c r="AF34" i="9"/>
  <c r="G34" i="9"/>
  <c r="AU32" i="9"/>
  <c r="AZ31" i="9"/>
  <c r="AA31" i="9"/>
  <c r="AF30" i="9"/>
  <c r="AZ29" i="9"/>
  <c r="AF28" i="9"/>
  <c r="AZ27" i="9"/>
  <c r="AF26" i="9"/>
  <c r="AZ25" i="9"/>
  <c r="AF24" i="9"/>
  <c r="AZ23" i="9"/>
  <c r="AF22" i="9"/>
  <c r="AZ21" i="9"/>
  <c r="AF20" i="9"/>
  <c r="AZ19" i="9"/>
  <c r="AF18" i="9"/>
  <c r="AZ17" i="9"/>
  <c r="AF16" i="9"/>
  <c r="AZ15" i="9"/>
  <c r="AF14" i="9"/>
  <c r="AZ13" i="9"/>
  <c r="AF12" i="9"/>
  <c r="AZ11" i="9"/>
  <c r="L1" i="8"/>
  <c r="S13" i="10" l="1"/>
  <c r="I27" i="1"/>
  <c r="A27" i="1"/>
  <c r="C27" i="1" s="1"/>
  <c r="A35" i="1" l="1"/>
  <c r="C35" i="1" s="1"/>
  <c r="A28" i="1"/>
  <c r="C28" i="1" s="1"/>
  <c r="A34" i="1" l="1"/>
  <c r="C34" i="1" s="1"/>
  <c r="B34" i="1"/>
  <c r="A33" i="1"/>
  <c r="C33" i="1" s="1"/>
  <c r="A32" i="1"/>
  <c r="C32" i="1" s="1"/>
  <c r="A31" i="1"/>
  <c r="C31" i="1" s="1"/>
  <c r="A30" i="1"/>
  <c r="C30" i="1" s="1"/>
  <c r="B33" i="1"/>
  <c r="B35" i="1"/>
  <c r="B32" i="1" l="1"/>
  <c r="B31" i="1"/>
  <c r="B30" i="1"/>
  <c r="B29" i="1"/>
  <c r="B28" i="1"/>
  <c r="A29" i="1" l="1"/>
  <c r="C29" i="1" s="1"/>
  <c r="E5" i="1" l="1"/>
  <c r="H5" i="1" l="1"/>
  <c r="F16" i="1" l="1"/>
  <c r="H16" i="1" l="1"/>
  <c r="B12" i="10" l="1"/>
</calcChain>
</file>

<file path=xl/sharedStrings.xml><?xml version="1.0" encoding="utf-8"?>
<sst xmlns="http://schemas.openxmlformats.org/spreadsheetml/2006/main" count="162" uniqueCount="100">
  <si>
    <t>Lundi</t>
  </si>
  <si>
    <t>Mardi</t>
  </si>
  <si>
    <t>Mercredi</t>
  </si>
  <si>
    <t>Jeudi</t>
  </si>
  <si>
    <t>Vendredi</t>
  </si>
  <si>
    <t>Commissionaire CDF</t>
  </si>
  <si>
    <t>Commissionaire Jura</t>
  </si>
  <si>
    <t>Tournée T2 + MS</t>
  </si>
  <si>
    <t>Affranchi. du courrier</t>
  </si>
  <si>
    <t>Commissionaire Int.</t>
  </si>
  <si>
    <t>Permanence</t>
  </si>
  <si>
    <t>EXPEDITION</t>
  </si>
  <si>
    <t>Responsabilités spéciales de la semaine</t>
  </si>
  <si>
    <t>Hans</t>
  </si>
  <si>
    <t>Hugo</t>
  </si>
  <si>
    <t>Marco</t>
  </si>
  <si>
    <t>Pimpiniere</t>
  </si>
  <si>
    <t>3ème</t>
  </si>
  <si>
    <t>Emballage Internationale</t>
  </si>
  <si>
    <t>Emballage Marché Suisse</t>
  </si>
  <si>
    <t>Remarque(s) particulière(S) pour la ou les semaine(S) à venir :</t>
  </si>
  <si>
    <t>Ven</t>
  </si>
  <si>
    <t>Mer</t>
  </si>
  <si>
    <t>Mar</t>
  </si>
  <si>
    <t>Lun</t>
  </si>
  <si>
    <t>Jeu</t>
  </si>
  <si>
    <t xml:space="preserve">Organisation expédition: </t>
  </si>
  <si>
    <t>(A=matin / P=après-midi)*</t>
  </si>
  <si>
    <t xml:space="preserve">L.Maurer </t>
  </si>
  <si>
    <t>L.Azoh</t>
  </si>
  <si>
    <t>A</t>
  </si>
  <si>
    <t>F</t>
  </si>
  <si>
    <t>PC</t>
  </si>
  <si>
    <t>PC1</t>
  </si>
  <si>
    <t>V</t>
  </si>
  <si>
    <t>Vacances</t>
  </si>
  <si>
    <t>PC2</t>
  </si>
  <si>
    <t>PC3</t>
  </si>
  <si>
    <t>Ascension</t>
  </si>
  <si>
    <t>SV1</t>
  </si>
  <si>
    <t>Armée</t>
  </si>
  <si>
    <t>SV2</t>
  </si>
  <si>
    <t>SV3</t>
  </si>
  <si>
    <t>Formation</t>
  </si>
  <si>
    <t>SV4</t>
  </si>
  <si>
    <t>Waldy</t>
  </si>
  <si>
    <t>Rez</t>
  </si>
  <si>
    <t>19.09.2016</t>
  </si>
  <si>
    <t>27 décembre</t>
  </si>
  <si>
    <t>27.12.2016</t>
  </si>
  <si>
    <t>PONT NOEL</t>
  </si>
  <si>
    <t>28.12.2016</t>
  </si>
  <si>
    <t>29.12.2016</t>
  </si>
  <si>
    <t>30.12.2016</t>
  </si>
  <si>
    <t>PERMANENCE PAR:</t>
  </si>
  <si>
    <t>Anthony</t>
  </si>
  <si>
    <t xml:space="preserve"> </t>
  </si>
  <si>
    <t>Ruben</t>
  </si>
  <si>
    <t>Roberto</t>
  </si>
  <si>
    <t>Jour Fériés dans le Ct de Berne</t>
  </si>
  <si>
    <t>Nouvel ans</t>
  </si>
  <si>
    <t>Vendredi saint</t>
  </si>
  <si>
    <t>Lundi de Pâques</t>
  </si>
  <si>
    <t>Lundi de Pentecôte</t>
  </si>
  <si>
    <t>1er Août</t>
  </si>
  <si>
    <t>Noël</t>
  </si>
  <si>
    <t>Saint-Etienne</t>
  </si>
  <si>
    <t>Saint Sylvestre</t>
  </si>
  <si>
    <t>https://www.youtube.com/watch?v=4Gjj_BLvN_w</t>
  </si>
  <si>
    <t>Lundi du Jeûne</t>
  </si>
  <si>
    <t>Choix de
 l'année</t>
  </si>
  <si>
    <t>1er Mai</t>
  </si>
  <si>
    <t>Congé</t>
  </si>
  <si>
    <t>RS</t>
  </si>
  <si>
    <t>WE</t>
  </si>
  <si>
    <t>HM</t>
  </si>
  <si>
    <t>LM</t>
  </si>
  <si>
    <t>LA</t>
  </si>
  <si>
    <t>JV</t>
  </si>
  <si>
    <t>RF</t>
  </si>
  <si>
    <t>JF</t>
  </si>
  <si>
    <t>NM</t>
  </si>
  <si>
    <t>Laurent Maurer</t>
  </si>
  <si>
    <t>Laurent Azho</t>
  </si>
  <si>
    <t>Jojo</t>
  </si>
  <si>
    <t>Juju</t>
  </si>
  <si>
    <t>Noé</t>
  </si>
  <si>
    <t>Stag.</t>
  </si>
  <si>
    <t>Stagiaire</t>
  </si>
  <si>
    <t>Jours Fériés</t>
  </si>
  <si>
    <t>Week End</t>
  </si>
  <si>
    <t>Jour non Férié</t>
  </si>
  <si>
    <t>Vendredi de l'Ascension</t>
  </si>
  <si>
    <t>Ponts compensés HL ou V</t>
  </si>
  <si>
    <t>C</t>
  </si>
  <si>
    <t>Congé sur HL, V ou HR</t>
  </si>
  <si>
    <t>JNF</t>
  </si>
  <si>
    <t>Ponts des jours fériés</t>
  </si>
  <si>
    <t>Vendredi Ascension</t>
  </si>
  <si>
    <t>=SI(Jour_feries!B19:R19;"")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</si>
</sst>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ddd\ dd"/>
    <numFmt numFmtId="168" formatCode="dd\ mmm"/>
  </numFmts>
  <fonts count="39">
    <font>
      <sz val="10"/>
      <color theme="1"/>
      <name val="Arial"/>
      <family val="2"/>
    </font>
    <font>
      <sz val="16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4"/>
      <color rgb="FFFF0000"/>
      <name val="Arial Narrow"/>
      <family val="2"/>
    </font>
    <font>
      <b/>
      <sz val="22"/>
      <color theme="0"/>
      <name val="Arial"/>
      <family val="2"/>
    </font>
    <font>
      <b/>
      <u/>
      <sz val="16"/>
      <color theme="1"/>
      <name val="Arial Narrow"/>
      <family val="2"/>
    </font>
    <font>
      <b/>
      <sz val="16"/>
      <color rgb="FFFF0000"/>
      <name val="Arial Narrow"/>
      <family val="2"/>
    </font>
    <font>
      <b/>
      <u/>
      <sz val="16"/>
      <color rgb="FFFF0000"/>
      <name val="Arial Narrow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8"/>
      <color theme="1"/>
      <name val="Arial"/>
      <family val="2"/>
    </font>
    <font>
      <b/>
      <sz val="26"/>
      <name val="Arial"/>
      <family val="2"/>
    </font>
    <font>
      <sz val="10"/>
      <name val="Helvetica 45 Light"/>
      <family val="2"/>
    </font>
    <font>
      <sz val="10"/>
      <name val="Arial"/>
      <family val="2"/>
    </font>
    <font>
      <sz val="12"/>
      <name val="Arial"/>
      <family val="2"/>
    </font>
    <font>
      <b/>
      <sz val="14"/>
      <color theme="0"/>
      <name val="Arial"/>
      <family val="2"/>
    </font>
    <font>
      <b/>
      <sz val="16"/>
      <color theme="0"/>
      <name val="Arial"/>
      <family val="2"/>
    </font>
    <font>
      <b/>
      <sz val="16"/>
      <color theme="0"/>
      <name val="Arial Narrow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b/>
      <sz val="12"/>
      <color theme="0"/>
      <name val="Helvetica 45 Light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0"/>
      <name val="Arial"/>
      <family val="2"/>
    </font>
    <font>
      <sz val="24"/>
      <color theme="1"/>
      <name val="Arial"/>
      <family val="2"/>
    </font>
    <font>
      <sz val="36"/>
      <color theme="1"/>
      <name val="Arial"/>
      <family val="2"/>
    </font>
    <font>
      <b/>
      <sz val="12"/>
      <color theme="0"/>
      <name val="Arial"/>
      <family val="2"/>
    </font>
    <font>
      <b/>
      <sz val="9"/>
      <color theme="1"/>
      <name val="Arial"/>
      <family val="2"/>
    </font>
    <font>
      <b/>
      <sz val="10"/>
      <color theme="0"/>
      <name val="Helvetica 45 Light"/>
    </font>
    <font>
      <sz val="10"/>
      <color theme="0"/>
      <name val="Helvetica 45 Light"/>
      <family val="2"/>
    </font>
    <font>
      <sz val="10"/>
      <color theme="0"/>
      <name val="Helvetica 45 Light"/>
    </font>
    <font>
      <b/>
      <sz val="8"/>
      <color theme="0"/>
      <name val="Helvetica 45 Light"/>
      <family val="3"/>
    </font>
    <font>
      <sz val="18"/>
      <color theme="1"/>
      <name val="Arial"/>
      <family val="2"/>
    </font>
    <font>
      <sz val="10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6F8AA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Gray">
        <fgColor theme="0" tint="-4.9989318521683403E-2"/>
        <bgColor theme="3" tint="0.79998168889431442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A50021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15" fillId="0" borderId="0"/>
    <xf numFmtId="0" fontId="15" fillId="0" borderId="0"/>
    <xf numFmtId="0" fontId="24" fillId="0" borderId="0"/>
    <xf numFmtId="0" fontId="27" fillId="0" borderId="0" applyNumberFormat="0" applyFill="0" applyBorder="0" applyAlignment="0" applyProtection="0"/>
  </cellStyleXfs>
  <cellXfs count="192">
    <xf numFmtId="0" fontId="0" fillId="0" borderId="0" xfId="0"/>
    <xf numFmtId="0" fontId="1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4" fillId="0" borderId="0" xfId="2" applyFont="1" applyFill="1"/>
    <xf numFmtId="0" fontId="14" fillId="0" borderId="0" xfId="2" applyFont="1" applyFill="1" applyBorder="1"/>
    <xf numFmtId="0" fontId="9" fillId="0" borderId="0" xfId="0" applyFont="1" applyAlignment="1">
      <alignment vertical="center"/>
    </xf>
    <xf numFmtId="0" fontId="0" fillId="0" borderId="0" xfId="0" applyFill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18" fillId="10" borderId="0" xfId="0" applyFont="1" applyFill="1" applyBorder="1" applyAlignment="1">
      <alignment horizontal="center" vertical="center"/>
    </xf>
    <xf numFmtId="0" fontId="10" fillId="11" borderId="21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11" borderId="6" xfId="0" applyFont="1" applyFill="1" applyBorder="1" applyAlignment="1">
      <alignment horizontal="center" vertical="center"/>
    </xf>
    <xf numFmtId="0" fontId="16" fillId="11" borderId="8" xfId="0" applyFont="1" applyFill="1" applyBorder="1" applyAlignment="1">
      <alignment horizontal="center" vertical="center"/>
    </xf>
    <xf numFmtId="0" fontId="16" fillId="11" borderId="9" xfId="0" applyFont="1" applyFill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0" fontId="18" fillId="8" borderId="24" xfId="0" applyFont="1" applyFill="1" applyBorder="1" applyAlignment="1">
      <alignment horizontal="center" vertical="center"/>
    </xf>
    <xf numFmtId="0" fontId="18" fillId="8" borderId="25" xfId="0" applyFont="1" applyFill="1" applyBorder="1" applyAlignment="1">
      <alignment horizontal="center" vertical="center"/>
    </xf>
    <xf numFmtId="0" fontId="18" fillId="8" borderId="26" xfId="0" applyFont="1" applyFill="1" applyBorder="1" applyAlignment="1">
      <alignment horizontal="center" vertical="center"/>
    </xf>
    <xf numFmtId="20" fontId="20" fillId="11" borderId="1" xfId="0" applyNumberFormat="1" applyFont="1" applyFill="1" applyBorder="1" applyAlignment="1">
      <alignment horizontal="center" vertical="center"/>
    </xf>
    <xf numFmtId="20" fontId="20" fillId="0" borderId="1" xfId="0" applyNumberFormat="1" applyFont="1" applyFill="1" applyBorder="1" applyAlignment="1">
      <alignment horizontal="center" vertical="center"/>
    </xf>
    <xf numFmtId="20" fontId="20" fillId="11" borderId="3" xfId="0" applyNumberFormat="1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2" borderId="6" xfId="0" applyFont="1" applyFill="1" applyBorder="1" applyAlignment="1">
      <alignment horizontal="center" vertical="center"/>
    </xf>
    <xf numFmtId="20" fontId="21" fillId="11" borderId="8" xfId="0" applyNumberFormat="1" applyFont="1" applyFill="1" applyBorder="1" applyAlignment="1">
      <alignment horizontal="center" vertical="center"/>
    </xf>
    <xf numFmtId="20" fontId="11" fillId="12" borderId="1" xfId="0" applyNumberFormat="1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14" fillId="0" borderId="30" xfId="2" applyFont="1" applyFill="1" applyBorder="1"/>
    <xf numFmtId="0" fontId="15" fillId="0" borderId="0" xfId="2" applyBorder="1"/>
    <xf numFmtId="0" fontId="15" fillId="0" borderId="30" xfId="2" applyBorder="1"/>
    <xf numFmtId="0" fontId="15" fillId="0" borderId="29" xfId="2" applyBorder="1"/>
    <xf numFmtId="0" fontId="0" fillId="0" borderId="31" xfId="0" applyBorder="1"/>
    <xf numFmtId="0" fontId="0" fillId="0" borderId="15" xfId="0" applyBorder="1"/>
    <xf numFmtId="0" fontId="0" fillId="0" borderId="16" xfId="0" applyBorder="1"/>
    <xf numFmtId="0" fontId="22" fillId="0" borderId="0" xfId="0" applyFont="1" applyBorder="1" applyAlignment="1">
      <alignment horizontal="center" vertical="center"/>
    </xf>
    <xf numFmtId="0" fontId="10" fillId="11" borderId="8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10" fillId="0" borderId="34" xfId="0" applyFont="1" applyFill="1" applyBorder="1" applyAlignment="1">
      <alignment horizontal="center" vertical="center"/>
    </xf>
    <xf numFmtId="0" fontId="10" fillId="11" borderId="4" xfId="0" applyFont="1" applyFill="1" applyBorder="1" applyAlignment="1">
      <alignment horizontal="center" vertical="center"/>
    </xf>
    <xf numFmtId="0" fontId="10" fillId="11" borderId="35" xfId="0" applyFont="1" applyFill="1" applyBorder="1" applyAlignment="1">
      <alignment horizontal="center" vertical="center"/>
    </xf>
    <xf numFmtId="0" fontId="10" fillId="11" borderId="9" xfId="0" applyFont="1" applyFill="1" applyBorder="1" applyAlignment="1">
      <alignment horizontal="center" vertical="center"/>
    </xf>
    <xf numFmtId="0" fontId="19" fillId="8" borderId="1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11" borderId="36" xfId="0" applyFont="1" applyFill="1" applyBorder="1" applyAlignment="1">
      <alignment horizontal="center" vertical="center"/>
    </xf>
    <xf numFmtId="0" fontId="10" fillId="11" borderId="17" xfId="0" applyFont="1" applyFill="1" applyBorder="1" applyAlignment="1">
      <alignment horizontal="center" vertical="center"/>
    </xf>
    <xf numFmtId="0" fontId="10" fillId="11" borderId="37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22" fillId="0" borderId="0" xfId="0" applyFont="1"/>
    <xf numFmtId="0" fontId="25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/>
    <xf numFmtId="1" fontId="0" fillId="0" borderId="0" xfId="0" applyNumberFormat="1"/>
    <xf numFmtId="168" fontId="0" fillId="0" borderId="0" xfId="0" applyNumberFormat="1"/>
    <xf numFmtId="0" fontId="0" fillId="0" borderId="0" xfId="0" applyAlignment="1">
      <alignment horizontal="center"/>
    </xf>
    <xf numFmtId="0" fontId="28" fillId="0" borderId="0" xfId="5" applyFont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4" fillId="0" borderId="42" xfId="2" applyFont="1" applyFill="1" applyBorder="1" applyAlignment="1">
      <alignment horizontal="left" vertical="center"/>
    </xf>
    <xf numFmtId="0" fontId="14" fillId="0" borderId="42" xfId="2" applyFont="1" applyFill="1" applyBorder="1" applyAlignment="1">
      <alignment horizontal="left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167" fontId="0" fillId="0" borderId="47" xfId="0" applyNumberFormat="1" applyBorder="1" applyAlignment="1">
      <alignment horizontal="center"/>
    </xf>
    <xf numFmtId="167" fontId="0" fillId="0" borderId="42" xfId="0" applyNumberFormat="1" applyBorder="1" applyAlignment="1">
      <alignment horizontal="center"/>
    </xf>
    <xf numFmtId="167" fontId="0" fillId="0" borderId="48" xfId="0" applyNumberFormat="1" applyBorder="1" applyAlignment="1">
      <alignment horizontal="center"/>
    </xf>
    <xf numFmtId="167" fontId="0" fillId="0" borderId="49" xfId="0" applyNumberFormat="1" applyBorder="1" applyAlignment="1">
      <alignment horizontal="center"/>
    </xf>
    <xf numFmtId="167" fontId="0" fillId="0" borderId="50" xfId="0" applyNumberFormat="1" applyBorder="1" applyAlignment="1">
      <alignment horizontal="center"/>
    </xf>
    <xf numFmtId="167" fontId="0" fillId="0" borderId="51" xfId="0" applyNumberFormat="1" applyBorder="1" applyAlignment="1">
      <alignment horizontal="center"/>
    </xf>
    <xf numFmtId="167" fontId="0" fillId="17" borderId="42" xfId="0" applyNumberFormat="1" applyFill="1" applyBorder="1" applyAlignment="1">
      <alignment horizontal="center"/>
    </xf>
    <xf numFmtId="0" fontId="34" fillId="18" borderId="0" xfId="2" applyFont="1" applyFill="1" applyBorder="1" applyAlignment="1"/>
    <xf numFmtId="0" fontId="34" fillId="18" borderId="30" xfId="2" applyFont="1" applyFill="1" applyBorder="1" applyAlignment="1"/>
    <xf numFmtId="0" fontId="33" fillId="5" borderId="1" xfId="2" applyFont="1" applyFill="1" applyBorder="1" applyAlignment="1">
      <alignment horizontal="center"/>
    </xf>
    <xf numFmtId="0" fontId="14" fillId="6" borderId="0" xfId="2" applyFont="1" applyFill="1" applyBorder="1" applyAlignment="1"/>
    <xf numFmtId="0" fontId="14" fillId="6" borderId="30" xfId="2" applyFont="1" applyFill="1" applyBorder="1" applyAlignment="1"/>
    <xf numFmtId="0" fontId="14" fillId="6" borderId="32" xfId="2" applyFont="1" applyFill="1" applyBorder="1" applyAlignment="1">
      <alignment horizontal="center"/>
    </xf>
    <xf numFmtId="0" fontId="33" fillId="3" borderId="0" xfId="2" applyFont="1" applyFill="1" applyBorder="1" applyAlignment="1"/>
    <xf numFmtId="0" fontId="33" fillId="3" borderId="30" xfId="2" applyFont="1" applyFill="1" applyBorder="1" applyAlignment="1"/>
    <xf numFmtId="0" fontId="33" fillId="3" borderId="32" xfId="2" applyFont="1" applyFill="1" applyBorder="1" applyAlignment="1">
      <alignment horizontal="center"/>
    </xf>
    <xf numFmtId="0" fontId="0" fillId="0" borderId="27" xfId="0" applyBorder="1"/>
    <xf numFmtId="0" fontId="34" fillId="19" borderId="29" xfId="2" applyFont="1" applyFill="1" applyBorder="1" applyAlignment="1"/>
    <xf numFmtId="0" fontId="14" fillId="0" borderId="29" xfId="2" applyFont="1" applyFill="1" applyBorder="1"/>
    <xf numFmtId="0" fontId="35" fillId="2" borderId="5" xfId="2" applyFont="1" applyFill="1" applyBorder="1" applyAlignment="1">
      <alignment horizontal="center"/>
    </xf>
    <xf numFmtId="0" fontId="33" fillId="4" borderId="5" xfId="2" applyFont="1" applyFill="1" applyBorder="1" applyAlignment="1">
      <alignment horizontal="center"/>
    </xf>
    <xf numFmtId="49" fontId="16" fillId="13" borderId="0" xfId="2" applyNumberFormat="1" applyFont="1" applyFill="1" applyBorder="1" applyAlignment="1">
      <alignment vertical="center"/>
    </xf>
    <xf numFmtId="49" fontId="16" fillId="13" borderId="39" xfId="2" applyNumberFormat="1" applyFont="1" applyFill="1" applyBorder="1" applyAlignment="1">
      <alignment vertical="center"/>
    </xf>
    <xf numFmtId="49" fontId="16" fillId="13" borderId="40" xfId="2" applyNumberFormat="1" applyFont="1" applyFill="1" applyBorder="1" applyAlignment="1">
      <alignment vertical="center"/>
    </xf>
    <xf numFmtId="49" fontId="16" fillId="13" borderId="38" xfId="2" applyNumberFormat="1" applyFont="1" applyFill="1" applyBorder="1" applyAlignment="1">
      <alignment vertical="center"/>
    </xf>
    <xf numFmtId="49" fontId="16" fillId="13" borderId="19" xfId="2" applyNumberFormat="1" applyFont="1" applyFill="1" applyBorder="1" applyAlignment="1">
      <alignment vertical="center"/>
    </xf>
    <xf numFmtId="49" fontId="16" fillId="13" borderId="32" xfId="2" applyNumberFormat="1" applyFont="1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1" fillId="11" borderId="7" xfId="0" applyFont="1" applyFill="1" applyBorder="1" applyAlignment="1">
      <alignment horizontal="center" vertical="center"/>
    </xf>
    <xf numFmtId="0" fontId="21" fillId="11" borderId="8" xfId="0" applyFont="1" applyFill="1" applyBorder="1" applyAlignment="1">
      <alignment horizontal="center" vertical="center"/>
    </xf>
    <xf numFmtId="0" fontId="19" fillId="8" borderId="27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19" fillId="8" borderId="11" xfId="0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9" fillId="8" borderId="0" xfId="0" applyFont="1" applyFill="1" applyBorder="1" applyAlignment="1">
      <alignment horizontal="center" vertical="center"/>
    </xf>
    <xf numFmtId="0" fontId="19" fillId="8" borderId="30" xfId="0" applyFont="1" applyFill="1" applyBorder="1" applyAlignment="1">
      <alignment horizontal="center" vertical="center"/>
    </xf>
    <xf numFmtId="0" fontId="19" fillId="8" borderId="10" xfId="0" applyFont="1" applyFill="1" applyBorder="1" applyAlignment="1">
      <alignment horizontal="center" vertical="center"/>
    </xf>
    <xf numFmtId="14" fontId="17" fillId="10" borderId="0" xfId="0" applyNumberFormat="1" applyFont="1" applyFill="1" applyBorder="1" applyAlignment="1">
      <alignment horizontal="right" vertical="center"/>
    </xf>
    <xf numFmtId="0" fontId="17" fillId="10" borderId="0" xfId="0" applyFont="1" applyFill="1" applyBorder="1" applyAlignment="1">
      <alignment horizontal="right" vertical="center"/>
    </xf>
    <xf numFmtId="0" fontId="20" fillId="11" borderId="2" xfId="0" applyFont="1" applyFill="1" applyBorder="1" applyAlignment="1">
      <alignment horizontal="center" vertical="center"/>
    </xf>
    <xf numFmtId="0" fontId="20" fillId="11" borderId="3" xfId="0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20" fillId="11" borderId="5" xfId="0" applyFont="1" applyFill="1" applyBorder="1" applyAlignment="1">
      <alignment horizontal="center" vertical="center"/>
    </xf>
    <xf numFmtId="0" fontId="20" fillId="11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17" fillId="10" borderId="0" xfId="0" applyNumberFormat="1" applyFont="1" applyFill="1" applyBorder="1" applyAlignment="1">
      <alignment horizontal="center" vertical="center"/>
    </xf>
    <xf numFmtId="0" fontId="17" fillId="10" borderId="0" xfId="0" applyFont="1" applyFill="1" applyBorder="1" applyAlignment="1">
      <alignment horizontal="center" vertical="center"/>
    </xf>
    <xf numFmtId="14" fontId="17" fillId="10" borderId="0" xfId="0" applyNumberFormat="1" applyFont="1" applyFill="1" applyBorder="1" applyAlignment="1">
      <alignment horizontal="left" vertical="center"/>
    </xf>
    <xf numFmtId="0" fontId="17" fillId="10" borderId="0" xfId="0" applyFont="1" applyFill="1" applyBorder="1" applyAlignment="1">
      <alignment horizontal="left" vertical="center"/>
    </xf>
    <xf numFmtId="0" fontId="20" fillId="12" borderId="5" xfId="0" applyFont="1" applyFill="1" applyBorder="1" applyAlignment="1">
      <alignment horizontal="center" vertical="center"/>
    </xf>
    <xf numFmtId="0" fontId="20" fillId="12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4" fillId="6" borderId="0" xfId="2" applyFont="1" applyFill="1" applyBorder="1" applyAlignment="1">
      <alignment horizontal="left"/>
    </xf>
    <xf numFmtId="0" fontId="33" fillId="3" borderId="0" xfId="2" applyFont="1" applyFill="1" applyBorder="1" applyAlignment="1">
      <alignment horizontal="center"/>
    </xf>
    <xf numFmtId="0" fontId="33" fillId="7" borderId="29" xfId="2" applyFont="1" applyFill="1" applyBorder="1" applyAlignment="1">
      <alignment horizontal="left"/>
    </xf>
    <xf numFmtId="0" fontId="33" fillId="7" borderId="0" xfId="2" applyFont="1" applyFill="1" applyBorder="1" applyAlignment="1">
      <alignment horizontal="left"/>
    </xf>
    <xf numFmtId="0" fontId="33" fillId="7" borderId="33" xfId="2" applyFont="1" applyFill="1" applyBorder="1" applyAlignment="1">
      <alignment horizontal="left"/>
    </xf>
    <xf numFmtId="0" fontId="33" fillId="19" borderId="0" xfId="2" applyFont="1" applyFill="1" applyBorder="1" applyAlignment="1">
      <alignment horizontal="left"/>
    </xf>
    <xf numFmtId="0" fontId="33" fillId="19" borderId="33" xfId="2" applyFont="1" applyFill="1" applyBorder="1" applyAlignment="1">
      <alignment horizontal="left"/>
    </xf>
    <xf numFmtId="0" fontId="33" fillId="5" borderId="32" xfId="2" applyFont="1" applyFill="1" applyBorder="1" applyAlignment="1">
      <alignment horizontal="left"/>
    </xf>
    <xf numFmtId="0" fontId="33" fillId="5" borderId="0" xfId="2" applyFont="1" applyFill="1" applyBorder="1" applyAlignment="1">
      <alignment horizontal="left"/>
    </xf>
    <xf numFmtId="0" fontId="33" fillId="5" borderId="30" xfId="2" applyFont="1" applyFill="1" applyBorder="1" applyAlignment="1">
      <alignment horizontal="left"/>
    </xf>
    <xf numFmtId="0" fontId="33" fillId="2" borderId="32" xfId="2" applyFont="1" applyFill="1" applyBorder="1" applyAlignment="1">
      <alignment horizontal="left"/>
    </xf>
    <xf numFmtId="0" fontId="33" fillId="2" borderId="0" xfId="2" applyFont="1" applyFill="1" applyBorder="1" applyAlignment="1">
      <alignment horizontal="left"/>
    </xf>
    <xf numFmtId="0" fontId="33" fillId="2" borderId="33" xfId="2" applyFont="1" applyFill="1" applyBorder="1" applyAlignment="1">
      <alignment horizontal="left"/>
    </xf>
    <xf numFmtId="0" fontId="33" fillId="4" borderId="32" xfId="2" applyFont="1" applyFill="1" applyBorder="1" applyAlignment="1">
      <alignment horizontal="left"/>
    </xf>
    <xf numFmtId="0" fontId="33" fillId="4" borderId="0" xfId="2" applyFont="1" applyFill="1" applyBorder="1" applyAlignment="1">
      <alignment horizontal="left"/>
    </xf>
    <xf numFmtId="0" fontId="33" fillId="4" borderId="33" xfId="2" applyFont="1" applyFill="1" applyBorder="1" applyAlignment="1">
      <alignment horizontal="left"/>
    </xf>
    <xf numFmtId="0" fontId="33" fillId="18" borderId="32" xfId="2" applyFont="1" applyFill="1" applyBorder="1" applyAlignment="1">
      <alignment horizontal="left"/>
    </xf>
    <xf numFmtId="0" fontId="33" fillId="18" borderId="0" xfId="2" applyFont="1" applyFill="1" applyBorder="1" applyAlignment="1">
      <alignment horizontal="left"/>
    </xf>
    <xf numFmtId="0" fontId="23" fillId="9" borderId="52" xfId="2" applyFont="1" applyFill="1" applyBorder="1" applyAlignment="1">
      <alignment horizontal="center"/>
    </xf>
    <xf numFmtId="0" fontId="23" fillId="9" borderId="12" xfId="2" applyFont="1" applyFill="1" applyBorder="1" applyAlignment="1">
      <alignment horizontal="center"/>
    </xf>
    <xf numFmtId="49" fontId="16" fillId="0" borderId="17" xfId="2" applyNumberFormat="1" applyFont="1" applyFill="1" applyBorder="1" applyAlignment="1">
      <alignment horizontal="center"/>
    </xf>
    <xf numFmtId="49" fontId="16" fillId="0" borderId="20" xfId="2" applyNumberFormat="1" applyFont="1" applyFill="1" applyBorder="1" applyAlignment="1">
      <alignment horizontal="center"/>
    </xf>
    <xf numFmtId="49" fontId="16" fillId="0" borderId="12" xfId="2" applyNumberFormat="1" applyFont="1" applyFill="1" applyBorder="1" applyAlignment="1">
      <alignment horizontal="center"/>
    </xf>
    <xf numFmtId="0" fontId="23" fillId="5" borderId="52" xfId="3" applyFont="1" applyFill="1" applyBorder="1" applyAlignment="1">
      <alignment horizontal="center" vertical="center"/>
    </xf>
    <xf numFmtId="0" fontId="23" fillId="5" borderId="12" xfId="3" applyFont="1" applyFill="1" applyBorder="1" applyAlignment="1">
      <alignment horizontal="center" vertical="center"/>
    </xf>
    <xf numFmtId="49" fontId="15" fillId="0" borderId="17" xfId="2" applyNumberFormat="1" applyFont="1" applyFill="1" applyBorder="1" applyAlignment="1">
      <alignment horizontal="center"/>
    </xf>
    <xf numFmtId="49" fontId="15" fillId="0" borderId="20" xfId="2" applyNumberFormat="1" applyFont="1" applyFill="1" applyBorder="1" applyAlignment="1">
      <alignment horizontal="center"/>
    </xf>
    <xf numFmtId="49" fontId="15" fillId="0" borderId="12" xfId="2" applyNumberFormat="1" applyFont="1" applyFill="1" applyBorder="1" applyAlignment="1">
      <alignment horizontal="center"/>
    </xf>
    <xf numFmtId="0" fontId="36" fillId="8" borderId="40" xfId="2" applyFont="1" applyFill="1" applyBorder="1" applyAlignment="1">
      <alignment horizontal="center"/>
    </xf>
    <xf numFmtId="0" fontId="10" fillId="14" borderId="38" xfId="0" applyFont="1" applyFill="1" applyBorder="1" applyAlignment="1">
      <alignment horizontal="center" vertical="center" wrapText="1"/>
    </xf>
    <xf numFmtId="0" fontId="10" fillId="14" borderId="19" xfId="0" applyFont="1" applyFill="1" applyBorder="1" applyAlignment="1">
      <alignment horizontal="center" vertical="center" wrapText="1"/>
    </xf>
    <xf numFmtId="0" fontId="10" fillId="14" borderId="18" xfId="0" applyFont="1" applyFill="1" applyBorder="1" applyAlignment="1">
      <alignment horizontal="center" vertical="center" wrapText="1"/>
    </xf>
    <xf numFmtId="0" fontId="10" fillId="14" borderId="39" xfId="0" applyFont="1" applyFill="1" applyBorder="1" applyAlignment="1">
      <alignment horizontal="center" vertical="center" wrapText="1"/>
    </xf>
    <xf numFmtId="0" fontId="10" fillId="14" borderId="40" xfId="0" applyFont="1" applyFill="1" applyBorder="1" applyAlignment="1">
      <alignment horizontal="center" vertical="center" wrapText="1"/>
    </xf>
    <xf numFmtId="0" fontId="10" fillId="14" borderId="41" xfId="0" applyFont="1" applyFill="1" applyBorder="1" applyAlignment="1">
      <alignment horizontal="center" vertical="center" wrapText="1"/>
    </xf>
    <xf numFmtId="0" fontId="31" fillId="16" borderId="19" xfId="0" applyFont="1" applyFill="1" applyBorder="1" applyAlignment="1">
      <alignment horizontal="center"/>
    </xf>
    <xf numFmtId="0" fontId="30" fillId="13" borderId="38" xfId="0" applyFont="1" applyFill="1" applyBorder="1" applyAlignment="1">
      <alignment horizontal="center" vertical="center"/>
    </xf>
    <xf numFmtId="0" fontId="30" fillId="13" borderId="19" xfId="0" applyFont="1" applyFill="1" applyBorder="1" applyAlignment="1">
      <alignment horizontal="center" vertical="center"/>
    </xf>
    <xf numFmtId="0" fontId="30" fillId="13" borderId="18" xfId="0" applyFont="1" applyFill="1" applyBorder="1" applyAlignment="1">
      <alignment horizontal="center" vertical="center"/>
    </xf>
    <xf numFmtId="0" fontId="30" fillId="13" borderId="39" xfId="0" applyFont="1" applyFill="1" applyBorder="1" applyAlignment="1">
      <alignment horizontal="center" vertical="center"/>
    </xf>
    <xf numFmtId="0" fontId="30" fillId="13" borderId="40" xfId="0" applyFont="1" applyFill="1" applyBorder="1" applyAlignment="1">
      <alignment horizontal="center" vertical="center"/>
    </xf>
    <xf numFmtId="0" fontId="30" fillId="13" borderId="41" xfId="0" applyFont="1" applyFill="1" applyBorder="1" applyAlignment="1">
      <alignment horizontal="center" vertical="center"/>
    </xf>
    <xf numFmtId="0" fontId="32" fillId="15" borderId="45" xfId="0" applyFont="1" applyFill="1" applyBorder="1" applyAlignment="1">
      <alignment horizontal="center"/>
    </xf>
    <xf numFmtId="0" fontId="29" fillId="0" borderId="0" xfId="0" applyFont="1" applyAlignment="1">
      <alignment horizontal="center" vertical="center"/>
    </xf>
    <xf numFmtId="0" fontId="0" fillId="0" borderId="43" xfId="0" applyBorder="1" applyAlignment="1">
      <alignment horizontal="left"/>
    </xf>
    <xf numFmtId="0" fontId="0" fillId="0" borderId="0" xfId="0" applyAlignment="1">
      <alignment horizontal="left"/>
    </xf>
    <xf numFmtId="0" fontId="37" fillId="0" borderId="0" xfId="0" applyFont="1" applyAlignment="1">
      <alignment horizontal="center"/>
    </xf>
    <xf numFmtId="167" fontId="38" fillId="17" borderId="42" xfId="0" applyNumberFormat="1" applyFont="1" applyFill="1" applyBorder="1" applyAlignment="1">
      <alignment horizontal="center"/>
    </xf>
  </cellXfs>
  <cellStyles count="6">
    <cellStyle name="Lien hypertexte" xfId="5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3 2" xfId="4" xr:uid="{00000000-0005-0000-0000-000003000000}"/>
    <cellStyle name="Normal_vac99 isa 2000" xfId="3" xr:uid="{00000000-0005-0000-0000-000004000000}"/>
  </cellStyles>
  <dxfs count="27"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5" tint="-0.24994659260841701"/>
        </patternFill>
      </fill>
    </dxf>
    <dxf>
      <font>
        <b/>
        <i val="0"/>
        <color theme="0" tint="-4.9989318521683403E-2"/>
      </font>
      <fill>
        <patternFill>
          <bgColor theme="5" tint="-0.24994659260841701"/>
        </patternFill>
      </fill>
    </dxf>
    <dxf>
      <fill>
        <patternFill patternType="darkGray">
          <fgColor theme="6" tint="-0.499984740745262"/>
        </patternFill>
      </fill>
    </dxf>
    <dxf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darkGray">
          <fgColor theme="6" tint="-0.499984740745262"/>
        </patternFill>
      </fill>
    </dxf>
    <dxf>
      <font>
        <b/>
        <i val="0"/>
        <color theme="0"/>
      </font>
      <fill>
        <patternFill>
          <bgColor theme="7" tint="0.39994506668294322"/>
        </patternFill>
      </fill>
    </dxf>
    <dxf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 tint="-4.9989318521683403E-2"/>
      </font>
      <fill>
        <patternFill>
          <bgColor theme="6" tint="-0.24994659260841701"/>
        </patternFill>
      </fill>
    </dxf>
    <dxf>
      <font>
        <b/>
        <i val="0"/>
        <color theme="4" tint="-0.24994659260841701"/>
      </font>
      <fill>
        <patternFill>
          <bgColor theme="3" tint="0.79998168889431442"/>
        </patternFill>
      </fill>
    </dxf>
    <dxf>
      <border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/>
        <i val="0"/>
        <color auto="1"/>
      </font>
      <fill>
        <patternFill patternType="solid">
          <bgColor rgb="FFCCCC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 tint="-4.9989318521683403E-2"/>
      </font>
      <fill>
        <patternFill>
          <bgColor rgb="FF7030A0"/>
        </patternFill>
      </fill>
    </dxf>
    <dxf>
      <font>
        <color rgb="FFFF0000"/>
      </font>
      <fill>
        <patternFill>
          <bgColor theme="3" tint="0.79998168889431442"/>
        </patternFill>
      </fill>
      <border>
        <vertical/>
        <horizontal/>
      </border>
    </dxf>
    <dxf>
      <font>
        <color rgb="FFFF0000"/>
      </font>
      <fill>
        <patternFill>
          <bgColor theme="3" tint="0.79998168889431442"/>
        </patternFill>
      </fill>
      <border>
        <vertical/>
        <horizontal/>
      </border>
    </dxf>
    <dxf>
      <font>
        <color rgb="FFFF0000"/>
      </font>
      <fill>
        <patternFill>
          <bgColor theme="3" tint="0.79998168889431442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3" tint="0.79998168889431442"/>
        </patternFill>
      </fill>
      <border>
        <vertical/>
        <horizontal/>
      </border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theme="3" tint="0.79998168889431442"/>
        </patternFill>
      </fill>
      <border>
        <vertical/>
        <horizontal/>
      </border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A50021"/>
      <color rgb="FFCCFFCC"/>
      <color rgb="FFCCECFF"/>
      <color rgb="FFCCCCFF"/>
      <color rgb="FF99CCFF"/>
      <color rgb="FF00FF00"/>
      <color rgb="FFF6F8AA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4</xdr:row>
      <xdr:rowOff>28575</xdr:rowOff>
    </xdr:from>
    <xdr:to>
      <xdr:col>6</xdr:col>
      <xdr:colOff>571500</xdr:colOff>
      <xdr:row>4</xdr:row>
      <xdr:rowOff>217932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810000" y="1143000"/>
          <a:ext cx="438150" cy="189357"/>
        </a:xfrm>
        <a:prstGeom prst="rightArrow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6</xdr:col>
      <xdr:colOff>485775</xdr:colOff>
      <xdr:row>15</xdr:row>
      <xdr:rowOff>28575</xdr:rowOff>
    </xdr:from>
    <xdr:to>
      <xdr:col>7</xdr:col>
      <xdr:colOff>238125</xdr:colOff>
      <xdr:row>15</xdr:row>
      <xdr:rowOff>217932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162425" y="3629025"/>
          <a:ext cx="438150" cy="189357"/>
        </a:xfrm>
        <a:prstGeom prst="rightArrow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323850</xdr:colOff>
      <xdr:row>26</xdr:row>
      <xdr:rowOff>228600</xdr:rowOff>
    </xdr:from>
    <xdr:to>
      <xdr:col>9</xdr:col>
      <xdr:colOff>257175</xdr:colOff>
      <xdr:row>30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7E39A6-CC85-49D2-A4D1-E1DB9CB87FD9}"/>
            </a:ext>
          </a:extLst>
        </xdr:cNvPr>
        <xdr:cNvSpPr txBox="1"/>
      </xdr:nvSpPr>
      <xdr:spPr>
        <a:xfrm>
          <a:off x="3343275" y="6334125"/>
          <a:ext cx="26765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Je voudrais que cela vienne là</a:t>
          </a:r>
        </a:p>
        <a:p>
          <a:r>
            <a:rPr lang="fr-CH" sz="1100"/>
            <a:t>Exemple RS (Roberto à congé le 02 février au 06 février)</a:t>
          </a:r>
          <a:r>
            <a:rPr lang="fr-CH" sz="1100" baseline="0"/>
            <a:t> ou que WE (Waldy à congé le 02 Février)</a:t>
          </a:r>
          <a:endParaRPr lang="fr-CH" sz="1100"/>
        </a:p>
      </xdr:txBody>
    </xdr:sp>
    <xdr:clientData/>
  </xdr:twoCellAnchor>
  <xdr:twoCellAnchor>
    <xdr:from>
      <xdr:col>4</xdr:col>
      <xdr:colOff>342900</xdr:colOff>
      <xdr:row>26</xdr:row>
      <xdr:rowOff>9525</xdr:rowOff>
    </xdr:from>
    <xdr:to>
      <xdr:col>5</xdr:col>
      <xdr:colOff>38100</xdr:colOff>
      <xdr:row>35</xdr:row>
      <xdr:rowOff>66675</xdr:rowOff>
    </xdr:to>
    <xdr:sp macro="" textlink="">
      <xdr:nvSpPr>
        <xdr:cNvPr id="9" name="Accolade fermante 8">
          <a:extLst>
            <a:ext uri="{FF2B5EF4-FFF2-40B4-BE49-F238E27FC236}">
              <a16:creationId xmlns:a16="http://schemas.microsoft.com/office/drawing/2014/main" id="{C0F8F26E-D2BE-415C-B774-3B64533C5B5E}"/>
            </a:ext>
          </a:extLst>
        </xdr:cNvPr>
        <xdr:cNvSpPr/>
      </xdr:nvSpPr>
      <xdr:spPr>
        <a:xfrm>
          <a:off x="2647950" y="6115050"/>
          <a:ext cx="409575" cy="2457450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38100</xdr:colOff>
      <xdr:row>30</xdr:row>
      <xdr:rowOff>9525</xdr:rowOff>
    </xdr:from>
    <xdr:to>
      <xdr:col>6</xdr:col>
      <xdr:colOff>352425</xdr:colOff>
      <xdr:row>30</xdr:row>
      <xdr:rowOff>171450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E34331C8-F483-464D-BA4C-41144C4A669A}"/>
            </a:ext>
          </a:extLst>
        </xdr:cNvPr>
        <xdr:cNvCxnSpPr>
          <a:endCxn id="9" idx="1"/>
        </xdr:cNvCxnSpPr>
      </xdr:nvCxnSpPr>
      <xdr:spPr>
        <a:xfrm flipH="1">
          <a:off x="3057525" y="7181850"/>
          <a:ext cx="100012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0</xdr:row>
      <xdr:rowOff>19050</xdr:rowOff>
    </xdr:from>
    <xdr:to>
      <xdr:col>21</xdr:col>
      <xdr:colOff>57150</xdr:colOff>
      <xdr:row>4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584FD1C-6D8D-4478-BA9D-ADC12C2A8514}"/>
            </a:ext>
          </a:extLst>
        </xdr:cNvPr>
        <xdr:cNvSpPr txBox="1"/>
      </xdr:nvSpPr>
      <xdr:spPr>
        <a:xfrm>
          <a:off x="2085975" y="19050"/>
          <a:ext cx="394335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Je voudrais quand</a:t>
          </a:r>
          <a:r>
            <a:rPr lang="fr-CH" sz="1100" baseline="0"/>
            <a:t> je met  une de ces initiale dans mon tableau qu cela me marque sur l'onguelet Horaire à la place de &lt;REF...&gt; le nom de la personne et que si il y a plusieurs jour qu'il me dise "du 02 au 05 février un tell. à congé"je sais pas si cela est faisable.</a:t>
          </a:r>
          <a:endParaRPr lang="fr-CH" sz="1100"/>
        </a:p>
      </xdr:txBody>
    </xdr:sp>
    <xdr:clientData/>
  </xdr:twoCellAnchor>
  <xdr:twoCellAnchor>
    <xdr:from>
      <xdr:col>9</xdr:col>
      <xdr:colOff>142875</xdr:colOff>
      <xdr:row>3</xdr:row>
      <xdr:rowOff>95250</xdr:rowOff>
    </xdr:from>
    <xdr:to>
      <xdr:col>11</xdr:col>
      <xdr:colOff>409575</xdr:colOff>
      <xdr:row>6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FB2DAF6-D0C6-4E06-A2BF-042CF75BF7D8}"/>
            </a:ext>
          </a:extLst>
        </xdr:cNvPr>
        <xdr:cNvCxnSpPr/>
      </xdr:nvCxnSpPr>
      <xdr:spPr>
        <a:xfrm flipH="1">
          <a:off x="2638425" y="828675"/>
          <a:ext cx="762000" cy="495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youtube.com/watch?v=4Gjj_BLvN_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6"/>
  <sheetViews>
    <sheetView showGridLines="0" tabSelected="1" topLeftCell="A12" workbookViewId="0">
      <selection activeCell="L31" sqref="L31"/>
    </sheetView>
  </sheetViews>
  <sheetFormatPr baseColWidth="10" defaultRowHeight="12.75"/>
  <cols>
    <col min="1" max="1" width="3.42578125" customWidth="1"/>
    <col min="2" max="2" width="10.28515625" customWidth="1"/>
    <col min="4" max="4" width="9.42578125" customWidth="1"/>
    <col min="5" max="5" width="10.7109375" bestFit="1" customWidth="1"/>
    <col min="6" max="9" width="10.28515625" bestFit="1" customWidth="1"/>
  </cols>
  <sheetData>
    <row r="1" spans="1:12" ht="23.25" customHeight="1">
      <c r="A1" s="125"/>
      <c r="B1" s="125"/>
      <c r="C1" s="141" t="s">
        <v>11</v>
      </c>
      <c r="D1" s="141"/>
      <c r="E1" s="141"/>
      <c r="F1" s="141"/>
      <c r="G1" s="141"/>
      <c r="H1" s="125"/>
      <c r="I1" s="125"/>
    </row>
    <row r="2" spans="1:12" ht="33" customHeight="1">
      <c r="A2" s="125"/>
      <c r="B2" s="125"/>
      <c r="C2" s="141"/>
      <c r="D2" s="141"/>
      <c r="E2" s="141"/>
      <c r="F2" s="141"/>
      <c r="G2" s="141"/>
      <c r="H2" s="125"/>
      <c r="I2" s="125"/>
      <c r="J2" s="3"/>
    </row>
    <row r="3" spans="1:12" ht="19.5" customHeight="1">
      <c r="A3" s="126" t="s">
        <v>12</v>
      </c>
      <c r="B3" s="126"/>
      <c r="C3" s="126"/>
      <c r="D3" s="126"/>
      <c r="E3" s="126"/>
      <c r="F3" s="126"/>
      <c r="G3" s="126"/>
      <c r="H3" s="127"/>
      <c r="I3" s="11">
        <v>31</v>
      </c>
    </row>
    <row r="4" spans="1:12" ht="12" customHeight="1">
      <c r="D4" s="1"/>
      <c r="E4" s="1"/>
      <c r="F4" s="1"/>
      <c r="G4" s="1"/>
      <c r="H4" s="1"/>
      <c r="I4" s="1"/>
    </row>
    <row r="5" spans="1:12" ht="18.75" customHeight="1">
      <c r="A5" s="139" t="s">
        <v>27</v>
      </c>
      <c r="B5" s="139"/>
      <c r="C5" s="139"/>
      <c r="D5" s="140"/>
      <c r="E5" s="131" t="e">
        <f>HLOOKUP(I3,#REF!,2,FALSE)</f>
        <v>#REF!</v>
      </c>
      <c r="F5" s="132"/>
      <c r="G5" s="10"/>
      <c r="H5" s="131" t="e">
        <f>HLOOKUP(I3,#REF!,6,FALSE)</f>
        <v>#REF!</v>
      </c>
      <c r="I5" s="132"/>
    </row>
    <row r="6" spans="1:12" ht="8.25" customHeight="1" thickBot="1">
      <c r="A6" s="130"/>
      <c r="B6" s="130"/>
      <c r="C6" s="130"/>
      <c r="D6" s="130"/>
    </row>
    <row r="7" spans="1:12" s="2" customFormat="1" ht="20.100000000000001" customHeight="1" thickBot="1">
      <c r="A7" s="142"/>
      <c r="B7" s="142"/>
      <c r="C7" s="142"/>
      <c r="D7" s="143"/>
      <c r="E7" s="19" t="s">
        <v>24</v>
      </c>
      <c r="F7" s="20" t="s">
        <v>23</v>
      </c>
      <c r="G7" s="20" t="s">
        <v>22</v>
      </c>
      <c r="H7" s="20" t="s">
        <v>25</v>
      </c>
      <c r="I7" s="21" t="s">
        <v>21</v>
      </c>
    </row>
    <row r="8" spans="1:12" s="2" customFormat="1" ht="20.100000000000001" customHeight="1">
      <c r="A8" s="119" t="s">
        <v>5</v>
      </c>
      <c r="B8" s="120"/>
      <c r="C8" s="120"/>
      <c r="D8" s="24">
        <v>0.3125</v>
      </c>
      <c r="E8" s="25" t="s">
        <v>28</v>
      </c>
      <c r="F8" s="25" t="s">
        <v>28</v>
      </c>
      <c r="G8" s="25" t="s">
        <v>28</v>
      </c>
      <c r="H8" s="25" t="s">
        <v>28</v>
      </c>
      <c r="I8" s="45" t="s">
        <v>28</v>
      </c>
    </row>
    <row r="9" spans="1:12" s="2" customFormat="1" ht="20.100000000000001" customHeight="1">
      <c r="A9" s="121" t="s">
        <v>6</v>
      </c>
      <c r="B9" s="122"/>
      <c r="C9" s="122"/>
      <c r="D9" s="23">
        <v>0.3125</v>
      </c>
      <c r="E9" s="14" t="s">
        <v>15</v>
      </c>
      <c r="F9" s="14" t="s">
        <v>15</v>
      </c>
      <c r="G9" s="14" t="s">
        <v>15</v>
      </c>
      <c r="H9" s="14" t="s">
        <v>15</v>
      </c>
      <c r="I9" s="49" t="s">
        <v>15</v>
      </c>
    </row>
    <row r="10" spans="1:12" s="2" customFormat="1" ht="20.100000000000001" customHeight="1">
      <c r="A10" s="123" t="s">
        <v>16</v>
      </c>
      <c r="B10" s="124"/>
      <c r="C10" s="124"/>
      <c r="D10" s="22">
        <v>0.45833333333333331</v>
      </c>
      <c r="E10" s="13" t="s">
        <v>15</v>
      </c>
      <c r="F10" s="13" t="s">
        <v>15</v>
      </c>
      <c r="G10" s="13" t="s">
        <v>15</v>
      </c>
      <c r="H10" s="13" t="s">
        <v>15</v>
      </c>
      <c r="I10" s="15" t="s">
        <v>15</v>
      </c>
    </row>
    <row r="11" spans="1:12" s="2" customFormat="1" ht="20.100000000000001" customHeight="1">
      <c r="A11" s="135" t="s">
        <v>7</v>
      </c>
      <c r="B11" s="136"/>
      <c r="C11" s="136"/>
      <c r="D11" s="28">
        <v>0.34375</v>
      </c>
      <c r="E11" s="18" t="s">
        <v>29</v>
      </c>
      <c r="F11" s="28">
        <v>0.46875</v>
      </c>
      <c r="G11" s="18" t="s">
        <v>29</v>
      </c>
      <c r="H11" s="28">
        <v>0.60416666666666663</v>
      </c>
      <c r="I11" s="26" t="s">
        <v>29</v>
      </c>
    </row>
    <row r="12" spans="1:12" s="2" customFormat="1" ht="20.100000000000001" customHeight="1">
      <c r="A12" s="123" t="s">
        <v>8</v>
      </c>
      <c r="B12" s="124"/>
      <c r="C12" s="124"/>
      <c r="D12" s="22">
        <v>0.63541666666666663</v>
      </c>
      <c r="E12" s="13" t="s">
        <v>15</v>
      </c>
      <c r="F12" s="13"/>
      <c r="G12" s="13"/>
      <c r="H12" s="13"/>
      <c r="I12" s="15" t="s">
        <v>15</v>
      </c>
    </row>
    <row r="13" spans="1:12" s="2" customFormat="1" ht="20.100000000000001" customHeight="1">
      <c r="A13" s="121" t="s">
        <v>9</v>
      </c>
      <c r="B13" s="122"/>
      <c r="C13" s="122"/>
      <c r="D13" s="23">
        <v>0.6875</v>
      </c>
      <c r="E13" s="14" t="s">
        <v>55</v>
      </c>
      <c r="F13" s="14" t="s">
        <v>55</v>
      </c>
      <c r="G13" s="14" t="s">
        <v>55</v>
      </c>
      <c r="H13" s="14" t="s">
        <v>55</v>
      </c>
      <c r="I13" s="49" t="s">
        <v>55</v>
      </c>
    </row>
    <row r="14" spans="1:12" s="2" customFormat="1" ht="20.100000000000001" customHeight="1" thickBot="1">
      <c r="A14" s="107" t="s">
        <v>10</v>
      </c>
      <c r="B14" s="108"/>
      <c r="C14" s="108"/>
      <c r="D14" s="27">
        <v>0.70833333333333337</v>
      </c>
      <c r="E14" s="16" t="s">
        <v>14</v>
      </c>
      <c r="F14" s="16" t="s">
        <v>15</v>
      </c>
      <c r="G14" s="16" t="s">
        <v>45</v>
      </c>
      <c r="H14" s="16" t="s">
        <v>13</v>
      </c>
      <c r="I14" s="17" t="s">
        <v>28</v>
      </c>
    </row>
    <row r="15" spans="1:12" s="2" customFormat="1" ht="12.75" customHeight="1">
      <c r="B15" s="138"/>
      <c r="C15" s="138"/>
      <c r="D15" s="138"/>
      <c r="L15" s="2" t="s">
        <v>56</v>
      </c>
    </row>
    <row r="16" spans="1:12" s="3" customFormat="1" ht="20.100000000000001" customHeight="1">
      <c r="A16" s="129" t="s">
        <v>26</v>
      </c>
      <c r="B16" s="129"/>
      <c r="C16" s="129"/>
      <c r="D16" s="129"/>
      <c r="E16" s="129"/>
      <c r="F16" s="133" t="e">
        <f>E5</f>
        <v>#REF!</v>
      </c>
      <c r="G16" s="134"/>
      <c r="H16" s="117" t="e">
        <f>H5</f>
        <v>#REF!</v>
      </c>
      <c r="I16" s="118"/>
    </row>
    <row r="17" spans="1:12" s="2" customFormat="1" ht="11.25" customHeight="1" thickBot="1">
      <c r="B17" s="128"/>
      <c r="C17" s="128"/>
      <c r="D17" s="128"/>
    </row>
    <row r="18" spans="1:12" s="3" customFormat="1" ht="20.100000000000001" customHeight="1" thickBot="1">
      <c r="A18" s="9"/>
      <c r="B18" s="9"/>
      <c r="C18" s="109" t="s">
        <v>18</v>
      </c>
      <c r="D18" s="110"/>
      <c r="E18" s="111"/>
      <c r="F18" s="109" t="s">
        <v>19</v>
      </c>
      <c r="G18" s="110"/>
      <c r="H18" s="110"/>
      <c r="I18" s="112"/>
    </row>
    <row r="19" spans="1:12" s="2" customFormat="1" ht="20.100000000000001" customHeight="1" thickBot="1">
      <c r="A19" s="137"/>
      <c r="B19" s="137"/>
      <c r="C19" s="48" t="s">
        <v>17</v>
      </c>
      <c r="D19" s="116" t="s">
        <v>46</v>
      </c>
      <c r="E19" s="111"/>
      <c r="F19" s="113"/>
      <c r="G19" s="114"/>
      <c r="H19" s="114"/>
      <c r="I19" s="115"/>
    </row>
    <row r="20" spans="1:12" s="2" customFormat="1" ht="20.100000000000001" customHeight="1" thickBot="1">
      <c r="A20" s="101" t="s">
        <v>0</v>
      </c>
      <c r="B20" s="102"/>
      <c r="C20" s="43" t="s">
        <v>45</v>
      </c>
      <c r="D20" s="44" t="s">
        <v>14</v>
      </c>
      <c r="E20" s="50"/>
      <c r="F20" s="53" t="s">
        <v>15</v>
      </c>
      <c r="G20" s="25"/>
      <c r="H20" s="54"/>
      <c r="I20" s="45"/>
    </row>
    <row r="21" spans="1:12" s="2" customFormat="1" ht="20.100000000000001" customHeight="1" thickBot="1">
      <c r="A21" s="101" t="s">
        <v>1</v>
      </c>
      <c r="B21" s="102"/>
      <c r="C21" s="12" t="s">
        <v>45</v>
      </c>
      <c r="D21" s="29" t="s">
        <v>14</v>
      </c>
      <c r="E21" s="51"/>
      <c r="F21" s="55" t="s">
        <v>15</v>
      </c>
      <c r="G21" s="13"/>
      <c r="H21" s="14"/>
      <c r="I21" s="15"/>
    </row>
    <row r="22" spans="1:12" s="2" customFormat="1" ht="20.100000000000001" customHeight="1" thickBot="1">
      <c r="A22" s="101" t="s">
        <v>2</v>
      </c>
      <c r="B22" s="102"/>
      <c r="C22" s="12" t="s">
        <v>45</v>
      </c>
      <c r="D22" s="29" t="s">
        <v>14</v>
      </c>
      <c r="E22" s="51"/>
      <c r="F22" s="55" t="s">
        <v>15</v>
      </c>
      <c r="G22" s="13"/>
      <c r="H22" s="14"/>
      <c r="I22" s="15"/>
    </row>
    <row r="23" spans="1:12" s="2" customFormat="1" ht="20.100000000000001" customHeight="1" thickBot="1">
      <c r="A23" s="101" t="s">
        <v>3</v>
      </c>
      <c r="B23" s="102"/>
      <c r="C23" s="12" t="s">
        <v>45</v>
      </c>
      <c r="D23" s="29" t="s">
        <v>14</v>
      </c>
      <c r="E23" s="51"/>
      <c r="F23" s="55" t="s">
        <v>15</v>
      </c>
      <c r="G23" s="13"/>
      <c r="H23" s="14"/>
      <c r="I23" s="15"/>
    </row>
    <row r="24" spans="1:12" s="2" customFormat="1" ht="20.100000000000001" customHeight="1" thickBot="1">
      <c r="A24" s="104" t="s">
        <v>4</v>
      </c>
      <c r="B24" s="105"/>
      <c r="C24" s="46" t="s">
        <v>45</v>
      </c>
      <c r="D24" s="30" t="s">
        <v>14</v>
      </c>
      <c r="E24" s="52"/>
      <c r="F24" s="56" t="s">
        <v>15</v>
      </c>
      <c r="G24" s="42"/>
      <c r="H24" s="57"/>
      <c r="I24" s="47"/>
    </row>
    <row r="25" spans="1:12" ht="9" customHeight="1"/>
    <row r="26" spans="1:12" ht="21" customHeight="1">
      <c r="B26" s="103" t="s">
        <v>20</v>
      </c>
      <c r="C26" s="103"/>
      <c r="D26" s="103"/>
      <c r="E26" s="103"/>
      <c r="F26" s="103"/>
      <c r="G26" s="103"/>
      <c r="H26" s="103"/>
      <c r="I26" s="103"/>
    </row>
    <row r="27" spans="1:12" ht="21" customHeight="1">
      <c r="A27" s="31" t="e">
        <f>HLOOKUP(I3,#REF!,10,FALSE)</f>
        <v>#REF!</v>
      </c>
      <c r="B27" s="31"/>
      <c r="C27" s="106" t="e">
        <f>IF(A27=0,"","Noe est absent toute la semaine")</f>
        <v>#REF!</v>
      </c>
      <c r="D27" s="106"/>
      <c r="E27" s="106"/>
      <c r="F27" s="106"/>
      <c r="G27" s="59"/>
      <c r="H27" s="59"/>
      <c r="I27" s="106" t="str">
        <f>IF(G27=0,"","Noe est absent toute la semaine")</f>
        <v/>
      </c>
      <c r="J27" s="106"/>
      <c r="K27" s="106"/>
      <c r="L27" s="106"/>
    </row>
    <row r="28" spans="1:12" ht="21" customHeight="1">
      <c r="A28" s="31" t="e">
        <f>HLOOKUP(I3,#REF!,2,FALSE)</f>
        <v>#REF!</v>
      </c>
      <c r="B28" s="31" t="e">
        <f>HLOOKUP($I$3,#REF!,11,FALSE)</f>
        <v>#REF!</v>
      </c>
      <c r="C28" s="106" t="e">
        <f>IF(A28=0,"","Roberto est absent toute la semaine")</f>
        <v>#REF!</v>
      </c>
      <c r="D28" s="106"/>
      <c r="E28" s="106"/>
      <c r="F28" s="106"/>
      <c r="G28" s="59"/>
      <c r="H28" s="59"/>
      <c r="I28" s="59"/>
      <c r="J28" s="5"/>
    </row>
    <row r="29" spans="1:12" ht="21" customHeight="1">
      <c r="A29" s="31" t="e">
        <f>HLOOKUP(I3,#REF!,3,FALSE)</f>
        <v>#REF!</v>
      </c>
      <c r="B29" s="41" t="e">
        <f>HLOOKUP($I$3,#REF!,12,FALSE)</f>
        <v>#REF!</v>
      </c>
      <c r="C29" s="106" t="e">
        <f>IF(A29=0,"","Waldy est absent toute la semaine")</f>
        <v>#REF!</v>
      </c>
      <c r="D29" s="106"/>
      <c r="E29" s="106"/>
      <c r="F29" s="106"/>
      <c r="G29" s="59"/>
      <c r="H29" s="59"/>
      <c r="I29" s="59"/>
      <c r="J29" s="5"/>
    </row>
    <row r="30" spans="1:12" ht="21" customHeight="1">
      <c r="A30" s="31" t="e">
        <f>HLOOKUP(I3,#REF!,4,FALSE)</f>
        <v>#REF!</v>
      </c>
      <c r="B30" s="31" t="e">
        <f>HLOOKUP($I$3,#REF!,14,FALSE)</f>
        <v>#REF!</v>
      </c>
      <c r="C30" s="106" t="e">
        <f>IF(A30=0,"","Hugo est absent toute la semaine")</f>
        <v>#REF!</v>
      </c>
      <c r="D30" s="106"/>
      <c r="E30" s="106"/>
      <c r="F30" s="106"/>
      <c r="G30" s="59"/>
      <c r="H30" s="59"/>
      <c r="I30" s="59"/>
      <c r="J30" s="5"/>
    </row>
    <row r="31" spans="1:12" ht="21" customHeight="1">
      <c r="A31" s="31" t="e">
        <f>HLOOKUP(I3,#REF!,5,FALSE)</f>
        <v>#REF!</v>
      </c>
      <c r="B31" s="31" t="e">
        <f>HLOOKUP($I$3,#REF!,15,FALSE)</f>
        <v>#REF!</v>
      </c>
      <c r="C31" s="106" t="e">
        <f>IF(A31=0,"","L. Maurer est absent toute la semaine")</f>
        <v>#REF!</v>
      </c>
      <c r="D31" s="106"/>
      <c r="E31" s="106"/>
      <c r="F31" s="106"/>
      <c r="G31" s="59"/>
      <c r="H31" s="59"/>
      <c r="I31" s="59"/>
      <c r="J31" s="5"/>
    </row>
    <row r="32" spans="1:12" ht="21" customHeight="1">
      <c r="A32" s="31" t="e">
        <f>HLOOKUP(I3,#REF!,6,FALSE)</f>
        <v>#REF!</v>
      </c>
      <c r="B32" s="31" t="e">
        <f>HLOOKUP($I$3,#REF!,16,FALSE)</f>
        <v>#REF!</v>
      </c>
      <c r="C32" s="106" t="e">
        <f>IF(A32=0,"","L. Azoh est absent toute la semaine")</f>
        <v>#REF!</v>
      </c>
      <c r="D32" s="106"/>
      <c r="E32" s="106"/>
      <c r="F32" s="106"/>
      <c r="G32" s="59"/>
      <c r="H32" s="59"/>
      <c r="I32" s="59"/>
      <c r="J32" s="5"/>
    </row>
    <row r="33" spans="1:10" ht="21" customHeight="1">
      <c r="A33" s="31" t="e">
        <f>HLOOKUP(I3,#REF!,7,FALSE)</f>
        <v>#REF!</v>
      </c>
      <c r="B33" s="31" t="e">
        <f>HLOOKUP($I$3,#REF!,17,FALSE)</f>
        <v>#REF!</v>
      </c>
      <c r="C33" s="106" t="e">
        <f>IF(A33=0,"","Joël est absent toute la semaine")</f>
        <v>#REF!</v>
      </c>
      <c r="D33" s="106"/>
      <c r="E33" s="106"/>
      <c r="F33" s="106"/>
      <c r="G33" s="59"/>
      <c r="H33" s="59"/>
      <c r="I33" s="59"/>
      <c r="J33" s="5"/>
    </row>
    <row r="34" spans="1:10" ht="21" customHeight="1">
      <c r="A34" s="31" t="e">
        <f>HLOOKUP(I3,#REF!,8,FALSE)</f>
        <v>#REF!</v>
      </c>
      <c r="B34" s="31" t="e">
        <f>HLOOKUP($I$3,#REF!,18,FALSE)</f>
        <v>#REF!</v>
      </c>
      <c r="C34" s="106" t="e">
        <f>IF(A34=0,"","Ruben est absent toute la semaine")</f>
        <v>#REF!</v>
      </c>
      <c r="D34" s="106"/>
      <c r="E34" s="106"/>
      <c r="F34" s="106"/>
      <c r="G34" s="59"/>
      <c r="H34" s="59"/>
      <c r="I34" s="59"/>
      <c r="J34" s="5"/>
    </row>
    <row r="35" spans="1:10" ht="21" customHeight="1">
      <c r="A35" s="31" t="e">
        <f>HLOOKUP(I3,#REF!,9,FALSE)</f>
        <v>#REF!</v>
      </c>
      <c r="B35" s="31" t="e">
        <f>HLOOKUP($I$3,#REF!,16,FALSE)</f>
        <v>#REF!</v>
      </c>
      <c r="C35" s="106" t="e">
        <f>IF(A35=0,"","Julien est absent toute la semaine")</f>
        <v>#REF!</v>
      </c>
      <c r="D35" s="106"/>
      <c r="E35" s="106"/>
      <c r="F35" s="106"/>
      <c r="G35" s="59"/>
      <c r="H35" s="59"/>
      <c r="I35" s="59"/>
      <c r="J35" s="5"/>
    </row>
    <row r="36" spans="1:10" ht="21" customHeight="1">
      <c r="A36" s="58"/>
      <c r="B36" s="100"/>
      <c r="C36" s="100"/>
      <c r="D36" s="100"/>
      <c r="E36" s="100"/>
      <c r="F36" s="100"/>
      <c r="G36" s="100"/>
      <c r="H36" s="100"/>
      <c r="I36" s="100"/>
      <c r="J36" s="8"/>
    </row>
    <row r="37" spans="1:10" ht="21" customHeight="1">
      <c r="B37" s="4"/>
      <c r="C37" s="4"/>
      <c r="D37" s="4"/>
      <c r="E37" s="4"/>
      <c r="F37" s="4"/>
      <c r="G37" s="4"/>
      <c r="H37" s="4"/>
      <c r="I37" s="4"/>
      <c r="J37" s="4"/>
    </row>
    <row r="40" spans="1:10" ht="10.5" customHeight="1"/>
    <row r="41" spans="1:10" hidden="1"/>
    <row r="42" spans="1:10" hidden="1"/>
    <row r="43" spans="1:10" hidden="1"/>
    <row r="45" spans="1:10" ht="12" hidden="1" customHeight="1"/>
    <row r="46" spans="1:10" hidden="1"/>
  </sheetData>
  <mergeCells count="42">
    <mergeCell ref="C27:F27"/>
    <mergeCell ref="H1:I2"/>
    <mergeCell ref="B17:D17"/>
    <mergeCell ref="A16:E16"/>
    <mergeCell ref="A6:D6"/>
    <mergeCell ref="E5:F5"/>
    <mergeCell ref="F16:G16"/>
    <mergeCell ref="A11:C11"/>
    <mergeCell ref="A12:C12"/>
    <mergeCell ref="A13:C13"/>
    <mergeCell ref="A19:B19"/>
    <mergeCell ref="B15:D15"/>
    <mergeCell ref="A5:D5"/>
    <mergeCell ref="H5:I5"/>
    <mergeCell ref="C1:G2"/>
    <mergeCell ref="A7:D7"/>
    <mergeCell ref="A8:C8"/>
    <mergeCell ref="A9:C9"/>
    <mergeCell ref="A10:C10"/>
    <mergeCell ref="A1:B2"/>
    <mergeCell ref="A3:H3"/>
    <mergeCell ref="A14:C14"/>
    <mergeCell ref="C18:E18"/>
    <mergeCell ref="F18:I19"/>
    <mergeCell ref="D19:E19"/>
    <mergeCell ref="H16:I16"/>
    <mergeCell ref="B36:I36"/>
    <mergeCell ref="A20:B20"/>
    <mergeCell ref="A21:B21"/>
    <mergeCell ref="A22:B22"/>
    <mergeCell ref="B26:I26"/>
    <mergeCell ref="A23:B23"/>
    <mergeCell ref="A24:B24"/>
    <mergeCell ref="C33:F33"/>
    <mergeCell ref="C34:F34"/>
    <mergeCell ref="C35:F35"/>
    <mergeCell ref="C28:F28"/>
    <mergeCell ref="I27:L27"/>
    <mergeCell ref="C29:F29"/>
    <mergeCell ref="C30:F30"/>
    <mergeCell ref="C31:F31"/>
    <mergeCell ref="C32:F32"/>
  </mergeCells>
  <conditionalFormatting sqref="C31">
    <cfRule type="containsText" dxfId="26" priority="29" operator="containsText" text="L. Maurer est absent toute la semaine">
      <formula>NOT(ISERROR(SEARCH("L. Maurer est absent toute la semaine",C31)))</formula>
    </cfRule>
  </conditionalFormatting>
  <conditionalFormatting sqref="C29:F29">
    <cfRule type="containsText" dxfId="25" priority="9" operator="containsText" text="Waldy est absent toute la semaine">
      <formula>NOT(ISERROR(SEARCH("Waldy est absent toute la semaine",C29)))</formula>
    </cfRule>
  </conditionalFormatting>
  <conditionalFormatting sqref="C30:F30">
    <cfRule type="containsText" dxfId="24" priority="8" operator="containsText" text="Hugo est absent toute la semaine">
      <formula>NOT(ISERROR(SEARCH("Hugo est absent toute la semaine",C30)))</formula>
    </cfRule>
  </conditionalFormatting>
  <conditionalFormatting sqref="C31:F31">
    <cfRule type="containsText" dxfId="23" priority="7" operator="containsText" text="L. Maurer+$G$31 est absent toute la semaine">
      <formula>NOT(ISERROR(SEARCH("L. Maurer+$G$31 est absent toute la semaine",C31)))</formula>
    </cfRule>
  </conditionalFormatting>
  <conditionalFormatting sqref="C32:F32">
    <cfRule type="containsText" dxfId="22" priority="6" operator="containsText" text="L. Azoh est absent toute la semaine">
      <formula>NOT(ISERROR(SEARCH("L. Azoh est absent toute la semaine",C32)))</formula>
    </cfRule>
  </conditionalFormatting>
  <conditionalFormatting sqref="C33:F33">
    <cfRule type="containsText" dxfId="21" priority="5" operator="containsText" text="Joël est absent toute la semaine">
      <formula>NOT(ISERROR(SEARCH("Joël est absent toute la semaine",C33)))</formula>
    </cfRule>
  </conditionalFormatting>
  <conditionalFormatting sqref="C34:F34">
    <cfRule type="containsText" dxfId="20" priority="4" operator="containsText" text="Ruben est absent toute la semaine">
      <formula>NOT(ISERROR(SEARCH("Ruben est absent toute la semaine",C34)))</formula>
    </cfRule>
  </conditionalFormatting>
  <conditionalFormatting sqref="C35:F35">
    <cfRule type="containsText" dxfId="19" priority="3" operator="containsText" text="Julien est absent toute la semaine">
      <formula>NOT(ISERROR(SEARCH("Julien est absent toute la semaine",C35)))</formula>
    </cfRule>
  </conditionalFormatting>
  <dataValidations count="1">
    <dataValidation type="list" showInputMessage="1" showErrorMessage="1" sqref="E12:I14 G10:G11 I10:I11 H10 E8:E11 F8:I9 F10 C20:I24" xr:uid="{00000000-0002-0000-0000-000000000000}">
      <formula1>Colaborateurs</formula1>
    </dataValidation>
  </dataValidations>
  <pageMargins left="0.31496062992125984" right="0.31496062992125984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8" operator="containsText" id="{99F836EF-5F87-4EF6-B6FF-DB4127068168}">
            <xm:f>NOT(ISERROR(SEARCH(IF(A32=0,"","Ruben est absent"),C32)))</xm:f>
            <xm:f>IF(A32=0,"","Ruben est absent")</xm:f>
            <x14:dxf>
              <font>
                <color rgb="FFFF0000"/>
              </font>
              <fill>
                <patternFill>
                  <bgColor theme="3" tint="0.79998168889431442"/>
                </patternFill>
              </fill>
            </x14:dxf>
          </x14:cfRule>
          <xm:sqref>C32 C34:C35</xm:sqref>
        </x14:conditionalFormatting>
        <x14:conditionalFormatting xmlns:xm="http://schemas.microsoft.com/office/excel/2006/main">
          <x14:cfRule type="containsText" priority="13" operator="containsText" id="{333B3A6E-7752-4672-A8A3-EE40B62AA2C8}">
            <xm:f>NOT(ISERROR(SEARCH(IF(A29=0,"","Roberto est absent toute la semaine"),C28)))</xm:f>
            <xm:f>IF(A29=0,"","Roberto est absent toute la semaine")</xm:f>
            <x14:dxf>
              <font>
                <color rgb="FFFF0000"/>
              </font>
              <fill>
                <patternFill>
                  <bgColor theme="3" tint="0.79998168889431442"/>
                </patternFill>
              </fill>
              <border>
                <vertical/>
                <horizontal/>
              </border>
            </x14:dxf>
          </x14:cfRule>
          <xm:sqref>C28:C30</xm:sqref>
        </x14:conditionalFormatting>
        <x14:conditionalFormatting xmlns:xm="http://schemas.microsoft.com/office/excel/2006/main">
          <x14:cfRule type="containsText" priority="10" operator="containsText" id="{10B3324B-7F37-45D0-B22A-B5E87D3301BB}">
            <xm:f>NOT(ISERROR(SEARCH(IF(A33=0,"","L. Azoh est absent"),C33)))</xm:f>
            <xm:f>IF(A33=0,"","L. Azoh est absent")</xm:f>
            <x14:dxf>
              <font>
                <color rgb="FFFF000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/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C33</xm:sqref>
        </x14:conditionalFormatting>
        <x14:conditionalFormatting xmlns:xm="http://schemas.microsoft.com/office/excel/2006/main">
          <x14:cfRule type="containsText" priority="2" operator="containsText" id="{D39B4F92-B370-4150-96F0-981CAB94A111}">
            <xm:f>NOT(ISERROR(SEARCH(IF(A28=0,"","Noe est absent toute la semaine"),C27)))</xm:f>
            <xm:f>IF(A28=0,"","Noe est absent toute la semaine")</xm:f>
            <x14:dxf>
              <font>
                <color rgb="FFFF0000"/>
              </font>
              <fill>
                <patternFill>
                  <bgColor theme="3" tint="0.79998168889431442"/>
                </patternFill>
              </fill>
              <border>
                <vertical/>
                <horizontal/>
              </border>
            </x14:dxf>
          </x14:cfRule>
          <xm:sqref>C27</xm:sqref>
        </x14:conditionalFormatting>
        <x14:conditionalFormatting xmlns:xm="http://schemas.microsoft.com/office/excel/2006/main">
          <x14:cfRule type="containsText" priority="1" operator="containsText" id="{73410E71-D824-4E4B-B894-1CB950CCE6C9}">
            <xm:f>NOT(ISERROR(SEARCH(IF(G28=0,"","Roberto est absent toute la semaine"),I27)))</xm:f>
            <xm:f>IF(G28=0,"","Roberto est absent toute la semaine")</xm:f>
            <x14:dxf>
              <font>
                <color rgb="FFFF0000"/>
              </font>
              <fill>
                <patternFill>
                  <bgColor theme="3" tint="0.79998168889431442"/>
                </patternFill>
              </fill>
              <border>
                <vertical/>
                <horizontal/>
              </border>
            </x14:dxf>
          </x14:cfRule>
          <xm:sqref>I27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AB6F2-50A1-485C-962C-060FF5F0E331}">
  <dimension ref="B1:L19"/>
  <sheetViews>
    <sheetView workbookViewId="0">
      <selection activeCell="H10" sqref="H10"/>
    </sheetView>
  </sheetViews>
  <sheetFormatPr baseColWidth="10" defaultRowHeight="12.75"/>
  <sheetData>
    <row r="1" spans="2:12">
      <c r="L1">
        <f>WEEKNUM(M37)</f>
        <v>0</v>
      </c>
    </row>
    <row r="3" spans="2:12">
      <c r="B3">
        <v>1</v>
      </c>
    </row>
    <row r="4" spans="2:12">
      <c r="B4">
        <v>2</v>
      </c>
      <c r="C4">
        <v>2019</v>
      </c>
    </row>
    <row r="5" spans="2:12">
      <c r="B5">
        <v>3</v>
      </c>
      <c r="C5">
        <v>2020</v>
      </c>
    </row>
    <row r="6" spans="2:12">
      <c r="B6">
        <v>4</v>
      </c>
      <c r="C6">
        <v>2021</v>
      </c>
    </row>
    <row r="7" spans="2:12">
      <c r="B7">
        <v>5</v>
      </c>
      <c r="C7">
        <v>2022</v>
      </c>
    </row>
    <row r="8" spans="2:12">
      <c r="B8">
        <v>6</v>
      </c>
      <c r="C8">
        <v>2023</v>
      </c>
    </row>
    <row r="9" spans="2:12">
      <c r="B9">
        <v>7</v>
      </c>
      <c r="C9">
        <v>2024</v>
      </c>
    </row>
    <row r="10" spans="2:12">
      <c r="B10">
        <v>8</v>
      </c>
      <c r="C10">
        <v>2025</v>
      </c>
    </row>
    <row r="11" spans="2:12">
      <c r="B11">
        <v>9</v>
      </c>
      <c r="C11">
        <v>2026</v>
      </c>
    </row>
    <row r="12" spans="2:12">
      <c r="B12">
        <v>10</v>
      </c>
      <c r="C12">
        <v>2027</v>
      </c>
    </row>
    <row r="13" spans="2:12">
      <c r="B13">
        <v>11</v>
      </c>
      <c r="C13">
        <v>2028</v>
      </c>
    </row>
    <row r="14" spans="2:12">
      <c r="B14">
        <v>12</v>
      </c>
      <c r="C14">
        <v>2029</v>
      </c>
    </row>
    <row r="15" spans="2:12">
      <c r="C15">
        <v>2030</v>
      </c>
    </row>
    <row r="16" spans="2:12">
      <c r="C16">
        <v>2031</v>
      </c>
    </row>
    <row r="17" spans="3:3">
      <c r="C17">
        <v>2032</v>
      </c>
    </row>
    <row r="18" spans="3:3">
      <c r="C18">
        <v>2033</v>
      </c>
    </row>
    <row r="19" spans="3:3">
      <c r="C19">
        <v>2034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E2A68-5B02-4E9F-AAE6-C90E02B0E91E}">
  <dimension ref="A1:BE53"/>
  <sheetViews>
    <sheetView topLeftCell="B1" zoomScaleNormal="100" workbookViewId="0">
      <selection activeCell="I17" sqref="I17"/>
    </sheetView>
  </sheetViews>
  <sheetFormatPr baseColWidth="10" defaultRowHeight="12.75"/>
  <cols>
    <col min="1" max="1" width="11.42578125" hidden="1" customWidth="1"/>
    <col min="2" max="2" width="7.7109375" style="64" bestFit="1" customWidth="1"/>
    <col min="3" max="6" width="3.7109375" style="64" customWidth="1"/>
    <col min="7" max="7" width="7.42578125" style="64" bestFit="1" customWidth="1"/>
    <col min="8" max="11" width="3.7109375" style="64" customWidth="1"/>
    <col min="12" max="12" width="7.7109375" style="64" bestFit="1" customWidth="1"/>
    <col min="13" max="16" width="3.7109375" style="64" customWidth="1"/>
    <col min="17" max="17" width="7.28515625" style="64" bestFit="1" customWidth="1"/>
    <col min="18" max="21" width="3.7109375" style="64" customWidth="1"/>
    <col min="22" max="22" width="7.28515625" style="64" bestFit="1" customWidth="1"/>
    <col min="23" max="26" width="3.7109375" style="64" customWidth="1"/>
    <col min="27" max="27" width="7.28515625" style="64" bestFit="1" customWidth="1"/>
    <col min="28" max="31" width="3.7109375" style="64" customWidth="1"/>
    <col min="32" max="32" width="7.28515625" style="64" bestFit="1" customWidth="1"/>
    <col min="33" max="36" width="3.7109375" style="64" customWidth="1"/>
    <col min="37" max="37" width="7.28515625" style="64" bestFit="1" customWidth="1"/>
    <col min="38" max="41" width="3.7109375" style="64" customWidth="1"/>
    <col min="42" max="42" width="7.28515625" style="64" bestFit="1" customWidth="1"/>
    <col min="43" max="46" width="3.7109375" style="64" customWidth="1"/>
    <col min="47" max="47" width="8.140625" style="64" bestFit="1" customWidth="1"/>
    <col min="48" max="51" width="3.7109375" style="64" customWidth="1"/>
    <col min="52" max="52" width="10.28515625" style="64" bestFit="1" customWidth="1"/>
    <col min="53" max="56" width="3.7109375" style="64" customWidth="1"/>
    <col min="57" max="57" width="7.28515625" style="64" bestFit="1" customWidth="1"/>
  </cols>
  <sheetData>
    <row r="1" spans="1:57" ht="15" customHeight="1">
      <c r="A1" s="173" t="s">
        <v>70</v>
      </c>
      <c r="B1" s="174"/>
      <c r="C1" s="174"/>
      <c r="D1" s="174"/>
      <c r="E1" s="174"/>
      <c r="F1" s="175"/>
      <c r="G1" s="180" t="str">
        <f>IF(A3&lt;&gt;"","Calendrier pour l'année "&amp;A3,"")</f>
        <v>Calendrier pour l'année 2019</v>
      </c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1"/>
      <c r="X1" s="181"/>
      <c r="Y1" s="181"/>
      <c r="Z1" s="181"/>
      <c r="AA1" s="181"/>
      <c r="AB1" s="181"/>
      <c r="AC1" s="181"/>
      <c r="AD1" s="181"/>
      <c r="AE1" s="181"/>
      <c r="AF1" s="181"/>
      <c r="AG1" s="181"/>
      <c r="AH1" s="181"/>
      <c r="AI1" s="181"/>
      <c r="AJ1" s="181"/>
      <c r="AK1" s="181"/>
      <c r="AL1" s="181"/>
      <c r="AM1" s="181"/>
      <c r="AN1" s="181"/>
      <c r="AO1" s="181"/>
      <c r="AP1" s="181"/>
      <c r="AQ1" s="181"/>
      <c r="AR1" s="181"/>
      <c r="AS1" s="181"/>
      <c r="AT1" s="181"/>
      <c r="AU1" s="181"/>
      <c r="AV1" s="181"/>
      <c r="AW1" s="181"/>
      <c r="AX1" s="181"/>
      <c r="AY1" s="181"/>
      <c r="AZ1" s="181"/>
      <c r="BA1" s="181"/>
      <c r="BB1" s="181"/>
      <c r="BC1" s="181"/>
      <c r="BD1" s="181"/>
      <c r="BE1" s="182"/>
    </row>
    <row r="2" spans="1:57" ht="27" customHeight="1">
      <c r="A2" s="176"/>
      <c r="B2" s="177"/>
      <c r="C2" s="177"/>
      <c r="D2" s="177"/>
      <c r="E2" s="177"/>
      <c r="F2" s="178"/>
      <c r="G2" s="183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  <c r="V2" s="184"/>
      <c r="W2" s="184"/>
      <c r="X2" s="184"/>
      <c r="Y2" s="184"/>
      <c r="Z2" s="184"/>
      <c r="AA2" s="184"/>
      <c r="AB2" s="184"/>
      <c r="AC2" s="184"/>
      <c r="AD2" s="184"/>
      <c r="AE2" s="184"/>
      <c r="AF2" s="184"/>
      <c r="AG2" s="184"/>
      <c r="AH2" s="184"/>
      <c r="AI2" s="184"/>
      <c r="AJ2" s="184"/>
      <c r="AK2" s="184"/>
      <c r="AL2" s="184"/>
      <c r="AM2" s="184"/>
      <c r="AN2" s="184"/>
      <c r="AO2" s="184"/>
      <c r="AP2" s="184"/>
      <c r="AQ2" s="184"/>
      <c r="AR2" s="184"/>
      <c r="AS2" s="184"/>
      <c r="AT2" s="184"/>
      <c r="AU2" s="184"/>
      <c r="AV2" s="184"/>
      <c r="AW2" s="184"/>
      <c r="AX2" s="184"/>
      <c r="AY2" s="184"/>
      <c r="AZ2" s="184"/>
      <c r="BA2" s="184"/>
      <c r="BB2" s="184"/>
      <c r="BC2" s="184"/>
      <c r="BD2" s="184"/>
      <c r="BE2" s="185"/>
    </row>
    <row r="3" spans="1:57" ht="15.75">
      <c r="A3" s="179">
        <v>2019</v>
      </c>
      <c r="B3" s="179"/>
      <c r="C3" s="179"/>
      <c r="D3" s="179"/>
      <c r="E3" s="179"/>
      <c r="F3" s="179"/>
    </row>
    <row r="5" spans="1:57">
      <c r="B5" s="67">
        <v>43466</v>
      </c>
      <c r="C5" s="67"/>
      <c r="D5" s="67"/>
      <c r="E5" s="67"/>
      <c r="F5" s="67"/>
      <c r="G5" s="67">
        <v>43497</v>
      </c>
      <c r="H5" s="67"/>
      <c r="I5" s="67"/>
      <c r="J5" s="67"/>
      <c r="K5" s="67"/>
      <c r="L5" s="67">
        <v>43525</v>
      </c>
      <c r="M5" s="67"/>
      <c r="N5" s="67"/>
      <c r="O5" s="67"/>
      <c r="P5" s="67"/>
      <c r="Q5" s="67">
        <v>43556</v>
      </c>
      <c r="R5" s="67"/>
      <c r="S5" s="67"/>
      <c r="T5" s="67"/>
      <c r="U5" s="67"/>
      <c r="V5" s="67">
        <v>43586</v>
      </c>
      <c r="W5" s="67"/>
      <c r="X5" s="67"/>
      <c r="Y5" s="67"/>
      <c r="Z5" s="67"/>
      <c r="AA5" s="67">
        <v>43617</v>
      </c>
      <c r="AB5" s="67"/>
      <c r="AC5" s="67"/>
      <c r="AD5" s="67"/>
      <c r="AE5" s="67"/>
      <c r="AF5" s="67">
        <v>43647</v>
      </c>
      <c r="AG5" s="67"/>
      <c r="AH5" s="67"/>
      <c r="AI5" s="67"/>
      <c r="AJ5" s="67"/>
      <c r="AK5" s="67">
        <v>43678</v>
      </c>
      <c r="AL5" s="67"/>
      <c r="AM5" s="67"/>
      <c r="AN5" s="67"/>
      <c r="AO5" s="67"/>
      <c r="AP5" s="67">
        <v>43709</v>
      </c>
      <c r="AQ5" s="67"/>
      <c r="AR5" s="67"/>
      <c r="AS5" s="67"/>
      <c r="AT5" s="67"/>
      <c r="AU5" s="67">
        <v>43739</v>
      </c>
      <c r="AV5" s="67"/>
      <c r="AW5" s="67"/>
      <c r="AX5" s="67"/>
      <c r="AY5" s="67"/>
      <c r="AZ5" s="67">
        <v>43770</v>
      </c>
      <c r="BA5" s="67"/>
      <c r="BB5" s="67"/>
      <c r="BC5" s="67"/>
      <c r="BD5" s="67"/>
      <c r="BE5" s="67">
        <v>43800</v>
      </c>
    </row>
    <row r="6" spans="1:57">
      <c r="B6" s="70" t="str">
        <f>IF(A3&lt;&gt;"",PROPER(TEXT(B5,"MMMM")),"")</f>
        <v>Janvier</v>
      </c>
      <c r="C6" s="186" t="s">
        <v>72</v>
      </c>
      <c r="D6" s="186"/>
      <c r="E6" s="186"/>
      <c r="F6" s="186"/>
      <c r="G6" s="71" t="str">
        <f>IF(A3&lt;&gt;"",PROPER(TEXT(G5,"MMMM")),"")</f>
        <v>Février</v>
      </c>
      <c r="H6" s="186" t="s">
        <v>72</v>
      </c>
      <c r="I6" s="186"/>
      <c r="J6" s="186"/>
      <c r="K6" s="186"/>
      <c r="L6" s="71" t="str">
        <f>IF(A3&lt;&gt;"",PROPER(TEXT(L5,"MMMM")),"")</f>
        <v>Mars</v>
      </c>
      <c r="M6" s="186" t="s">
        <v>72</v>
      </c>
      <c r="N6" s="186"/>
      <c r="O6" s="186"/>
      <c r="P6" s="186"/>
      <c r="Q6" s="71" t="str">
        <f>IF(A3&lt;&gt;"",PROPER(TEXT(Q5,"MMMM")),"")</f>
        <v>Avril</v>
      </c>
      <c r="R6" s="186" t="s">
        <v>72</v>
      </c>
      <c r="S6" s="186"/>
      <c r="T6" s="186"/>
      <c r="U6" s="186"/>
      <c r="V6" s="71" t="str">
        <f>IF(A3&lt;&gt;"",PROPER(TEXT(V5,"MMMM")),"")</f>
        <v>Mai</v>
      </c>
      <c r="W6" s="186" t="s">
        <v>72</v>
      </c>
      <c r="X6" s="186"/>
      <c r="Y6" s="186"/>
      <c r="Z6" s="186"/>
      <c r="AA6" s="71" t="str">
        <f>IF(A3&lt;&gt;"",PROPER(TEXT(AA5,"MMMM")),"")</f>
        <v>Juin</v>
      </c>
      <c r="AB6" s="186" t="s">
        <v>72</v>
      </c>
      <c r="AC6" s="186"/>
      <c r="AD6" s="186"/>
      <c r="AE6" s="186"/>
      <c r="AF6" s="71" t="str">
        <f>IF(A3&lt;&gt;"",PROPER(TEXT(AF5,"MMMM")),"")</f>
        <v>Juillet</v>
      </c>
      <c r="AG6" s="186" t="s">
        <v>72</v>
      </c>
      <c r="AH6" s="186"/>
      <c r="AI6" s="186"/>
      <c r="AJ6" s="186"/>
      <c r="AK6" s="71" t="str">
        <f>IF(A3&lt;&gt;"",PROPER(TEXT(AK5,"MMMM")),"")</f>
        <v>Août</v>
      </c>
      <c r="AL6" s="186" t="s">
        <v>72</v>
      </c>
      <c r="AM6" s="186"/>
      <c r="AN6" s="186"/>
      <c r="AO6" s="186"/>
      <c r="AP6" s="71" t="str">
        <f>IF(A3&lt;&gt;"",PROPER(TEXT(AP5,"MMM")),"")</f>
        <v>Sept</v>
      </c>
      <c r="AQ6" s="186" t="s">
        <v>72</v>
      </c>
      <c r="AR6" s="186"/>
      <c r="AS6" s="186"/>
      <c r="AT6" s="186"/>
      <c r="AU6" s="71" t="str">
        <f>IF(A3&lt;&gt;"",PROPER(TEXT(AU5,"MMMM")),"")</f>
        <v>Octobre</v>
      </c>
      <c r="AV6" s="186" t="s">
        <v>72</v>
      </c>
      <c r="AW6" s="186"/>
      <c r="AX6" s="186"/>
      <c r="AY6" s="186"/>
      <c r="AZ6" s="71" t="str">
        <f>IF(A3&lt;&gt;"",PROPER(TEXT(AZ5,"MMMM")),"")</f>
        <v>Novembre</v>
      </c>
      <c r="BA6" s="186" t="s">
        <v>72</v>
      </c>
      <c r="BB6" s="186"/>
      <c r="BC6" s="186"/>
      <c r="BD6" s="186"/>
      <c r="BE6" s="72" t="str">
        <f>IF(A3&lt;&gt;"",PROPER(TEXT(BE5,"MMM")),"")</f>
        <v>Déc</v>
      </c>
    </row>
    <row r="7" spans="1:57">
      <c r="A7">
        <v>1</v>
      </c>
      <c r="B7" s="73">
        <f>IF($A$3&lt;&gt;"",DATE($A$3,MONTH(B$5),$A7),"")</f>
        <v>43466</v>
      </c>
      <c r="C7" s="79"/>
      <c r="D7" s="79"/>
      <c r="E7" s="79"/>
      <c r="F7" s="79"/>
      <c r="G7" s="74">
        <f t="shared" ref="G7" si="0">IF($A$3&lt;&gt;"",DATE($A$3,MONTH(G$5),$A7),"")</f>
        <v>43497</v>
      </c>
      <c r="H7" s="79"/>
      <c r="I7" s="79"/>
      <c r="J7" s="79"/>
      <c r="K7" s="79"/>
      <c r="L7" s="74">
        <f>IF($A$3&lt;&gt;"",DATE($A$3,MONTH(L$5),$A7),"")</f>
        <v>43525</v>
      </c>
      <c r="M7" s="79"/>
      <c r="N7" s="79"/>
      <c r="O7" s="79"/>
      <c r="P7" s="79"/>
      <c r="Q7" s="74">
        <f>IF($A$3&lt;&gt;"",DATE($A$3,MONTH(Q$5),$A7),"")</f>
        <v>43556</v>
      </c>
      <c r="R7" s="79"/>
      <c r="S7" s="79"/>
      <c r="T7" s="79"/>
      <c r="U7" s="79"/>
      <c r="V7" s="74">
        <f>IF($A$3&lt;&gt;"",DATE($A$3,MONTH(V$5),$A7),"")</f>
        <v>43586</v>
      </c>
      <c r="W7" s="79"/>
      <c r="X7" s="79"/>
      <c r="Y7" s="79"/>
      <c r="Z7" s="79"/>
      <c r="AA7" s="74">
        <f>IF($A$3&lt;&gt;"",DATE($A$3,MONTH(AA$5),$A7),"")</f>
        <v>43617</v>
      </c>
      <c r="AB7" s="79"/>
      <c r="AC7" s="79"/>
      <c r="AD7" s="79"/>
      <c r="AE7" s="79"/>
      <c r="AF7" s="74">
        <f>IF($A$3&lt;&gt;"",DATE($A$3,MONTH(AF$5),$A7),"")</f>
        <v>43647</v>
      </c>
      <c r="AG7" s="79"/>
      <c r="AH7" s="79"/>
      <c r="AI7" s="79"/>
      <c r="AJ7" s="79"/>
      <c r="AK7" s="74">
        <f>IF($A$3&lt;&gt;"",DATE($A$3,MONTH(AK$5),$A7),"")</f>
        <v>43678</v>
      </c>
      <c r="AL7" s="79"/>
      <c r="AM7" s="79"/>
      <c r="AN7" s="79"/>
      <c r="AO7" s="79"/>
      <c r="AP7" s="74">
        <f>IF($A$3&lt;&gt;"",DATE($A$3,MONTH(AP$5),$A7),"")</f>
        <v>43709</v>
      </c>
      <c r="AQ7" s="79"/>
      <c r="AR7" s="79"/>
      <c r="AS7" s="79"/>
      <c r="AT7" s="79"/>
      <c r="AU7" s="74">
        <f>IF($A$3&lt;&gt;"",DATE($A$3,MONTH(AU$5),$A7),"")</f>
        <v>43739</v>
      </c>
      <c r="AV7" s="79"/>
      <c r="AW7" s="79"/>
      <c r="AX7" s="79"/>
      <c r="AY7" s="79"/>
      <c r="AZ7" s="74">
        <f>IF($A$3&lt;&gt;"",DATE($A$3,MONTH(AZ$5),$A7),"")</f>
        <v>43770</v>
      </c>
      <c r="BA7" s="79"/>
      <c r="BB7" s="79"/>
      <c r="BC7" s="79"/>
      <c r="BD7" s="79"/>
      <c r="BE7" s="75">
        <f>IF($A$3&lt;&gt;"",DATE($A$3,MONTH(BE$5),$A7),"")</f>
        <v>43800</v>
      </c>
    </row>
    <row r="8" spans="1:57">
      <c r="A8">
        <v>2</v>
      </c>
      <c r="B8" s="73">
        <f>IF($A$3&lt;&gt;"",IF(MONTH(DATE($A$3,MONTH(B$5),$A8))=MONTH(B$7),DATE($A$3,MONTH(B$5),$A8),""),"")</f>
        <v>43467</v>
      </c>
      <c r="C8" s="79"/>
      <c r="D8" s="79"/>
      <c r="E8" s="79"/>
      <c r="F8" s="79"/>
      <c r="G8" s="74">
        <f t="shared" ref="G8:G23" si="1">IF($A$3&lt;&gt;"",IF(MONTH(DATE($A$3,MONTH(G$5),$A8))=MONTH(G$7),DATE($A$3,MONTH(G$5),$A8),""),"")</f>
        <v>43498</v>
      </c>
      <c r="H8" s="191" t="s">
        <v>73</v>
      </c>
      <c r="I8" s="191" t="s">
        <v>76</v>
      </c>
      <c r="J8" s="191" t="s">
        <v>74</v>
      </c>
      <c r="K8" s="191" t="s">
        <v>75</v>
      </c>
      <c r="L8" s="74">
        <f t="shared" ref="L8:L37" si="2">IF($A$3&lt;&gt;"",IF(MONTH(DATE($A$3,MONTH(L$5),$A8))=MONTH(L$7),DATE($A$3,MONTH(L$5),$A8),""),"")</f>
        <v>43526</v>
      </c>
      <c r="M8" s="79"/>
      <c r="N8" s="79"/>
      <c r="O8" s="79"/>
      <c r="P8" s="79"/>
      <c r="Q8" s="74">
        <f t="shared" ref="Q8:Q36" si="3">IF($A$3&lt;&gt;"",IF(MONTH(DATE($A$3,MONTH(Q$5),$A8))=MONTH(Q$7),DATE($A$3,MONTH(Q$5),$A8),""),"")</f>
        <v>43557</v>
      </c>
      <c r="R8" s="79"/>
      <c r="S8" s="79"/>
      <c r="T8" s="79"/>
      <c r="U8" s="79"/>
      <c r="V8" s="74">
        <f t="shared" ref="V8:V37" si="4">IF($A$3&lt;&gt;"",IF(MONTH(DATE($A$3,MONTH(V$5),$A8))=MONTH(V$7),DATE($A$3,MONTH(V$5),$A8),""),"")</f>
        <v>43587</v>
      </c>
      <c r="W8" s="79"/>
      <c r="X8" s="79"/>
      <c r="Y8" s="79"/>
      <c r="Z8" s="79"/>
      <c r="AA8" s="74">
        <f t="shared" ref="AA8:AA37" si="5">IF($A$3&lt;&gt;"",IF(MONTH(DATE($A$3,MONTH(AA$5),$A8))=MONTH(AA$7),DATE($A$3,MONTH(AA$5),$A8),""),"")</f>
        <v>43618</v>
      </c>
      <c r="AB8" s="79"/>
      <c r="AC8" s="79"/>
      <c r="AD8" s="79"/>
      <c r="AE8" s="79"/>
      <c r="AF8" s="74">
        <f t="shared" ref="AF8:AF37" si="6">IF($A$3&lt;&gt;"",IF(MONTH(DATE($A$3,MONTH(AF$5),$A8))=MONTH(AF$7),DATE($A$3,MONTH(AF$5),$A8),""),"")</f>
        <v>43648</v>
      </c>
      <c r="AG8" s="79"/>
      <c r="AH8" s="79"/>
      <c r="AI8" s="79"/>
      <c r="AJ8" s="79"/>
      <c r="AK8" s="74">
        <f t="shared" ref="AK8:AK37" si="7">IF($A$3&lt;&gt;"",IF(MONTH(DATE($A$3,MONTH(AK$5),$A8))=MONTH(AK$7),DATE($A$3,MONTH(AK$5),$A8),""),"")</f>
        <v>43679</v>
      </c>
      <c r="AL8" s="79"/>
      <c r="AM8" s="79"/>
      <c r="AN8" s="79"/>
      <c r="AO8" s="79"/>
      <c r="AP8" s="74">
        <f t="shared" ref="AP8:AP37" si="8">IF($A$3&lt;&gt;"",IF(MONTH(DATE($A$3,MONTH(AP$5),$A8))=MONTH(AP$7),DATE($A$3,MONTH(AP$5),$A8),""),"")</f>
        <v>43710</v>
      </c>
      <c r="AQ8" s="79"/>
      <c r="AR8" s="79"/>
      <c r="AS8" s="79"/>
      <c r="AT8" s="79"/>
      <c r="AU8" s="74">
        <f t="shared" ref="AU8:AU37" si="9">IF($A$3&lt;&gt;"",IF(MONTH(DATE($A$3,MONTH(AU$5),$A8))=MONTH(AU$7),DATE($A$3,MONTH(AU$5),$A8),""),"")</f>
        <v>43740</v>
      </c>
      <c r="AV8" s="79"/>
      <c r="AW8" s="79"/>
      <c r="AX8" s="79"/>
      <c r="AY8" s="79"/>
      <c r="AZ8" s="74">
        <f t="shared" ref="AZ8:AZ37" si="10">IF($A$3&lt;&gt;"",IF(MONTH(DATE($A$3,MONTH(AZ$5),$A8))=MONTH(AZ$7),DATE($A$3,MONTH(AZ$5),$A8),""),"")</f>
        <v>43771</v>
      </c>
      <c r="BA8" s="79"/>
      <c r="BB8" s="79"/>
      <c r="BC8" s="79"/>
      <c r="BD8" s="79"/>
      <c r="BE8" s="75">
        <f t="shared" ref="BE8:BE37" si="11">IF($A$3&lt;&gt;"",IF(MONTH(DATE($A$3,MONTH(BE$5),$A8))=MONTH(BE$7),DATE($A$3,MONTH(BE$5),$A8),""),"")</f>
        <v>43801</v>
      </c>
    </row>
    <row r="9" spans="1:57">
      <c r="A9">
        <v>3</v>
      </c>
      <c r="B9" s="73">
        <f t="shared" ref="B9:G37" si="12">IF($A$3&lt;&gt;"",IF(MONTH(DATE($A$3,MONTH(B$5),$A9))=MONTH(B$7),DATE($A$3,MONTH(B$5),$A9),""),"")</f>
        <v>43468</v>
      </c>
      <c r="C9" s="79"/>
      <c r="D9" s="79"/>
      <c r="E9" s="79"/>
      <c r="F9" s="79"/>
      <c r="G9" s="74">
        <f t="shared" si="1"/>
        <v>43499</v>
      </c>
      <c r="H9" s="79" t="s">
        <v>73</v>
      </c>
      <c r="I9" s="79"/>
      <c r="J9" s="79"/>
      <c r="K9" s="79"/>
      <c r="L9" s="74">
        <f t="shared" si="2"/>
        <v>43527</v>
      </c>
      <c r="M9" s="79"/>
      <c r="N9" s="79"/>
      <c r="O9" s="79"/>
      <c r="P9" s="79"/>
      <c r="Q9" s="74">
        <f t="shared" si="3"/>
        <v>43558</v>
      </c>
      <c r="R9" s="79"/>
      <c r="S9" s="79"/>
      <c r="T9" s="79"/>
      <c r="U9" s="79"/>
      <c r="V9" s="74">
        <f t="shared" si="4"/>
        <v>43588</v>
      </c>
      <c r="W9" s="79"/>
      <c r="X9" s="79"/>
      <c r="Y9" s="79"/>
      <c r="Z9" s="79"/>
      <c r="AA9" s="74">
        <f t="shared" si="5"/>
        <v>43619</v>
      </c>
      <c r="AB9" s="79"/>
      <c r="AC9" s="79"/>
      <c r="AD9" s="79"/>
      <c r="AE9" s="79"/>
      <c r="AF9" s="74">
        <f t="shared" si="6"/>
        <v>43649</v>
      </c>
      <c r="AG9" s="79"/>
      <c r="AH9" s="79"/>
      <c r="AI9" s="79"/>
      <c r="AJ9" s="79"/>
      <c r="AK9" s="74">
        <f t="shared" si="7"/>
        <v>43680</v>
      </c>
      <c r="AL9" s="79"/>
      <c r="AM9" s="79"/>
      <c r="AN9" s="79"/>
      <c r="AO9" s="79"/>
      <c r="AP9" s="74">
        <f t="shared" si="8"/>
        <v>43711</v>
      </c>
      <c r="AQ9" s="79"/>
      <c r="AR9" s="79"/>
      <c r="AS9" s="79"/>
      <c r="AT9" s="79"/>
      <c r="AU9" s="74">
        <f t="shared" si="9"/>
        <v>43741</v>
      </c>
      <c r="AV9" s="79"/>
      <c r="AW9" s="79"/>
      <c r="AX9" s="79"/>
      <c r="AY9" s="79"/>
      <c r="AZ9" s="74">
        <f t="shared" si="10"/>
        <v>43772</v>
      </c>
      <c r="BA9" s="79"/>
      <c r="BB9" s="79"/>
      <c r="BC9" s="79"/>
      <c r="BD9" s="79"/>
      <c r="BE9" s="75">
        <f t="shared" si="11"/>
        <v>43802</v>
      </c>
    </row>
    <row r="10" spans="1:57">
      <c r="A10">
        <v>4</v>
      </c>
      <c r="B10" s="73">
        <f t="shared" si="12"/>
        <v>43469</v>
      </c>
      <c r="C10" s="79"/>
      <c r="D10" s="79"/>
      <c r="E10" s="79"/>
      <c r="F10" s="79"/>
      <c r="G10" s="74">
        <f t="shared" si="1"/>
        <v>43500</v>
      </c>
      <c r="H10" s="79" t="s">
        <v>73</v>
      </c>
      <c r="I10" s="79"/>
      <c r="J10" s="79"/>
      <c r="K10" s="79"/>
      <c r="L10" s="74">
        <f t="shared" si="2"/>
        <v>43528</v>
      </c>
      <c r="M10" s="79"/>
      <c r="N10" s="79"/>
      <c r="O10" s="79"/>
      <c r="P10" s="79"/>
      <c r="Q10" s="74">
        <f t="shared" si="3"/>
        <v>43559</v>
      </c>
      <c r="R10" s="79"/>
      <c r="S10" s="79"/>
      <c r="T10" s="79"/>
      <c r="U10" s="79"/>
      <c r="V10" s="74">
        <f t="shared" si="4"/>
        <v>43589</v>
      </c>
      <c r="W10" s="79"/>
      <c r="X10" s="79"/>
      <c r="Y10" s="79"/>
      <c r="Z10" s="79"/>
      <c r="AA10" s="74">
        <f t="shared" si="5"/>
        <v>43620</v>
      </c>
      <c r="AB10" s="79"/>
      <c r="AC10" s="79"/>
      <c r="AD10" s="79"/>
      <c r="AE10" s="79"/>
      <c r="AF10" s="74">
        <f t="shared" si="6"/>
        <v>43650</v>
      </c>
      <c r="AG10" s="79"/>
      <c r="AH10" s="79"/>
      <c r="AI10" s="79"/>
      <c r="AJ10" s="79"/>
      <c r="AK10" s="74">
        <f t="shared" si="7"/>
        <v>43681</v>
      </c>
      <c r="AL10" s="79"/>
      <c r="AM10" s="79"/>
      <c r="AN10" s="79"/>
      <c r="AO10" s="79"/>
      <c r="AP10" s="74">
        <f t="shared" si="8"/>
        <v>43712</v>
      </c>
      <c r="AQ10" s="79"/>
      <c r="AR10" s="79"/>
      <c r="AS10" s="79"/>
      <c r="AT10" s="79"/>
      <c r="AU10" s="74">
        <f t="shared" si="9"/>
        <v>43742</v>
      </c>
      <c r="AV10" s="79"/>
      <c r="AW10" s="79"/>
      <c r="AX10" s="79"/>
      <c r="AY10" s="79"/>
      <c r="AZ10" s="74">
        <f t="shared" si="10"/>
        <v>43773</v>
      </c>
      <c r="BA10" s="79"/>
      <c r="BB10" s="79"/>
      <c r="BC10" s="79"/>
      <c r="BD10" s="79"/>
      <c r="BE10" s="75">
        <f t="shared" si="11"/>
        <v>43803</v>
      </c>
    </row>
    <row r="11" spans="1:57">
      <c r="A11">
        <v>5</v>
      </c>
      <c r="B11" s="73">
        <f t="shared" si="12"/>
        <v>43470</v>
      </c>
      <c r="C11" s="79"/>
      <c r="D11" s="79"/>
      <c r="E11" s="79"/>
      <c r="F11" s="79"/>
      <c r="G11" s="74">
        <f t="shared" si="1"/>
        <v>43501</v>
      </c>
      <c r="H11" s="79" t="s">
        <v>73</v>
      </c>
      <c r="I11" s="79"/>
      <c r="J11" s="79"/>
      <c r="K11" s="79"/>
      <c r="L11" s="74">
        <f t="shared" si="2"/>
        <v>43529</v>
      </c>
      <c r="M11" s="79"/>
      <c r="N11" s="79"/>
      <c r="O11" s="79"/>
      <c r="P11" s="79"/>
      <c r="Q11" s="74">
        <f t="shared" si="3"/>
        <v>43560</v>
      </c>
      <c r="R11" s="79"/>
      <c r="S11" s="79"/>
      <c r="T11" s="79"/>
      <c r="U11" s="79"/>
      <c r="V11" s="74">
        <f t="shared" si="4"/>
        <v>43590</v>
      </c>
      <c r="W11" s="79"/>
      <c r="X11" s="79"/>
      <c r="Y11" s="79"/>
      <c r="Z11" s="79"/>
      <c r="AA11" s="74">
        <f t="shared" si="5"/>
        <v>43621</v>
      </c>
      <c r="AB11" s="79"/>
      <c r="AC11" s="79"/>
      <c r="AD11" s="79"/>
      <c r="AE11" s="79"/>
      <c r="AF11" s="74">
        <f t="shared" si="6"/>
        <v>43651</v>
      </c>
      <c r="AG11" s="79"/>
      <c r="AH11" s="79"/>
      <c r="AI11" s="79"/>
      <c r="AJ11" s="79"/>
      <c r="AK11" s="74">
        <f t="shared" si="7"/>
        <v>43682</v>
      </c>
      <c r="AL11" s="79"/>
      <c r="AM11" s="79"/>
      <c r="AN11" s="79"/>
      <c r="AO11" s="79"/>
      <c r="AP11" s="74">
        <f t="shared" si="8"/>
        <v>43713</v>
      </c>
      <c r="AQ11" s="79"/>
      <c r="AR11" s="79"/>
      <c r="AS11" s="79"/>
      <c r="AT11" s="79"/>
      <c r="AU11" s="74">
        <f t="shared" si="9"/>
        <v>43743</v>
      </c>
      <c r="AV11" s="79"/>
      <c r="AW11" s="79"/>
      <c r="AX11" s="79"/>
      <c r="AY11" s="79"/>
      <c r="AZ11" s="74">
        <f t="shared" si="10"/>
        <v>43774</v>
      </c>
      <c r="BA11" s="79"/>
      <c r="BB11" s="79"/>
      <c r="BC11" s="79"/>
      <c r="BD11" s="79"/>
      <c r="BE11" s="75">
        <f t="shared" si="11"/>
        <v>43804</v>
      </c>
    </row>
    <row r="12" spans="1:57">
      <c r="A12">
        <v>6</v>
      </c>
      <c r="B12" s="73">
        <f t="shared" si="12"/>
        <v>43471</v>
      </c>
      <c r="C12" s="79"/>
      <c r="D12" s="79"/>
      <c r="E12" s="79"/>
      <c r="F12" s="79"/>
      <c r="G12" s="74">
        <f t="shared" si="1"/>
        <v>43502</v>
      </c>
      <c r="H12" s="79" t="s">
        <v>73</v>
      </c>
      <c r="I12" s="79"/>
      <c r="J12" s="79"/>
      <c r="K12" s="79"/>
      <c r="L12" s="74">
        <f t="shared" si="2"/>
        <v>43530</v>
      </c>
      <c r="M12" s="79"/>
      <c r="N12" s="79"/>
      <c r="O12" s="79"/>
      <c r="P12" s="79"/>
      <c r="Q12" s="74">
        <f t="shared" si="3"/>
        <v>43561</v>
      </c>
      <c r="R12" s="79"/>
      <c r="S12" s="79"/>
      <c r="T12" s="79"/>
      <c r="U12" s="79"/>
      <c r="V12" s="74">
        <f t="shared" si="4"/>
        <v>43591</v>
      </c>
      <c r="W12" s="79"/>
      <c r="X12" s="79"/>
      <c r="Y12" s="79"/>
      <c r="Z12" s="79"/>
      <c r="AA12" s="74">
        <f t="shared" si="5"/>
        <v>43622</v>
      </c>
      <c r="AB12" s="79"/>
      <c r="AC12" s="79"/>
      <c r="AD12" s="79"/>
      <c r="AE12" s="79"/>
      <c r="AF12" s="74">
        <f t="shared" si="6"/>
        <v>43652</v>
      </c>
      <c r="AG12" s="79"/>
      <c r="AH12" s="79"/>
      <c r="AI12" s="79"/>
      <c r="AJ12" s="79"/>
      <c r="AK12" s="74">
        <f t="shared" si="7"/>
        <v>43683</v>
      </c>
      <c r="AL12" s="79"/>
      <c r="AM12" s="79"/>
      <c r="AN12" s="79"/>
      <c r="AO12" s="79"/>
      <c r="AP12" s="74">
        <f t="shared" si="8"/>
        <v>43714</v>
      </c>
      <c r="AQ12" s="79"/>
      <c r="AR12" s="79"/>
      <c r="AS12" s="79"/>
      <c r="AT12" s="79"/>
      <c r="AU12" s="74">
        <f t="shared" si="9"/>
        <v>43744</v>
      </c>
      <c r="AV12" s="79"/>
      <c r="AW12" s="79"/>
      <c r="AX12" s="79"/>
      <c r="AY12" s="79"/>
      <c r="AZ12" s="74">
        <f t="shared" si="10"/>
        <v>43775</v>
      </c>
      <c r="BA12" s="79"/>
      <c r="BB12" s="79"/>
      <c r="BC12" s="79"/>
      <c r="BD12" s="79"/>
      <c r="BE12" s="75">
        <f t="shared" si="11"/>
        <v>43805</v>
      </c>
    </row>
    <row r="13" spans="1:57">
      <c r="A13">
        <v>7</v>
      </c>
      <c r="B13" s="73">
        <f t="shared" si="12"/>
        <v>43472</v>
      </c>
      <c r="C13" s="79"/>
      <c r="D13" s="79"/>
      <c r="E13" s="79"/>
      <c r="F13" s="79"/>
      <c r="G13" s="74">
        <f t="shared" si="1"/>
        <v>43503</v>
      </c>
      <c r="H13" s="79"/>
      <c r="I13" s="79"/>
      <c r="J13" s="79"/>
      <c r="K13" s="79"/>
      <c r="L13" s="74">
        <f t="shared" si="2"/>
        <v>43531</v>
      </c>
      <c r="M13" s="79"/>
      <c r="N13" s="79"/>
      <c r="O13" s="79"/>
      <c r="P13" s="79"/>
      <c r="Q13" s="74">
        <f t="shared" si="3"/>
        <v>43562</v>
      </c>
      <c r="R13" s="79"/>
      <c r="S13" s="79"/>
      <c r="T13" s="79"/>
      <c r="U13" s="79"/>
      <c r="V13" s="74">
        <f t="shared" si="4"/>
        <v>43592</v>
      </c>
      <c r="W13" s="79"/>
      <c r="X13" s="79"/>
      <c r="Y13" s="79"/>
      <c r="Z13" s="79"/>
      <c r="AA13" s="74">
        <f t="shared" si="5"/>
        <v>43623</v>
      </c>
      <c r="AB13" s="79"/>
      <c r="AC13" s="79"/>
      <c r="AD13" s="79"/>
      <c r="AE13" s="79"/>
      <c r="AF13" s="74">
        <f t="shared" si="6"/>
        <v>43653</v>
      </c>
      <c r="AG13" s="79"/>
      <c r="AH13" s="79"/>
      <c r="AI13" s="79"/>
      <c r="AJ13" s="79"/>
      <c r="AK13" s="74">
        <f t="shared" si="7"/>
        <v>43684</v>
      </c>
      <c r="AL13" s="79"/>
      <c r="AM13" s="79"/>
      <c r="AN13" s="79"/>
      <c r="AO13" s="79"/>
      <c r="AP13" s="74">
        <f t="shared" si="8"/>
        <v>43715</v>
      </c>
      <c r="AQ13" s="79"/>
      <c r="AR13" s="79"/>
      <c r="AS13" s="79"/>
      <c r="AT13" s="79"/>
      <c r="AU13" s="74">
        <f t="shared" si="9"/>
        <v>43745</v>
      </c>
      <c r="AV13" s="79"/>
      <c r="AW13" s="79"/>
      <c r="AX13" s="79"/>
      <c r="AY13" s="79"/>
      <c r="AZ13" s="74">
        <f t="shared" si="10"/>
        <v>43776</v>
      </c>
      <c r="BA13" s="79"/>
      <c r="BB13" s="79"/>
      <c r="BC13" s="79"/>
      <c r="BD13" s="79"/>
      <c r="BE13" s="75">
        <f t="shared" si="11"/>
        <v>43806</v>
      </c>
    </row>
    <row r="14" spans="1:57">
      <c r="A14">
        <v>8</v>
      </c>
      <c r="B14" s="73">
        <f t="shared" si="12"/>
        <v>43473</v>
      </c>
      <c r="C14" s="79"/>
      <c r="D14" s="79"/>
      <c r="E14" s="79"/>
      <c r="F14" s="79"/>
      <c r="G14" s="74">
        <f t="shared" si="1"/>
        <v>43504</v>
      </c>
      <c r="H14" s="79"/>
      <c r="I14" s="79"/>
      <c r="J14" s="79"/>
      <c r="K14" s="79"/>
      <c r="L14" s="74">
        <f t="shared" si="2"/>
        <v>43532</v>
      </c>
      <c r="M14" s="79"/>
      <c r="N14" s="79"/>
      <c r="O14" s="79"/>
      <c r="P14" s="79"/>
      <c r="Q14" s="74">
        <f t="shared" si="3"/>
        <v>43563</v>
      </c>
      <c r="R14" s="79"/>
      <c r="S14" s="79"/>
      <c r="T14" s="79"/>
      <c r="U14" s="79"/>
      <c r="V14" s="74">
        <f t="shared" si="4"/>
        <v>43593</v>
      </c>
      <c r="W14" s="79"/>
      <c r="X14" s="79"/>
      <c r="Y14" s="79"/>
      <c r="Z14" s="79"/>
      <c r="AA14" s="74">
        <f t="shared" si="5"/>
        <v>43624</v>
      </c>
      <c r="AB14" s="79"/>
      <c r="AC14" s="79"/>
      <c r="AD14" s="79"/>
      <c r="AE14" s="79"/>
      <c r="AF14" s="74">
        <f t="shared" si="6"/>
        <v>43654</v>
      </c>
      <c r="AG14" s="79"/>
      <c r="AH14" s="79"/>
      <c r="AI14" s="79"/>
      <c r="AJ14" s="79"/>
      <c r="AK14" s="74">
        <f t="shared" si="7"/>
        <v>43685</v>
      </c>
      <c r="AL14" s="79"/>
      <c r="AM14" s="79"/>
      <c r="AN14" s="79"/>
      <c r="AO14" s="79"/>
      <c r="AP14" s="74">
        <f t="shared" si="8"/>
        <v>43716</v>
      </c>
      <c r="AQ14" s="79"/>
      <c r="AR14" s="79"/>
      <c r="AS14" s="79"/>
      <c r="AT14" s="79"/>
      <c r="AU14" s="74">
        <f t="shared" si="9"/>
        <v>43746</v>
      </c>
      <c r="AV14" s="79"/>
      <c r="AW14" s="79"/>
      <c r="AX14" s="79"/>
      <c r="AY14" s="79"/>
      <c r="AZ14" s="74">
        <f t="shared" si="10"/>
        <v>43777</v>
      </c>
      <c r="BA14" s="79"/>
      <c r="BB14" s="79"/>
      <c r="BC14" s="79"/>
      <c r="BD14" s="79"/>
      <c r="BE14" s="75">
        <f t="shared" si="11"/>
        <v>43807</v>
      </c>
    </row>
    <row r="15" spans="1:57">
      <c r="A15">
        <v>9</v>
      </c>
      <c r="B15" s="73">
        <f t="shared" si="12"/>
        <v>43474</v>
      </c>
      <c r="C15" s="79"/>
      <c r="D15" s="79"/>
      <c r="E15" s="79"/>
      <c r="F15" s="79"/>
      <c r="G15" s="74">
        <f t="shared" si="1"/>
        <v>43505</v>
      </c>
      <c r="H15" s="79"/>
      <c r="I15" s="79"/>
      <c r="J15" s="79"/>
      <c r="K15" s="79"/>
      <c r="L15" s="74">
        <f t="shared" si="2"/>
        <v>43533</v>
      </c>
      <c r="M15" s="79"/>
      <c r="N15" s="79"/>
      <c r="O15" s="79"/>
      <c r="P15" s="79"/>
      <c r="Q15" s="74">
        <f t="shared" si="3"/>
        <v>43564</v>
      </c>
      <c r="R15" s="79"/>
      <c r="S15" s="79"/>
      <c r="T15" s="79"/>
      <c r="U15" s="79"/>
      <c r="V15" s="74">
        <f t="shared" si="4"/>
        <v>43594</v>
      </c>
      <c r="W15" s="79"/>
      <c r="X15" s="79"/>
      <c r="Y15" s="79"/>
      <c r="Z15" s="79"/>
      <c r="AA15" s="74">
        <f t="shared" si="5"/>
        <v>43625</v>
      </c>
      <c r="AB15" s="79"/>
      <c r="AC15" s="79"/>
      <c r="AD15" s="79"/>
      <c r="AE15" s="79"/>
      <c r="AF15" s="74">
        <f t="shared" si="6"/>
        <v>43655</v>
      </c>
      <c r="AG15" s="79"/>
      <c r="AH15" s="79"/>
      <c r="AI15" s="79"/>
      <c r="AJ15" s="79"/>
      <c r="AK15" s="74">
        <f t="shared" si="7"/>
        <v>43686</v>
      </c>
      <c r="AL15" s="79"/>
      <c r="AM15" s="79"/>
      <c r="AN15" s="79"/>
      <c r="AO15" s="79"/>
      <c r="AP15" s="74">
        <f t="shared" si="8"/>
        <v>43717</v>
      </c>
      <c r="AQ15" s="79"/>
      <c r="AR15" s="79"/>
      <c r="AS15" s="79"/>
      <c r="AT15" s="79"/>
      <c r="AU15" s="74">
        <f t="shared" si="9"/>
        <v>43747</v>
      </c>
      <c r="AV15" s="79"/>
      <c r="AW15" s="79"/>
      <c r="AX15" s="79"/>
      <c r="AY15" s="79"/>
      <c r="AZ15" s="74">
        <f t="shared" si="10"/>
        <v>43778</v>
      </c>
      <c r="BA15" s="79"/>
      <c r="BB15" s="79"/>
      <c r="BC15" s="79"/>
      <c r="BD15" s="79"/>
      <c r="BE15" s="75">
        <f t="shared" si="11"/>
        <v>43808</v>
      </c>
    </row>
    <row r="16" spans="1:57">
      <c r="A16">
        <v>10</v>
      </c>
      <c r="B16" s="73">
        <f t="shared" si="12"/>
        <v>43475</v>
      </c>
      <c r="C16" s="79"/>
      <c r="D16" s="79"/>
      <c r="E16" s="79"/>
      <c r="F16" s="79"/>
      <c r="G16" s="74">
        <f t="shared" si="1"/>
        <v>43506</v>
      </c>
      <c r="H16" s="79"/>
      <c r="I16" s="79"/>
      <c r="J16" s="79"/>
      <c r="K16" s="79"/>
      <c r="L16" s="74">
        <f t="shared" si="2"/>
        <v>43534</v>
      </c>
      <c r="M16" s="79"/>
      <c r="N16" s="79"/>
      <c r="O16" s="79"/>
      <c r="P16" s="79"/>
      <c r="Q16" s="74">
        <f t="shared" si="3"/>
        <v>43565</v>
      </c>
      <c r="R16" s="79"/>
      <c r="S16" s="79"/>
      <c r="T16" s="79"/>
      <c r="U16" s="79"/>
      <c r="V16" s="74">
        <f t="shared" si="4"/>
        <v>43595</v>
      </c>
      <c r="W16" s="79"/>
      <c r="X16" s="79"/>
      <c r="Y16" s="79"/>
      <c r="Z16" s="79"/>
      <c r="AA16" s="74">
        <f t="shared" si="5"/>
        <v>43626</v>
      </c>
      <c r="AB16" s="79"/>
      <c r="AC16" s="79"/>
      <c r="AD16" s="79"/>
      <c r="AE16" s="79"/>
      <c r="AF16" s="74">
        <f t="shared" si="6"/>
        <v>43656</v>
      </c>
      <c r="AG16" s="79"/>
      <c r="AH16" s="79"/>
      <c r="AI16" s="79"/>
      <c r="AJ16" s="79"/>
      <c r="AK16" s="74">
        <f t="shared" si="7"/>
        <v>43687</v>
      </c>
      <c r="AL16" s="79"/>
      <c r="AM16" s="79"/>
      <c r="AN16" s="79"/>
      <c r="AO16" s="79"/>
      <c r="AP16" s="74">
        <f t="shared" si="8"/>
        <v>43718</v>
      </c>
      <c r="AQ16" s="79"/>
      <c r="AR16" s="79"/>
      <c r="AS16" s="79"/>
      <c r="AT16" s="79"/>
      <c r="AU16" s="74">
        <f t="shared" si="9"/>
        <v>43748</v>
      </c>
      <c r="AV16" s="79"/>
      <c r="AW16" s="79"/>
      <c r="AX16" s="79"/>
      <c r="AY16" s="79"/>
      <c r="AZ16" s="74">
        <f t="shared" si="10"/>
        <v>43779</v>
      </c>
      <c r="BA16" s="79"/>
      <c r="BB16" s="79"/>
      <c r="BC16" s="79"/>
      <c r="BD16" s="79"/>
      <c r="BE16" s="75">
        <f t="shared" si="11"/>
        <v>43809</v>
      </c>
    </row>
    <row r="17" spans="1:57">
      <c r="A17">
        <v>11</v>
      </c>
      <c r="B17" s="73">
        <f t="shared" si="12"/>
        <v>43476</v>
      </c>
      <c r="C17" s="79"/>
      <c r="D17" s="79"/>
      <c r="E17" s="79"/>
      <c r="F17" s="79"/>
      <c r="G17" s="74">
        <f t="shared" si="1"/>
        <v>43507</v>
      </c>
      <c r="H17" s="79"/>
      <c r="I17" s="79"/>
      <c r="J17" s="79"/>
      <c r="K17" s="79"/>
      <c r="L17" s="74">
        <f t="shared" si="2"/>
        <v>43535</v>
      </c>
      <c r="M17" s="79"/>
      <c r="N17" s="79"/>
      <c r="O17" s="79"/>
      <c r="P17" s="79"/>
      <c r="Q17" s="74">
        <f t="shared" si="3"/>
        <v>43566</v>
      </c>
      <c r="R17" s="79"/>
      <c r="S17" s="79"/>
      <c r="T17" s="79"/>
      <c r="U17" s="79"/>
      <c r="V17" s="74">
        <f t="shared" si="4"/>
        <v>43596</v>
      </c>
      <c r="W17" s="79"/>
      <c r="X17" s="79"/>
      <c r="Y17" s="79"/>
      <c r="Z17" s="79"/>
      <c r="AA17" s="74">
        <f t="shared" si="5"/>
        <v>43627</v>
      </c>
      <c r="AB17" s="79"/>
      <c r="AC17" s="79"/>
      <c r="AD17" s="79"/>
      <c r="AE17" s="79"/>
      <c r="AF17" s="74">
        <f t="shared" si="6"/>
        <v>43657</v>
      </c>
      <c r="AG17" s="79"/>
      <c r="AH17" s="79"/>
      <c r="AI17" s="79"/>
      <c r="AJ17" s="79"/>
      <c r="AK17" s="74">
        <f t="shared" si="7"/>
        <v>43688</v>
      </c>
      <c r="AL17" s="79"/>
      <c r="AM17" s="79"/>
      <c r="AN17" s="79"/>
      <c r="AO17" s="79"/>
      <c r="AP17" s="74">
        <f t="shared" si="8"/>
        <v>43719</v>
      </c>
      <c r="AQ17" s="79"/>
      <c r="AR17" s="79"/>
      <c r="AS17" s="79"/>
      <c r="AT17" s="79"/>
      <c r="AU17" s="74">
        <f t="shared" si="9"/>
        <v>43749</v>
      </c>
      <c r="AV17" s="79"/>
      <c r="AW17" s="79"/>
      <c r="AX17" s="79"/>
      <c r="AY17" s="79"/>
      <c r="AZ17" s="74">
        <f t="shared" si="10"/>
        <v>43780</v>
      </c>
      <c r="BA17" s="79"/>
      <c r="BB17" s="79"/>
      <c r="BC17" s="79"/>
      <c r="BD17" s="79"/>
      <c r="BE17" s="75">
        <f t="shared" si="11"/>
        <v>43810</v>
      </c>
    </row>
    <row r="18" spans="1:57">
      <c r="A18">
        <v>12</v>
      </c>
      <c r="B18" s="73">
        <f t="shared" si="12"/>
        <v>43477</v>
      </c>
      <c r="C18" s="79"/>
      <c r="D18" s="79"/>
      <c r="E18" s="79"/>
      <c r="F18" s="79"/>
      <c r="G18" s="74">
        <f t="shared" si="1"/>
        <v>43508</v>
      </c>
      <c r="H18" s="79"/>
      <c r="I18" s="79"/>
      <c r="J18" s="79"/>
      <c r="K18" s="79"/>
      <c r="L18" s="74">
        <f t="shared" si="2"/>
        <v>43536</v>
      </c>
      <c r="M18" s="79"/>
      <c r="N18" s="79"/>
      <c r="O18" s="79"/>
      <c r="P18" s="79"/>
      <c r="Q18" s="74">
        <f t="shared" si="3"/>
        <v>43567</v>
      </c>
      <c r="R18" s="79"/>
      <c r="S18" s="79"/>
      <c r="T18" s="79"/>
      <c r="U18" s="79"/>
      <c r="V18" s="74">
        <f t="shared" si="4"/>
        <v>43597</v>
      </c>
      <c r="W18" s="79"/>
      <c r="X18" s="79"/>
      <c r="Y18" s="79"/>
      <c r="Z18" s="79"/>
      <c r="AA18" s="74">
        <f t="shared" si="5"/>
        <v>43628</v>
      </c>
      <c r="AB18" s="79"/>
      <c r="AC18" s="79"/>
      <c r="AD18" s="79"/>
      <c r="AE18" s="79"/>
      <c r="AF18" s="74">
        <f t="shared" si="6"/>
        <v>43658</v>
      </c>
      <c r="AG18" s="79"/>
      <c r="AH18" s="79"/>
      <c r="AI18" s="79"/>
      <c r="AJ18" s="79"/>
      <c r="AK18" s="74">
        <f t="shared" si="7"/>
        <v>43689</v>
      </c>
      <c r="AL18" s="79"/>
      <c r="AM18" s="79"/>
      <c r="AN18" s="79"/>
      <c r="AO18" s="79"/>
      <c r="AP18" s="74">
        <f t="shared" si="8"/>
        <v>43720</v>
      </c>
      <c r="AQ18" s="79"/>
      <c r="AR18" s="79"/>
      <c r="AS18" s="79"/>
      <c r="AT18" s="79"/>
      <c r="AU18" s="74">
        <f t="shared" si="9"/>
        <v>43750</v>
      </c>
      <c r="AV18" s="79"/>
      <c r="AW18" s="79"/>
      <c r="AX18" s="79"/>
      <c r="AY18" s="79"/>
      <c r="AZ18" s="74">
        <f t="shared" si="10"/>
        <v>43781</v>
      </c>
      <c r="BA18" s="79"/>
      <c r="BB18" s="79"/>
      <c r="BC18" s="79"/>
      <c r="BD18" s="79"/>
      <c r="BE18" s="75">
        <f t="shared" si="11"/>
        <v>43811</v>
      </c>
    </row>
    <row r="19" spans="1:57">
      <c r="A19">
        <v>13</v>
      </c>
      <c r="B19" s="73">
        <f t="shared" si="12"/>
        <v>43478</v>
      </c>
      <c r="C19" s="79"/>
      <c r="D19" s="79"/>
      <c r="E19" s="79"/>
      <c r="F19" s="79"/>
      <c r="G19" s="74">
        <f t="shared" si="1"/>
        <v>43509</v>
      </c>
      <c r="H19" s="79"/>
      <c r="I19" s="79"/>
      <c r="J19" s="79"/>
      <c r="K19" s="79"/>
      <c r="L19" s="74">
        <f t="shared" si="2"/>
        <v>43537</v>
      </c>
      <c r="M19" s="79"/>
      <c r="N19" s="79"/>
      <c r="O19" s="79"/>
      <c r="P19" s="79"/>
      <c r="Q19" s="74">
        <f t="shared" si="3"/>
        <v>43568</v>
      </c>
      <c r="R19" s="79"/>
      <c r="S19" s="79"/>
      <c r="T19" s="79"/>
      <c r="U19" s="79"/>
      <c r="V19" s="74">
        <f t="shared" si="4"/>
        <v>43598</v>
      </c>
      <c r="W19" s="79"/>
      <c r="X19" s="79"/>
      <c r="Y19" s="79"/>
      <c r="Z19" s="79"/>
      <c r="AA19" s="74">
        <f t="shared" si="5"/>
        <v>43629</v>
      </c>
      <c r="AB19" s="79"/>
      <c r="AC19" s="79"/>
      <c r="AD19" s="79"/>
      <c r="AE19" s="79"/>
      <c r="AF19" s="74">
        <f t="shared" si="6"/>
        <v>43659</v>
      </c>
      <c r="AG19" s="79"/>
      <c r="AH19" s="79"/>
      <c r="AI19" s="79"/>
      <c r="AJ19" s="79"/>
      <c r="AK19" s="74">
        <f t="shared" si="7"/>
        <v>43690</v>
      </c>
      <c r="AL19" s="79"/>
      <c r="AM19" s="79"/>
      <c r="AN19" s="79"/>
      <c r="AO19" s="79"/>
      <c r="AP19" s="74">
        <f t="shared" si="8"/>
        <v>43721</v>
      </c>
      <c r="AQ19" s="79"/>
      <c r="AR19" s="79"/>
      <c r="AS19" s="79"/>
      <c r="AT19" s="79"/>
      <c r="AU19" s="74">
        <f t="shared" si="9"/>
        <v>43751</v>
      </c>
      <c r="AV19" s="79"/>
      <c r="AW19" s="79"/>
      <c r="AX19" s="79"/>
      <c r="AY19" s="79"/>
      <c r="AZ19" s="74">
        <f t="shared" si="10"/>
        <v>43782</v>
      </c>
      <c r="BA19" s="79"/>
      <c r="BB19" s="79"/>
      <c r="BC19" s="79"/>
      <c r="BD19" s="79"/>
      <c r="BE19" s="75">
        <f t="shared" si="11"/>
        <v>43812</v>
      </c>
    </row>
    <row r="20" spans="1:57">
      <c r="A20">
        <v>14</v>
      </c>
      <c r="B20" s="73">
        <f t="shared" si="12"/>
        <v>43479</v>
      </c>
      <c r="C20" s="79"/>
      <c r="D20" s="79"/>
      <c r="E20" s="79"/>
      <c r="F20" s="79"/>
      <c r="G20" s="74">
        <f t="shared" si="1"/>
        <v>43510</v>
      </c>
      <c r="H20" s="79"/>
      <c r="I20" s="79"/>
      <c r="J20" s="79"/>
      <c r="K20" s="79"/>
      <c r="L20" s="74">
        <f t="shared" si="2"/>
        <v>43538</v>
      </c>
      <c r="M20" s="79"/>
      <c r="N20" s="79"/>
      <c r="O20" s="79"/>
      <c r="P20" s="79"/>
      <c r="Q20" s="74">
        <f t="shared" si="3"/>
        <v>43569</v>
      </c>
      <c r="R20" s="79"/>
      <c r="S20" s="79"/>
      <c r="T20" s="79"/>
      <c r="U20" s="79"/>
      <c r="V20" s="74">
        <f t="shared" si="4"/>
        <v>43599</v>
      </c>
      <c r="W20" s="79"/>
      <c r="X20" s="79"/>
      <c r="Y20" s="79"/>
      <c r="Z20" s="79"/>
      <c r="AA20" s="74">
        <f t="shared" si="5"/>
        <v>43630</v>
      </c>
      <c r="AB20" s="79"/>
      <c r="AC20" s="79"/>
      <c r="AD20" s="79"/>
      <c r="AE20" s="79"/>
      <c r="AF20" s="74">
        <f t="shared" si="6"/>
        <v>43660</v>
      </c>
      <c r="AG20" s="79"/>
      <c r="AH20" s="79"/>
      <c r="AI20" s="79"/>
      <c r="AJ20" s="79"/>
      <c r="AK20" s="74">
        <f t="shared" si="7"/>
        <v>43691</v>
      </c>
      <c r="AL20" s="79"/>
      <c r="AM20" s="79"/>
      <c r="AN20" s="79"/>
      <c r="AO20" s="79"/>
      <c r="AP20" s="74">
        <f t="shared" si="8"/>
        <v>43722</v>
      </c>
      <c r="AQ20" s="79"/>
      <c r="AR20" s="79"/>
      <c r="AS20" s="79"/>
      <c r="AT20" s="79"/>
      <c r="AU20" s="74">
        <f t="shared" si="9"/>
        <v>43752</v>
      </c>
      <c r="AV20" s="79"/>
      <c r="AW20" s="79"/>
      <c r="AX20" s="79"/>
      <c r="AY20" s="79"/>
      <c r="AZ20" s="74">
        <f t="shared" si="10"/>
        <v>43783</v>
      </c>
      <c r="BA20" s="79"/>
      <c r="BB20" s="79"/>
      <c r="BC20" s="79"/>
      <c r="BD20" s="79"/>
      <c r="BE20" s="75">
        <f t="shared" si="11"/>
        <v>43813</v>
      </c>
    </row>
    <row r="21" spans="1:57">
      <c r="A21">
        <v>15</v>
      </c>
      <c r="B21" s="73">
        <f t="shared" si="12"/>
        <v>43480</v>
      </c>
      <c r="C21" s="79"/>
      <c r="D21" s="79"/>
      <c r="E21" s="79"/>
      <c r="F21" s="79"/>
      <c r="G21" s="74">
        <f t="shared" si="1"/>
        <v>43511</v>
      </c>
      <c r="H21" s="79"/>
      <c r="I21" s="79"/>
      <c r="J21" s="79"/>
      <c r="K21" s="79"/>
      <c r="L21" s="74">
        <f t="shared" si="2"/>
        <v>43539</v>
      </c>
      <c r="M21" s="79"/>
      <c r="N21" s="79"/>
      <c r="O21" s="79"/>
      <c r="P21" s="79"/>
      <c r="Q21" s="74">
        <f t="shared" si="3"/>
        <v>43570</v>
      </c>
      <c r="R21" s="79"/>
      <c r="S21" s="79"/>
      <c r="T21" s="79"/>
      <c r="U21" s="79"/>
      <c r="V21" s="74">
        <f t="shared" si="4"/>
        <v>43600</v>
      </c>
      <c r="W21" s="79"/>
      <c r="X21" s="79"/>
      <c r="Y21" s="79"/>
      <c r="Z21" s="79"/>
      <c r="AA21" s="74">
        <f t="shared" si="5"/>
        <v>43631</v>
      </c>
      <c r="AB21" s="79"/>
      <c r="AC21" s="79"/>
      <c r="AD21" s="79"/>
      <c r="AE21" s="79"/>
      <c r="AF21" s="74">
        <f t="shared" si="6"/>
        <v>43661</v>
      </c>
      <c r="AG21" s="79"/>
      <c r="AH21" s="79"/>
      <c r="AI21" s="79"/>
      <c r="AJ21" s="79"/>
      <c r="AK21" s="74">
        <f t="shared" si="7"/>
        <v>43692</v>
      </c>
      <c r="AL21" s="79"/>
      <c r="AM21" s="79"/>
      <c r="AN21" s="79"/>
      <c r="AO21" s="79"/>
      <c r="AP21" s="74">
        <f t="shared" si="8"/>
        <v>43723</v>
      </c>
      <c r="AQ21" s="79"/>
      <c r="AR21" s="79"/>
      <c r="AS21" s="79"/>
      <c r="AT21" s="79"/>
      <c r="AU21" s="74">
        <f t="shared" si="9"/>
        <v>43753</v>
      </c>
      <c r="AV21" s="79"/>
      <c r="AW21" s="79"/>
      <c r="AX21" s="79"/>
      <c r="AY21" s="79"/>
      <c r="AZ21" s="74">
        <f t="shared" si="10"/>
        <v>43784</v>
      </c>
      <c r="BA21" s="79"/>
      <c r="BB21" s="79"/>
      <c r="BC21" s="79"/>
      <c r="BD21" s="79"/>
      <c r="BE21" s="75">
        <f t="shared" si="11"/>
        <v>43814</v>
      </c>
    </row>
    <row r="22" spans="1:57">
      <c r="A22">
        <v>16</v>
      </c>
      <c r="B22" s="73">
        <f t="shared" si="12"/>
        <v>43481</v>
      </c>
      <c r="C22" s="79"/>
      <c r="D22" s="79"/>
      <c r="E22" s="79"/>
      <c r="F22" s="79"/>
      <c r="G22" s="74">
        <f t="shared" si="1"/>
        <v>43512</v>
      </c>
      <c r="H22" s="79"/>
      <c r="I22" s="79"/>
      <c r="J22" s="79"/>
      <c r="K22" s="79"/>
      <c r="L22" s="74">
        <f t="shared" si="2"/>
        <v>43540</v>
      </c>
      <c r="M22" s="79"/>
      <c r="N22" s="79"/>
      <c r="O22" s="79"/>
      <c r="P22" s="79"/>
      <c r="Q22" s="74">
        <f t="shared" si="3"/>
        <v>43571</v>
      </c>
      <c r="R22" s="79"/>
      <c r="S22" s="79"/>
      <c r="T22" s="79"/>
      <c r="U22" s="79"/>
      <c r="V22" s="74">
        <f t="shared" si="4"/>
        <v>43601</v>
      </c>
      <c r="W22" s="79"/>
      <c r="X22" s="79"/>
      <c r="Y22" s="79"/>
      <c r="Z22" s="79"/>
      <c r="AA22" s="74">
        <f t="shared" si="5"/>
        <v>43632</v>
      </c>
      <c r="AB22" s="79"/>
      <c r="AC22" s="79"/>
      <c r="AD22" s="79"/>
      <c r="AE22" s="79"/>
      <c r="AF22" s="74">
        <f t="shared" si="6"/>
        <v>43662</v>
      </c>
      <c r="AG22" s="79"/>
      <c r="AH22" s="79"/>
      <c r="AI22" s="79"/>
      <c r="AJ22" s="79"/>
      <c r="AK22" s="74">
        <f t="shared" si="7"/>
        <v>43693</v>
      </c>
      <c r="AL22" s="79"/>
      <c r="AM22" s="79"/>
      <c r="AN22" s="79"/>
      <c r="AO22" s="79"/>
      <c r="AP22" s="74">
        <f>IF($A$3&lt;&gt;"",IF(MONTH(DATE($A$3,MONTH(AP$5),$A22))=MONTH(AP$7),DATE($A$3,MONTH(AP$5),$A22),""),"")</f>
        <v>43724</v>
      </c>
      <c r="AQ22" s="79"/>
      <c r="AR22" s="79"/>
      <c r="AS22" s="79"/>
      <c r="AT22" s="79"/>
      <c r="AU22" s="74">
        <f t="shared" si="9"/>
        <v>43754</v>
      </c>
      <c r="AV22" s="79"/>
      <c r="AW22" s="79"/>
      <c r="AX22" s="79"/>
      <c r="AY22" s="79"/>
      <c r="AZ22" s="74">
        <f t="shared" si="10"/>
        <v>43785</v>
      </c>
      <c r="BA22" s="79"/>
      <c r="BB22" s="79"/>
      <c r="BC22" s="79"/>
      <c r="BD22" s="79"/>
      <c r="BE22" s="75">
        <f t="shared" si="11"/>
        <v>43815</v>
      </c>
    </row>
    <row r="23" spans="1:57">
      <c r="A23">
        <v>17</v>
      </c>
      <c r="B23" s="73">
        <f t="shared" si="12"/>
        <v>43482</v>
      </c>
      <c r="C23" s="79"/>
      <c r="D23" s="79"/>
      <c r="E23" s="79"/>
      <c r="F23" s="79"/>
      <c r="G23" s="74">
        <f t="shared" si="1"/>
        <v>43513</v>
      </c>
      <c r="H23" s="79"/>
      <c r="I23" s="79"/>
      <c r="J23" s="79"/>
      <c r="K23" s="79"/>
      <c r="L23" s="74">
        <f t="shared" si="2"/>
        <v>43541</v>
      </c>
      <c r="M23" s="79"/>
      <c r="N23" s="79"/>
      <c r="O23" s="79"/>
      <c r="P23" s="79"/>
      <c r="Q23" s="74">
        <f t="shared" si="3"/>
        <v>43572</v>
      </c>
      <c r="R23" s="79"/>
      <c r="S23" s="79"/>
      <c r="T23" s="79"/>
      <c r="U23" s="79"/>
      <c r="V23" s="74">
        <f t="shared" si="4"/>
        <v>43602</v>
      </c>
      <c r="W23" s="79"/>
      <c r="X23" s="79"/>
      <c r="Y23" s="79"/>
      <c r="Z23" s="79"/>
      <c r="AA23" s="74">
        <f t="shared" si="5"/>
        <v>43633</v>
      </c>
      <c r="AB23" s="79"/>
      <c r="AC23" s="79"/>
      <c r="AD23" s="79"/>
      <c r="AE23" s="79"/>
      <c r="AF23" s="74">
        <f t="shared" si="6"/>
        <v>43663</v>
      </c>
      <c r="AG23" s="79"/>
      <c r="AH23" s="79"/>
      <c r="AI23" s="79"/>
      <c r="AJ23" s="79"/>
      <c r="AK23" s="74">
        <f t="shared" si="7"/>
        <v>43694</v>
      </c>
      <c r="AL23" s="79"/>
      <c r="AM23" s="79"/>
      <c r="AN23" s="79"/>
      <c r="AO23" s="79"/>
      <c r="AP23" s="74">
        <f t="shared" si="8"/>
        <v>43725</v>
      </c>
      <c r="AQ23" s="79"/>
      <c r="AR23" s="79"/>
      <c r="AS23" s="79"/>
      <c r="AT23" s="79"/>
      <c r="AU23" s="74">
        <f t="shared" si="9"/>
        <v>43755</v>
      </c>
      <c r="AV23" s="79"/>
      <c r="AW23" s="79"/>
      <c r="AX23" s="79"/>
      <c r="AY23" s="79"/>
      <c r="AZ23" s="74">
        <f t="shared" si="10"/>
        <v>43786</v>
      </c>
      <c r="BA23" s="79"/>
      <c r="BB23" s="79"/>
      <c r="BC23" s="79"/>
      <c r="BD23" s="79"/>
      <c r="BE23" s="75">
        <f t="shared" si="11"/>
        <v>43816</v>
      </c>
    </row>
    <row r="24" spans="1:57">
      <c r="A24">
        <v>18</v>
      </c>
      <c r="B24" s="73">
        <f t="shared" si="12"/>
        <v>43483</v>
      </c>
      <c r="C24" s="79"/>
      <c r="D24" s="79"/>
      <c r="E24" s="79"/>
      <c r="F24" s="79"/>
      <c r="G24" s="74">
        <f t="shared" si="12"/>
        <v>43514</v>
      </c>
      <c r="H24" s="79"/>
      <c r="I24" s="79"/>
      <c r="J24" s="79"/>
      <c r="K24" s="79"/>
      <c r="L24" s="74">
        <f t="shared" si="2"/>
        <v>43542</v>
      </c>
      <c r="M24" s="79"/>
      <c r="N24" s="79"/>
      <c r="O24" s="79"/>
      <c r="P24" s="79"/>
      <c r="Q24" s="74">
        <f t="shared" si="3"/>
        <v>43573</v>
      </c>
      <c r="R24" s="79"/>
      <c r="S24" s="79"/>
      <c r="T24" s="79"/>
      <c r="U24" s="79"/>
      <c r="V24" s="74">
        <f t="shared" si="4"/>
        <v>43603</v>
      </c>
      <c r="W24" s="79"/>
      <c r="X24" s="79"/>
      <c r="Y24" s="79"/>
      <c r="Z24" s="79"/>
      <c r="AA24" s="74">
        <f t="shared" si="5"/>
        <v>43634</v>
      </c>
      <c r="AB24" s="79"/>
      <c r="AC24" s="79"/>
      <c r="AD24" s="79"/>
      <c r="AE24" s="79"/>
      <c r="AF24" s="74">
        <f t="shared" si="6"/>
        <v>43664</v>
      </c>
      <c r="AG24" s="79"/>
      <c r="AH24" s="79"/>
      <c r="AI24" s="79"/>
      <c r="AJ24" s="79"/>
      <c r="AK24" s="74">
        <f t="shared" si="7"/>
        <v>43695</v>
      </c>
      <c r="AL24" s="79"/>
      <c r="AM24" s="79"/>
      <c r="AN24" s="79"/>
      <c r="AO24" s="79"/>
      <c r="AP24" s="74">
        <f t="shared" si="8"/>
        <v>43726</v>
      </c>
      <c r="AQ24" s="79"/>
      <c r="AR24" s="79"/>
      <c r="AS24" s="79"/>
      <c r="AT24" s="79"/>
      <c r="AU24" s="74">
        <f t="shared" si="9"/>
        <v>43756</v>
      </c>
      <c r="AV24" s="79"/>
      <c r="AW24" s="79"/>
      <c r="AX24" s="79"/>
      <c r="AY24" s="79"/>
      <c r="AZ24" s="74">
        <f t="shared" si="10"/>
        <v>43787</v>
      </c>
      <c r="BA24" s="79"/>
      <c r="BB24" s="79"/>
      <c r="BC24" s="79"/>
      <c r="BD24" s="79"/>
      <c r="BE24" s="75">
        <f t="shared" si="11"/>
        <v>43817</v>
      </c>
    </row>
    <row r="25" spans="1:57">
      <c r="A25">
        <v>19</v>
      </c>
      <c r="B25" s="73">
        <f t="shared" si="12"/>
        <v>43484</v>
      </c>
      <c r="C25" s="79"/>
      <c r="D25" s="79"/>
      <c r="E25" s="79"/>
      <c r="F25" s="79"/>
      <c r="G25" s="74">
        <f t="shared" si="12"/>
        <v>43515</v>
      </c>
      <c r="H25" s="79"/>
      <c r="I25" s="79"/>
      <c r="J25" s="79"/>
      <c r="K25" s="79"/>
      <c r="L25" s="74">
        <f t="shared" si="2"/>
        <v>43543</v>
      </c>
      <c r="M25" s="79"/>
      <c r="N25" s="79"/>
      <c r="O25" s="79"/>
      <c r="P25" s="79"/>
      <c r="Q25" s="74">
        <f t="shared" si="3"/>
        <v>43574</v>
      </c>
      <c r="R25" s="79"/>
      <c r="S25" s="79"/>
      <c r="T25" s="79"/>
      <c r="U25" s="79"/>
      <c r="V25" s="74">
        <f t="shared" si="4"/>
        <v>43604</v>
      </c>
      <c r="W25" s="79"/>
      <c r="X25" s="79"/>
      <c r="Y25" s="79"/>
      <c r="Z25" s="79"/>
      <c r="AA25" s="74">
        <f t="shared" si="5"/>
        <v>43635</v>
      </c>
      <c r="AB25" s="79"/>
      <c r="AC25" s="79"/>
      <c r="AD25" s="79"/>
      <c r="AE25" s="79"/>
      <c r="AF25" s="74">
        <f t="shared" si="6"/>
        <v>43665</v>
      </c>
      <c r="AG25" s="79"/>
      <c r="AH25" s="79"/>
      <c r="AI25" s="79"/>
      <c r="AJ25" s="79"/>
      <c r="AK25" s="74">
        <f t="shared" si="7"/>
        <v>43696</v>
      </c>
      <c r="AL25" s="79"/>
      <c r="AM25" s="79"/>
      <c r="AN25" s="79"/>
      <c r="AO25" s="79"/>
      <c r="AP25" s="74">
        <f t="shared" si="8"/>
        <v>43727</v>
      </c>
      <c r="AQ25" s="79"/>
      <c r="AR25" s="79"/>
      <c r="AS25" s="79"/>
      <c r="AT25" s="79"/>
      <c r="AU25" s="74">
        <f t="shared" si="9"/>
        <v>43757</v>
      </c>
      <c r="AV25" s="79"/>
      <c r="AW25" s="79"/>
      <c r="AX25" s="79"/>
      <c r="AY25" s="79"/>
      <c r="AZ25" s="74">
        <f t="shared" si="10"/>
        <v>43788</v>
      </c>
      <c r="BA25" s="79"/>
      <c r="BB25" s="79"/>
      <c r="BC25" s="79"/>
      <c r="BD25" s="79"/>
      <c r="BE25" s="75">
        <f t="shared" si="11"/>
        <v>43818</v>
      </c>
    </row>
    <row r="26" spans="1:57">
      <c r="A26">
        <v>20</v>
      </c>
      <c r="B26" s="73">
        <f t="shared" si="12"/>
        <v>43485</v>
      </c>
      <c r="C26" s="79"/>
      <c r="D26" s="79"/>
      <c r="E26" s="79"/>
      <c r="F26" s="79"/>
      <c r="G26" s="74">
        <f t="shared" si="12"/>
        <v>43516</v>
      </c>
      <c r="H26" s="79"/>
      <c r="I26" s="79"/>
      <c r="J26" s="79"/>
      <c r="K26" s="79"/>
      <c r="L26" s="74">
        <f t="shared" si="2"/>
        <v>43544</v>
      </c>
      <c r="M26" s="79"/>
      <c r="N26" s="79"/>
      <c r="O26" s="79"/>
      <c r="P26" s="79"/>
      <c r="Q26" s="74">
        <f t="shared" si="3"/>
        <v>43575</v>
      </c>
      <c r="R26" s="79"/>
      <c r="S26" s="79"/>
      <c r="T26" s="79"/>
      <c r="U26" s="79"/>
      <c r="V26" s="74">
        <f t="shared" si="4"/>
        <v>43605</v>
      </c>
      <c r="W26" s="79"/>
      <c r="X26" s="79"/>
      <c r="Y26" s="79"/>
      <c r="Z26" s="79"/>
      <c r="AA26" s="74">
        <f t="shared" si="5"/>
        <v>43636</v>
      </c>
      <c r="AB26" s="79"/>
      <c r="AC26" s="79"/>
      <c r="AD26" s="79"/>
      <c r="AE26" s="79"/>
      <c r="AF26" s="74">
        <f t="shared" si="6"/>
        <v>43666</v>
      </c>
      <c r="AG26" s="79"/>
      <c r="AH26" s="79"/>
      <c r="AI26" s="79"/>
      <c r="AJ26" s="79"/>
      <c r="AK26" s="74">
        <f t="shared" si="7"/>
        <v>43697</v>
      </c>
      <c r="AL26" s="79"/>
      <c r="AM26" s="79"/>
      <c r="AN26" s="79"/>
      <c r="AO26" s="79"/>
      <c r="AP26" s="74">
        <f t="shared" si="8"/>
        <v>43728</v>
      </c>
      <c r="AQ26" s="79"/>
      <c r="AR26" s="79"/>
      <c r="AS26" s="79"/>
      <c r="AT26" s="79"/>
      <c r="AU26" s="74">
        <f t="shared" si="9"/>
        <v>43758</v>
      </c>
      <c r="AV26" s="79"/>
      <c r="AW26" s="79"/>
      <c r="AX26" s="79"/>
      <c r="AY26" s="79"/>
      <c r="AZ26" s="74">
        <f t="shared" si="10"/>
        <v>43789</v>
      </c>
      <c r="BA26" s="79"/>
      <c r="BB26" s="79"/>
      <c r="BC26" s="79"/>
      <c r="BD26" s="79"/>
      <c r="BE26" s="75">
        <f t="shared" si="11"/>
        <v>43819</v>
      </c>
    </row>
    <row r="27" spans="1:57">
      <c r="A27">
        <v>21</v>
      </c>
      <c r="B27" s="73">
        <f t="shared" si="12"/>
        <v>43486</v>
      </c>
      <c r="C27" s="79"/>
      <c r="D27" s="79"/>
      <c r="E27" s="79"/>
      <c r="F27" s="79"/>
      <c r="G27" s="74">
        <f t="shared" si="12"/>
        <v>43517</v>
      </c>
      <c r="H27" s="79"/>
      <c r="I27" s="79"/>
      <c r="J27" s="79"/>
      <c r="K27" s="79"/>
      <c r="L27" s="74">
        <f t="shared" si="2"/>
        <v>43545</v>
      </c>
      <c r="M27" s="79"/>
      <c r="N27" s="79"/>
      <c r="O27" s="79"/>
      <c r="P27" s="79"/>
      <c r="Q27" s="74">
        <f t="shared" si="3"/>
        <v>43576</v>
      </c>
      <c r="R27" s="79"/>
      <c r="S27" s="79"/>
      <c r="T27" s="79"/>
      <c r="U27" s="79"/>
      <c r="V27" s="74">
        <f t="shared" si="4"/>
        <v>43606</v>
      </c>
      <c r="W27" s="79"/>
      <c r="X27" s="79"/>
      <c r="Y27" s="79"/>
      <c r="Z27" s="79"/>
      <c r="AA27" s="74">
        <f t="shared" si="5"/>
        <v>43637</v>
      </c>
      <c r="AB27" s="79"/>
      <c r="AC27" s="79"/>
      <c r="AD27" s="79"/>
      <c r="AE27" s="79"/>
      <c r="AF27" s="74">
        <f t="shared" si="6"/>
        <v>43667</v>
      </c>
      <c r="AG27" s="79"/>
      <c r="AH27" s="79"/>
      <c r="AI27" s="79"/>
      <c r="AJ27" s="79"/>
      <c r="AK27" s="74">
        <f t="shared" si="7"/>
        <v>43698</v>
      </c>
      <c r="AL27" s="79"/>
      <c r="AM27" s="79"/>
      <c r="AN27" s="79"/>
      <c r="AO27" s="79"/>
      <c r="AP27" s="74">
        <f t="shared" si="8"/>
        <v>43729</v>
      </c>
      <c r="AQ27" s="79"/>
      <c r="AR27" s="79"/>
      <c r="AS27" s="79"/>
      <c r="AT27" s="79"/>
      <c r="AU27" s="74">
        <f t="shared" si="9"/>
        <v>43759</v>
      </c>
      <c r="AV27" s="79"/>
      <c r="AW27" s="79"/>
      <c r="AX27" s="79"/>
      <c r="AY27" s="79"/>
      <c r="AZ27" s="74">
        <f t="shared" si="10"/>
        <v>43790</v>
      </c>
      <c r="BA27" s="79"/>
      <c r="BB27" s="79"/>
      <c r="BC27" s="79"/>
      <c r="BD27" s="79"/>
      <c r="BE27" s="75">
        <f t="shared" si="11"/>
        <v>43820</v>
      </c>
    </row>
    <row r="28" spans="1:57">
      <c r="A28">
        <v>22</v>
      </c>
      <c r="B28" s="73">
        <f t="shared" si="12"/>
        <v>43487</v>
      </c>
      <c r="C28" s="79"/>
      <c r="D28" s="79"/>
      <c r="E28" s="79"/>
      <c r="F28" s="79"/>
      <c r="G28" s="74">
        <f t="shared" si="12"/>
        <v>43518</v>
      </c>
      <c r="H28" s="79"/>
      <c r="I28" s="79"/>
      <c r="J28" s="79"/>
      <c r="K28" s="79"/>
      <c r="L28" s="74">
        <f t="shared" si="2"/>
        <v>43546</v>
      </c>
      <c r="M28" s="79"/>
      <c r="N28" s="79"/>
      <c r="O28" s="79"/>
      <c r="P28" s="79"/>
      <c r="Q28" s="74">
        <f t="shared" si="3"/>
        <v>43577</v>
      </c>
      <c r="R28" s="79"/>
      <c r="S28" s="79"/>
      <c r="T28" s="79"/>
      <c r="U28" s="79"/>
      <c r="V28" s="74">
        <f t="shared" si="4"/>
        <v>43607</v>
      </c>
      <c r="W28" s="79"/>
      <c r="X28" s="79"/>
      <c r="Y28" s="79"/>
      <c r="Z28" s="79"/>
      <c r="AA28" s="74">
        <f t="shared" si="5"/>
        <v>43638</v>
      </c>
      <c r="AB28" s="79"/>
      <c r="AC28" s="79"/>
      <c r="AD28" s="79"/>
      <c r="AE28" s="79"/>
      <c r="AF28" s="74">
        <f t="shared" si="6"/>
        <v>43668</v>
      </c>
      <c r="AG28" s="79"/>
      <c r="AH28" s="79"/>
      <c r="AI28" s="79"/>
      <c r="AJ28" s="79"/>
      <c r="AK28" s="74">
        <f t="shared" si="7"/>
        <v>43699</v>
      </c>
      <c r="AL28" s="79"/>
      <c r="AM28" s="79"/>
      <c r="AN28" s="79"/>
      <c r="AO28" s="79"/>
      <c r="AP28" s="74">
        <f t="shared" si="8"/>
        <v>43730</v>
      </c>
      <c r="AQ28" s="79"/>
      <c r="AR28" s="79"/>
      <c r="AS28" s="79"/>
      <c r="AT28" s="79"/>
      <c r="AU28" s="74">
        <f t="shared" si="9"/>
        <v>43760</v>
      </c>
      <c r="AV28" s="79"/>
      <c r="AW28" s="79"/>
      <c r="AX28" s="79"/>
      <c r="AY28" s="79"/>
      <c r="AZ28" s="74">
        <f t="shared" si="10"/>
        <v>43791</v>
      </c>
      <c r="BA28" s="79"/>
      <c r="BB28" s="79"/>
      <c r="BC28" s="79"/>
      <c r="BD28" s="79"/>
      <c r="BE28" s="75">
        <f t="shared" si="11"/>
        <v>43821</v>
      </c>
    </row>
    <row r="29" spans="1:57">
      <c r="A29">
        <v>23</v>
      </c>
      <c r="B29" s="73">
        <f t="shared" si="12"/>
        <v>43488</v>
      </c>
      <c r="C29" s="79"/>
      <c r="D29" s="79"/>
      <c r="E29" s="79"/>
      <c r="F29" s="79"/>
      <c r="G29" s="74">
        <f t="shared" si="12"/>
        <v>43519</v>
      </c>
      <c r="H29" s="79"/>
      <c r="I29" s="79"/>
      <c r="J29" s="79"/>
      <c r="K29" s="79"/>
      <c r="L29" s="74">
        <f t="shared" si="2"/>
        <v>43547</v>
      </c>
      <c r="M29" s="79"/>
      <c r="N29" s="79"/>
      <c r="O29" s="79"/>
      <c r="P29" s="79"/>
      <c r="Q29" s="74">
        <f t="shared" si="3"/>
        <v>43578</v>
      </c>
      <c r="R29" s="79"/>
      <c r="S29" s="79"/>
      <c r="T29" s="79"/>
      <c r="U29" s="79"/>
      <c r="V29" s="74">
        <f t="shared" si="4"/>
        <v>43608</v>
      </c>
      <c r="W29" s="79"/>
      <c r="X29" s="79"/>
      <c r="Y29" s="79"/>
      <c r="Z29" s="79"/>
      <c r="AA29" s="74">
        <f t="shared" si="5"/>
        <v>43639</v>
      </c>
      <c r="AB29" s="79"/>
      <c r="AC29" s="79"/>
      <c r="AD29" s="79"/>
      <c r="AE29" s="79"/>
      <c r="AF29" s="74">
        <f t="shared" si="6"/>
        <v>43669</v>
      </c>
      <c r="AG29" s="79"/>
      <c r="AH29" s="79"/>
      <c r="AI29" s="79"/>
      <c r="AJ29" s="79"/>
      <c r="AK29" s="74">
        <f t="shared" si="7"/>
        <v>43700</v>
      </c>
      <c r="AL29" s="79"/>
      <c r="AM29" s="79"/>
      <c r="AN29" s="79"/>
      <c r="AO29" s="79"/>
      <c r="AP29" s="74">
        <f t="shared" si="8"/>
        <v>43731</v>
      </c>
      <c r="AQ29" s="79"/>
      <c r="AR29" s="79"/>
      <c r="AS29" s="79"/>
      <c r="AT29" s="79"/>
      <c r="AU29" s="74">
        <f t="shared" si="9"/>
        <v>43761</v>
      </c>
      <c r="AV29" s="79"/>
      <c r="AW29" s="79"/>
      <c r="AX29" s="79"/>
      <c r="AY29" s="79"/>
      <c r="AZ29" s="74">
        <f t="shared" si="10"/>
        <v>43792</v>
      </c>
      <c r="BA29" s="79"/>
      <c r="BB29" s="79"/>
      <c r="BC29" s="79"/>
      <c r="BD29" s="79"/>
      <c r="BE29" s="75">
        <f t="shared" si="11"/>
        <v>43822</v>
      </c>
    </row>
    <row r="30" spans="1:57">
      <c r="A30">
        <v>24</v>
      </c>
      <c r="B30" s="73">
        <f t="shared" si="12"/>
        <v>43489</v>
      </c>
      <c r="C30" s="79"/>
      <c r="D30" s="79"/>
      <c r="E30" s="79"/>
      <c r="F30" s="79"/>
      <c r="G30" s="74">
        <f t="shared" si="12"/>
        <v>43520</v>
      </c>
      <c r="H30" s="79"/>
      <c r="I30" s="79"/>
      <c r="J30" s="79"/>
      <c r="K30" s="79"/>
      <c r="L30" s="74">
        <f t="shared" si="2"/>
        <v>43548</v>
      </c>
      <c r="M30" s="79"/>
      <c r="N30" s="79"/>
      <c r="O30" s="79"/>
      <c r="P30" s="79"/>
      <c r="Q30" s="74">
        <f t="shared" si="3"/>
        <v>43579</v>
      </c>
      <c r="R30" s="79"/>
      <c r="S30" s="79"/>
      <c r="T30" s="79"/>
      <c r="U30" s="79"/>
      <c r="V30" s="74">
        <f t="shared" si="4"/>
        <v>43609</v>
      </c>
      <c r="W30" s="79"/>
      <c r="X30" s="79"/>
      <c r="Y30" s="79"/>
      <c r="Z30" s="79"/>
      <c r="AA30" s="74">
        <f t="shared" si="5"/>
        <v>43640</v>
      </c>
      <c r="AB30" s="79"/>
      <c r="AC30" s="79"/>
      <c r="AD30" s="79"/>
      <c r="AE30" s="79"/>
      <c r="AF30" s="74">
        <f t="shared" si="6"/>
        <v>43670</v>
      </c>
      <c r="AG30" s="79"/>
      <c r="AH30" s="79"/>
      <c r="AI30" s="79"/>
      <c r="AJ30" s="79"/>
      <c r="AK30" s="74">
        <f t="shared" si="7"/>
        <v>43701</v>
      </c>
      <c r="AL30" s="79"/>
      <c r="AM30" s="79"/>
      <c r="AN30" s="79"/>
      <c r="AO30" s="79"/>
      <c r="AP30" s="74">
        <f t="shared" si="8"/>
        <v>43732</v>
      </c>
      <c r="AQ30" s="79"/>
      <c r="AR30" s="79"/>
      <c r="AS30" s="79"/>
      <c r="AT30" s="79"/>
      <c r="AU30" s="74">
        <f t="shared" si="9"/>
        <v>43762</v>
      </c>
      <c r="AV30" s="79"/>
      <c r="AW30" s="79"/>
      <c r="AX30" s="79"/>
      <c r="AY30" s="79"/>
      <c r="AZ30" s="74">
        <f t="shared" si="10"/>
        <v>43793</v>
      </c>
      <c r="BA30" s="79"/>
      <c r="BB30" s="79"/>
      <c r="BC30" s="79"/>
      <c r="BD30" s="79"/>
      <c r="BE30" s="75">
        <f t="shared" si="11"/>
        <v>43823</v>
      </c>
    </row>
    <row r="31" spans="1:57">
      <c r="A31">
        <v>25</v>
      </c>
      <c r="B31" s="73">
        <f t="shared" si="12"/>
        <v>43490</v>
      </c>
      <c r="C31" s="79"/>
      <c r="D31" s="79"/>
      <c r="E31" s="79"/>
      <c r="F31" s="79"/>
      <c r="G31" s="74">
        <f t="shared" si="12"/>
        <v>43521</v>
      </c>
      <c r="H31" s="79"/>
      <c r="I31" s="79"/>
      <c r="J31" s="79"/>
      <c r="K31" s="79"/>
      <c r="L31" s="74">
        <f t="shared" si="2"/>
        <v>43549</v>
      </c>
      <c r="M31" s="79"/>
      <c r="N31" s="79"/>
      <c r="O31" s="79"/>
      <c r="P31" s="79"/>
      <c r="Q31" s="74">
        <f t="shared" si="3"/>
        <v>43580</v>
      </c>
      <c r="R31" s="79"/>
      <c r="S31" s="79"/>
      <c r="T31" s="79"/>
      <c r="U31" s="79"/>
      <c r="V31" s="74">
        <f t="shared" si="4"/>
        <v>43610</v>
      </c>
      <c r="W31" s="79"/>
      <c r="X31" s="79"/>
      <c r="Y31" s="79"/>
      <c r="Z31" s="79"/>
      <c r="AA31" s="74">
        <f t="shared" si="5"/>
        <v>43641</v>
      </c>
      <c r="AB31" s="79"/>
      <c r="AC31" s="79"/>
      <c r="AD31" s="79"/>
      <c r="AE31" s="79"/>
      <c r="AF31" s="74">
        <f t="shared" si="6"/>
        <v>43671</v>
      </c>
      <c r="AG31" s="79"/>
      <c r="AH31" s="79"/>
      <c r="AI31" s="79"/>
      <c r="AJ31" s="79"/>
      <c r="AK31" s="74">
        <f t="shared" si="7"/>
        <v>43702</v>
      </c>
      <c r="AL31" s="79"/>
      <c r="AM31" s="79"/>
      <c r="AN31" s="79"/>
      <c r="AO31" s="79"/>
      <c r="AP31" s="74">
        <f t="shared" si="8"/>
        <v>43733</v>
      </c>
      <c r="AQ31" s="79"/>
      <c r="AR31" s="79"/>
      <c r="AS31" s="79"/>
      <c r="AT31" s="79"/>
      <c r="AU31" s="74">
        <f t="shared" si="9"/>
        <v>43763</v>
      </c>
      <c r="AV31" s="79"/>
      <c r="AW31" s="79"/>
      <c r="AX31" s="79"/>
      <c r="AY31" s="79"/>
      <c r="AZ31" s="74">
        <f t="shared" si="10"/>
        <v>43794</v>
      </c>
      <c r="BA31" s="79"/>
      <c r="BB31" s="79"/>
      <c r="BC31" s="79"/>
      <c r="BD31" s="79"/>
      <c r="BE31" s="75">
        <f t="shared" si="11"/>
        <v>43824</v>
      </c>
    </row>
    <row r="32" spans="1:57">
      <c r="A32">
        <v>26</v>
      </c>
      <c r="B32" s="73">
        <f t="shared" si="12"/>
        <v>43491</v>
      </c>
      <c r="C32" s="79"/>
      <c r="D32" s="79"/>
      <c r="E32" s="79"/>
      <c r="F32" s="79"/>
      <c r="G32" s="74">
        <f t="shared" si="12"/>
        <v>43522</v>
      </c>
      <c r="H32" s="79"/>
      <c r="I32" s="79"/>
      <c r="J32" s="79"/>
      <c r="K32" s="79"/>
      <c r="L32" s="74">
        <f t="shared" si="2"/>
        <v>43550</v>
      </c>
      <c r="M32" s="79"/>
      <c r="N32" s="79"/>
      <c r="O32" s="79"/>
      <c r="P32" s="79"/>
      <c r="Q32" s="74">
        <f t="shared" si="3"/>
        <v>43581</v>
      </c>
      <c r="R32" s="79"/>
      <c r="S32" s="79"/>
      <c r="T32" s="79"/>
      <c r="U32" s="79"/>
      <c r="V32" s="74">
        <f t="shared" si="4"/>
        <v>43611</v>
      </c>
      <c r="W32" s="79"/>
      <c r="X32" s="79"/>
      <c r="Y32" s="79"/>
      <c r="Z32" s="79"/>
      <c r="AA32" s="74">
        <f t="shared" si="5"/>
        <v>43642</v>
      </c>
      <c r="AB32" s="79"/>
      <c r="AC32" s="79"/>
      <c r="AD32" s="79"/>
      <c r="AE32" s="79"/>
      <c r="AF32" s="74">
        <f t="shared" si="6"/>
        <v>43672</v>
      </c>
      <c r="AG32" s="79"/>
      <c r="AH32" s="79"/>
      <c r="AI32" s="79"/>
      <c r="AJ32" s="79"/>
      <c r="AK32" s="74">
        <f t="shared" si="7"/>
        <v>43703</v>
      </c>
      <c r="AL32" s="79"/>
      <c r="AM32" s="79"/>
      <c r="AN32" s="79"/>
      <c r="AO32" s="79"/>
      <c r="AP32" s="74">
        <f t="shared" si="8"/>
        <v>43734</v>
      </c>
      <c r="AQ32" s="79"/>
      <c r="AR32" s="79"/>
      <c r="AS32" s="79"/>
      <c r="AT32" s="79"/>
      <c r="AU32" s="74">
        <f t="shared" si="9"/>
        <v>43764</v>
      </c>
      <c r="AV32" s="79"/>
      <c r="AW32" s="79"/>
      <c r="AX32" s="79"/>
      <c r="AY32" s="79"/>
      <c r="AZ32" s="74">
        <f t="shared" si="10"/>
        <v>43795</v>
      </c>
      <c r="BA32" s="79"/>
      <c r="BB32" s="79"/>
      <c r="BC32" s="79"/>
      <c r="BD32" s="79"/>
      <c r="BE32" s="75">
        <f t="shared" si="11"/>
        <v>43825</v>
      </c>
    </row>
    <row r="33" spans="1:57">
      <c r="A33">
        <v>27</v>
      </c>
      <c r="B33" s="73">
        <f t="shared" si="12"/>
        <v>43492</v>
      </c>
      <c r="C33" s="79"/>
      <c r="D33" s="79"/>
      <c r="E33" s="79"/>
      <c r="F33" s="79"/>
      <c r="G33" s="74">
        <f t="shared" si="12"/>
        <v>43523</v>
      </c>
      <c r="H33" s="79"/>
      <c r="I33" s="79"/>
      <c r="J33" s="79"/>
      <c r="K33" s="79"/>
      <c r="L33" s="74">
        <f t="shared" si="2"/>
        <v>43551</v>
      </c>
      <c r="M33" s="79"/>
      <c r="N33" s="79"/>
      <c r="O33" s="79"/>
      <c r="P33" s="79"/>
      <c r="Q33" s="74">
        <f t="shared" si="3"/>
        <v>43582</v>
      </c>
      <c r="R33" s="79"/>
      <c r="S33" s="79"/>
      <c r="T33" s="79"/>
      <c r="U33" s="79"/>
      <c r="V33" s="74">
        <f t="shared" si="4"/>
        <v>43612</v>
      </c>
      <c r="W33" s="79"/>
      <c r="X33" s="79"/>
      <c r="Y33" s="79"/>
      <c r="Z33" s="79"/>
      <c r="AA33" s="74">
        <f t="shared" si="5"/>
        <v>43643</v>
      </c>
      <c r="AB33" s="79"/>
      <c r="AC33" s="79"/>
      <c r="AD33" s="79"/>
      <c r="AE33" s="79"/>
      <c r="AF33" s="74">
        <f t="shared" si="6"/>
        <v>43673</v>
      </c>
      <c r="AG33" s="79"/>
      <c r="AH33" s="79"/>
      <c r="AI33" s="79"/>
      <c r="AJ33" s="79"/>
      <c r="AK33" s="74">
        <f t="shared" si="7"/>
        <v>43704</v>
      </c>
      <c r="AL33" s="79"/>
      <c r="AM33" s="79"/>
      <c r="AN33" s="79"/>
      <c r="AO33" s="79"/>
      <c r="AP33" s="74">
        <f t="shared" si="8"/>
        <v>43735</v>
      </c>
      <c r="AQ33" s="79"/>
      <c r="AR33" s="79"/>
      <c r="AS33" s="79"/>
      <c r="AT33" s="79"/>
      <c r="AU33" s="74">
        <f t="shared" si="9"/>
        <v>43765</v>
      </c>
      <c r="AV33" s="79"/>
      <c r="AW33" s="79"/>
      <c r="AX33" s="79"/>
      <c r="AY33" s="79"/>
      <c r="AZ33" s="74">
        <f t="shared" si="10"/>
        <v>43796</v>
      </c>
      <c r="BA33" s="79"/>
      <c r="BB33" s="79"/>
      <c r="BC33" s="79"/>
      <c r="BD33" s="79"/>
      <c r="BE33" s="75">
        <f t="shared" si="11"/>
        <v>43826</v>
      </c>
    </row>
    <row r="34" spans="1:57">
      <c r="A34">
        <v>28</v>
      </c>
      <c r="B34" s="73">
        <f t="shared" si="12"/>
        <v>43493</v>
      </c>
      <c r="C34" s="79"/>
      <c r="D34" s="79"/>
      <c r="E34" s="79"/>
      <c r="F34" s="79"/>
      <c r="G34" s="74">
        <f t="shared" si="12"/>
        <v>43524</v>
      </c>
      <c r="H34" s="79"/>
      <c r="I34" s="79"/>
      <c r="J34" s="79"/>
      <c r="K34" s="79"/>
      <c r="L34" s="74">
        <f t="shared" si="2"/>
        <v>43552</v>
      </c>
      <c r="M34" s="79"/>
      <c r="N34" s="79"/>
      <c r="O34" s="79"/>
      <c r="P34" s="79"/>
      <c r="Q34" s="74">
        <f t="shared" si="3"/>
        <v>43583</v>
      </c>
      <c r="R34" s="79"/>
      <c r="S34" s="79"/>
      <c r="T34" s="79"/>
      <c r="U34" s="79"/>
      <c r="V34" s="74">
        <f t="shared" si="4"/>
        <v>43613</v>
      </c>
      <c r="W34" s="79"/>
      <c r="X34" s="79"/>
      <c r="Y34" s="79"/>
      <c r="Z34" s="79"/>
      <c r="AA34" s="74">
        <f t="shared" si="5"/>
        <v>43644</v>
      </c>
      <c r="AB34" s="79"/>
      <c r="AC34" s="79"/>
      <c r="AD34" s="79"/>
      <c r="AE34" s="79"/>
      <c r="AF34" s="74">
        <f t="shared" si="6"/>
        <v>43674</v>
      </c>
      <c r="AG34" s="79"/>
      <c r="AH34" s="79"/>
      <c r="AI34" s="79"/>
      <c r="AJ34" s="79"/>
      <c r="AK34" s="74">
        <f t="shared" si="7"/>
        <v>43705</v>
      </c>
      <c r="AL34" s="79"/>
      <c r="AM34" s="79"/>
      <c r="AN34" s="79"/>
      <c r="AO34" s="79"/>
      <c r="AP34" s="74">
        <f>IF($A$3&lt;&gt;"",IF(MONTH(DATE($A$3,MONTH(AP$5),$A34))=MONTH(AP$7),DATE($A$3,MONTH(AP$5),$A34),""),"")</f>
        <v>43736</v>
      </c>
      <c r="AQ34" s="79"/>
      <c r="AR34" s="79"/>
      <c r="AS34" s="79"/>
      <c r="AT34" s="79"/>
      <c r="AU34" s="74">
        <f t="shared" si="9"/>
        <v>43766</v>
      </c>
      <c r="AV34" s="79"/>
      <c r="AW34" s="79"/>
      <c r="AX34" s="79"/>
      <c r="AY34" s="79"/>
      <c r="AZ34" s="74">
        <f t="shared" si="10"/>
        <v>43797</v>
      </c>
      <c r="BA34" s="79"/>
      <c r="BB34" s="79"/>
      <c r="BC34" s="79"/>
      <c r="BD34" s="79"/>
      <c r="BE34" s="75">
        <f t="shared" si="11"/>
        <v>43827</v>
      </c>
    </row>
    <row r="35" spans="1:57">
      <c r="A35">
        <v>29</v>
      </c>
      <c r="B35" s="73">
        <f t="shared" si="12"/>
        <v>43494</v>
      </c>
      <c r="C35" s="79"/>
      <c r="D35" s="79"/>
      <c r="E35" s="79"/>
      <c r="F35" s="79"/>
      <c r="G35" s="74" t="str">
        <f t="shared" si="12"/>
        <v/>
      </c>
      <c r="H35" s="79"/>
      <c r="I35" s="79"/>
      <c r="J35" s="79"/>
      <c r="K35" s="79"/>
      <c r="L35" s="74">
        <f t="shared" si="2"/>
        <v>43553</v>
      </c>
      <c r="M35" s="79"/>
      <c r="N35" s="79"/>
      <c r="O35" s="79"/>
      <c r="P35" s="79"/>
      <c r="Q35" s="74">
        <f t="shared" si="3"/>
        <v>43584</v>
      </c>
      <c r="R35" s="79"/>
      <c r="S35" s="79"/>
      <c r="T35" s="79"/>
      <c r="U35" s="79"/>
      <c r="V35" s="74">
        <f t="shared" si="4"/>
        <v>43614</v>
      </c>
      <c r="W35" s="79"/>
      <c r="X35" s="79"/>
      <c r="Y35" s="79"/>
      <c r="Z35" s="79"/>
      <c r="AA35" s="74">
        <f t="shared" si="5"/>
        <v>43645</v>
      </c>
      <c r="AB35" s="79"/>
      <c r="AC35" s="79"/>
      <c r="AD35" s="79"/>
      <c r="AE35" s="79"/>
      <c r="AF35" s="74">
        <f t="shared" si="6"/>
        <v>43675</v>
      </c>
      <c r="AG35" s="79"/>
      <c r="AH35" s="79"/>
      <c r="AI35" s="79"/>
      <c r="AJ35" s="79"/>
      <c r="AK35" s="74">
        <f t="shared" si="7"/>
        <v>43706</v>
      </c>
      <c r="AL35" s="79"/>
      <c r="AM35" s="79"/>
      <c r="AN35" s="79"/>
      <c r="AO35" s="79"/>
      <c r="AP35" s="74">
        <f t="shared" si="8"/>
        <v>43737</v>
      </c>
      <c r="AQ35" s="79"/>
      <c r="AR35" s="79"/>
      <c r="AS35" s="79"/>
      <c r="AT35" s="79"/>
      <c r="AU35" s="74">
        <f t="shared" si="9"/>
        <v>43767</v>
      </c>
      <c r="AV35" s="79"/>
      <c r="AW35" s="79"/>
      <c r="AX35" s="79"/>
      <c r="AY35" s="79"/>
      <c r="AZ35" s="74">
        <f t="shared" si="10"/>
        <v>43798</v>
      </c>
      <c r="BA35" s="79"/>
      <c r="BB35" s="79"/>
      <c r="BC35" s="79"/>
      <c r="BD35" s="79"/>
      <c r="BE35" s="75">
        <f t="shared" si="11"/>
        <v>43828</v>
      </c>
    </row>
    <row r="36" spans="1:57">
      <c r="A36">
        <v>30</v>
      </c>
      <c r="B36" s="73">
        <f t="shared" si="12"/>
        <v>43495</v>
      </c>
      <c r="C36" s="79"/>
      <c r="D36" s="79"/>
      <c r="E36" s="79"/>
      <c r="F36" s="79"/>
      <c r="G36" s="74" t="str">
        <f t="shared" si="12"/>
        <v/>
      </c>
      <c r="H36" s="79"/>
      <c r="I36" s="79"/>
      <c r="J36" s="79"/>
      <c r="K36" s="79"/>
      <c r="L36" s="74">
        <f t="shared" si="2"/>
        <v>43554</v>
      </c>
      <c r="M36" s="79"/>
      <c r="N36" s="79"/>
      <c r="O36" s="79"/>
      <c r="P36" s="79"/>
      <c r="Q36" s="74">
        <f t="shared" si="3"/>
        <v>43585</v>
      </c>
      <c r="R36" s="79"/>
      <c r="S36" s="79"/>
      <c r="T36" s="79"/>
      <c r="U36" s="79"/>
      <c r="V36" s="74">
        <f t="shared" si="4"/>
        <v>43615</v>
      </c>
      <c r="W36" s="79"/>
      <c r="X36" s="79"/>
      <c r="Y36" s="79"/>
      <c r="Z36" s="79"/>
      <c r="AA36" s="74">
        <f t="shared" si="5"/>
        <v>43646</v>
      </c>
      <c r="AB36" s="79"/>
      <c r="AC36" s="79"/>
      <c r="AD36" s="79"/>
      <c r="AE36" s="79"/>
      <c r="AF36" s="74">
        <f t="shared" si="6"/>
        <v>43676</v>
      </c>
      <c r="AG36" s="79"/>
      <c r="AH36" s="79"/>
      <c r="AI36" s="79"/>
      <c r="AJ36" s="79"/>
      <c r="AK36" s="74">
        <f t="shared" si="7"/>
        <v>43707</v>
      </c>
      <c r="AL36" s="79"/>
      <c r="AM36" s="79"/>
      <c r="AN36" s="79"/>
      <c r="AO36" s="79"/>
      <c r="AP36" s="74">
        <f t="shared" si="8"/>
        <v>43738</v>
      </c>
      <c r="AQ36" s="79"/>
      <c r="AR36" s="79"/>
      <c r="AS36" s="79"/>
      <c r="AT36" s="79"/>
      <c r="AU36" s="74">
        <f t="shared" si="9"/>
        <v>43768</v>
      </c>
      <c r="AV36" s="79"/>
      <c r="AW36" s="79"/>
      <c r="AX36" s="79"/>
      <c r="AY36" s="79"/>
      <c r="AZ36" s="74">
        <f t="shared" si="10"/>
        <v>43799</v>
      </c>
      <c r="BA36" s="79"/>
      <c r="BB36" s="79"/>
      <c r="BC36" s="79"/>
      <c r="BD36" s="79"/>
      <c r="BE36" s="75">
        <f t="shared" si="11"/>
        <v>43829</v>
      </c>
    </row>
    <row r="37" spans="1:57">
      <c r="A37">
        <v>31</v>
      </c>
      <c r="B37" s="76">
        <f t="shared" si="12"/>
        <v>43496</v>
      </c>
      <c r="C37" s="79"/>
      <c r="D37" s="79"/>
      <c r="E37" s="79"/>
      <c r="F37" s="79"/>
      <c r="G37" s="77" t="str">
        <f t="shared" si="12"/>
        <v/>
      </c>
      <c r="H37" s="79"/>
      <c r="I37" s="79"/>
      <c r="J37" s="79"/>
      <c r="K37" s="79"/>
      <c r="L37" s="77">
        <f t="shared" si="2"/>
        <v>43555</v>
      </c>
      <c r="M37" s="79"/>
      <c r="N37" s="79"/>
      <c r="O37" s="79"/>
      <c r="P37" s="79"/>
      <c r="Q37" s="77" t="str">
        <f>IF($A$3&lt;&gt;"",IF(MONTH(DATE($A$3,MONTH(Q$5),$A37))=MONTH(Q$7),DATE($A$3,MONTH(Q$5),$A37),""),"")</f>
        <v/>
      </c>
      <c r="R37" s="79"/>
      <c r="S37" s="79"/>
      <c r="T37" s="79"/>
      <c r="U37" s="79"/>
      <c r="V37" s="77">
        <f t="shared" si="4"/>
        <v>43616</v>
      </c>
      <c r="W37" s="79"/>
      <c r="X37" s="79"/>
      <c r="Y37" s="79"/>
      <c r="Z37" s="79"/>
      <c r="AA37" s="77" t="str">
        <f t="shared" si="5"/>
        <v/>
      </c>
      <c r="AB37" s="79"/>
      <c r="AC37" s="79"/>
      <c r="AD37" s="79"/>
      <c r="AE37" s="79"/>
      <c r="AF37" s="77">
        <f t="shared" si="6"/>
        <v>43677</v>
      </c>
      <c r="AG37" s="79"/>
      <c r="AH37" s="79"/>
      <c r="AI37" s="79"/>
      <c r="AJ37" s="79"/>
      <c r="AK37" s="77">
        <f t="shared" si="7"/>
        <v>43708</v>
      </c>
      <c r="AL37" s="79"/>
      <c r="AM37" s="79"/>
      <c r="AN37" s="79"/>
      <c r="AO37" s="79"/>
      <c r="AP37" s="77" t="str">
        <f t="shared" si="8"/>
        <v/>
      </c>
      <c r="AQ37" s="79"/>
      <c r="AR37" s="79"/>
      <c r="AS37" s="79"/>
      <c r="AT37" s="79"/>
      <c r="AU37" s="77">
        <f t="shared" si="9"/>
        <v>43769</v>
      </c>
      <c r="AV37" s="79"/>
      <c r="AW37" s="79"/>
      <c r="AX37" s="79"/>
      <c r="AY37" s="79"/>
      <c r="AZ37" s="77" t="str">
        <f t="shared" si="10"/>
        <v/>
      </c>
      <c r="BA37" s="79"/>
      <c r="BB37" s="79"/>
      <c r="BC37" s="79"/>
      <c r="BD37" s="79"/>
      <c r="BE37" s="78">
        <f t="shared" si="11"/>
        <v>43830</v>
      </c>
    </row>
    <row r="44" spans="1:57" ht="13.5" thickBot="1">
      <c r="AJ44" s="6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172" t="s">
        <v>54</v>
      </c>
      <c r="AW44" s="172"/>
      <c r="AX44" s="172"/>
      <c r="AY44" s="172"/>
      <c r="AZ44" s="66"/>
      <c r="BB44"/>
      <c r="BC44"/>
      <c r="BD44"/>
      <c r="BE44"/>
    </row>
    <row r="45" spans="1:57" ht="15.75">
      <c r="V45" s="89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3"/>
      <c r="AJ45" s="167" t="s">
        <v>33</v>
      </c>
      <c r="AK45" s="168"/>
      <c r="AL45" s="169" t="s">
        <v>92</v>
      </c>
      <c r="AM45" s="170"/>
      <c r="AN45" s="170"/>
      <c r="AO45" s="170"/>
      <c r="AP45" s="171"/>
      <c r="AQ45" s="164" t="s">
        <v>99</v>
      </c>
      <c r="AR45" s="165"/>
      <c r="AS45" s="165"/>
      <c r="AT45" s="165"/>
      <c r="AU45" s="166"/>
      <c r="AV45" s="97"/>
      <c r="AW45" s="98"/>
      <c r="AX45" s="98"/>
      <c r="AY45" s="98"/>
      <c r="AZ45" s="66"/>
      <c r="BA45"/>
      <c r="BB45"/>
      <c r="BC45"/>
      <c r="BD45"/>
      <c r="BE45"/>
    </row>
    <row r="46" spans="1:57" ht="15.75">
      <c r="V46" s="90" t="s">
        <v>96</v>
      </c>
      <c r="W46" s="149" t="s">
        <v>91</v>
      </c>
      <c r="X46" s="149"/>
      <c r="Y46" s="149"/>
      <c r="Z46" s="150"/>
      <c r="AA46" s="82" t="s">
        <v>32</v>
      </c>
      <c r="AB46" s="151" t="s">
        <v>93</v>
      </c>
      <c r="AC46" s="152"/>
      <c r="AD46" s="152"/>
      <c r="AE46" s="152"/>
      <c r="AF46" s="152"/>
      <c r="AG46" s="152"/>
      <c r="AH46" s="152"/>
      <c r="AI46" s="153"/>
      <c r="AJ46" s="167" t="s">
        <v>36</v>
      </c>
      <c r="AK46" s="168"/>
      <c r="AL46" s="164" t="s">
        <v>69</v>
      </c>
      <c r="AM46" s="165"/>
      <c r="AN46" s="165"/>
      <c r="AO46" s="165"/>
      <c r="AP46" s="166"/>
      <c r="AQ46" s="164" t="s">
        <v>47</v>
      </c>
      <c r="AR46" s="165"/>
      <c r="AS46" s="165"/>
      <c r="AT46" s="165"/>
      <c r="AU46" s="166"/>
      <c r="AV46" s="99"/>
      <c r="AW46" s="94"/>
      <c r="AX46" s="94"/>
      <c r="AY46" s="94"/>
      <c r="AZ46" s="66"/>
      <c r="BA46"/>
      <c r="BB46"/>
      <c r="BC46"/>
      <c r="BD46"/>
      <c r="BE46"/>
    </row>
    <row r="47" spans="1:57" ht="15.75">
      <c r="V47" s="91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34"/>
      <c r="AJ47" s="167" t="s">
        <v>37</v>
      </c>
      <c r="AK47" s="168"/>
      <c r="AL47" s="164" t="s">
        <v>48</v>
      </c>
      <c r="AM47" s="165"/>
      <c r="AN47" s="165"/>
      <c r="AO47" s="165"/>
      <c r="AP47" s="166"/>
      <c r="AQ47" s="164" t="s">
        <v>49</v>
      </c>
      <c r="AR47" s="165"/>
      <c r="AS47" s="165"/>
      <c r="AT47" s="165"/>
      <c r="AU47" s="166"/>
      <c r="AV47" s="99"/>
      <c r="AW47" s="94"/>
      <c r="AX47" s="94"/>
      <c r="AY47" s="94"/>
      <c r="AZ47" s="66"/>
      <c r="BA47"/>
      <c r="BB47"/>
      <c r="BC47"/>
      <c r="BD47"/>
      <c r="BE47"/>
    </row>
    <row r="48" spans="1:57" ht="15.75">
      <c r="V48" s="92" t="s">
        <v>34</v>
      </c>
      <c r="W48" s="154" t="s">
        <v>35</v>
      </c>
      <c r="X48" s="155"/>
      <c r="Y48" s="155"/>
      <c r="Z48" s="156"/>
      <c r="AA48" s="88" t="s">
        <v>94</v>
      </c>
      <c r="AB48" s="145" t="s">
        <v>95</v>
      </c>
      <c r="AC48" s="145"/>
      <c r="AD48" s="145"/>
      <c r="AE48" s="145"/>
      <c r="AF48" s="145"/>
      <c r="AG48" s="86"/>
      <c r="AH48" s="86"/>
      <c r="AI48" s="87"/>
      <c r="AJ48" s="162" t="s">
        <v>39</v>
      </c>
      <c r="AK48" s="163"/>
      <c r="AL48" s="164" t="s">
        <v>50</v>
      </c>
      <c r="AM48" s="165"/>
      <c r="AN48" s="165"/>
      <c r="AO48" s="165"/>
      <c r="AP48" s="166"/>
      <c r="AQ48" s="164" t="s">
        <v>51</v>
      </c>
      <c r="AR48" s="165"/>
      <c r="AS48" s="165"/>
      <c r="AT48" s="165"/>
      <c r="AU48" s="166"/>
      <c r="AV48" s="99"/>
      <c r="AW48" s="94"/>
      <c r="AX48" s="94"/>
      <c r="AY48" s="94"/>
      <c r="AZ48" s="66"/>
      <c r="BA48"/>
      <c r="BB48"/>
      <c r="BC48"/>
      <c r="BD48"/>
      <c r="BE48"/>
    </row>
    <row r="49" spans="22:57" ht="15.75">
      <c r="V49" s="37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6"/>
      <c r="AJ49" s="162" t="s">
        <v>41</v>
      </c>
      <c r="AK49" s="163"/>
      <c r="AL49" s="164" t="s">
        <v>50</v>
      </c>
      <c r="AM49" s="165"/>
      <c r="AN49" s="165"/>
      <c r="AO49" s="165"/>
      <c r="AP49" s="166"/>
      <c r="AQ49" s="164" t="s">
        <v>52</v>
      </c>
      <c r="AR49" s="165"/>
      <c r="AS49" s="165"/>
      <c r="AT49" s="165"/>
      <c r="AU49" s="166"/>
      <c r="AV49" s="99"/>
      <c r="AW49" s="94"/>
      <c r="AX49" s="94"/>
      <c r="AY49" s="94"/>
      <c r="AZ49" s="66"/>
      <c r="BA49"/>
      <c r="BB49"/>
      <c r="BC49"/>
      <c r="BD49"/>
      <c r="BE49"/>
    </row>
    <row r="50" spans="22:57" ht="15.75">
      <c r="V50" s="93" t="s">
        <v>30</v>
      </c>
      <c r="W50" s="157" t="s">
        <v>40</v>
      </c>
      <c r="X50" s="158"/>
      <c r="Y50" s="158"/>
      <c r="Z50" s="159"/>
      <c r="AA50" s="160" t="s">
        <v>90</v>
      </c>
      <c r="AB50" s="161"/>
      <c r="AC50" s="161"/>
      <c r="AD50" s="161"/>
      <c r="AE50" s="80"/>
      <c r="AF50" s="80"/>
      <c r="AG50" s="80"/>
      <c r="AH50" s="80"/>
      <c r="AI50" s="81"/>
      <c r="AJ50" s="162" t="s">
        <v>42</v>
      </c>
      <c r="AK50" s="163"/>
      <c r="AL50" s="164" t="s">
        <v>50</v>
      </c>
      <c r="AM50" s="165"/>
      <c r="AN50" s="165"/>
      <c r="AO50" s="165"/>
      <c r="AP50" s="166"/>
      <c r="AQ50" s="164" t="s">
        <v>53</v>
      </c>
      <c r="AR50" s="165"/>
      <c r="AS50" s="165"/>
      <c r="AT50" s="165"/>
      <c r="AU50" s="166"/>
      <c r="AV50" s="99"/>
      <c r="AW50" s="94"/>
      <c r="AX50" s="94"/>
      <c r="AY50" s="94"/>
      <c r="AZ50" s="66"/>
      <c r="BA50"/>
      <c r="BB50"/>
      <c r="BC50"/>
      <c r="BD50"/>
      <c r="BE50"/>
    </row>
    <row r="51" spans="22:57" ht="15.75">
      <c r="V51" s="37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6"/>
      <c r="AJ51" s="162" t="s">
        <v>44</v>
      </c>
      <c r="AK51" s="163"/>
      <c r="AL51" s="164"/>
      <c r="AM51" s="165"/>
      <c r="AN51" s="165"/>
      <c r="AO51" s="165"/>
      <c r="AP51" s="166"/>
      <c r="AQ51" s="164"/>
      <c r="AR51" s="165"/>
      <c r="AS51" s="165"/>
      <c r="AT51" s="165"/>
      <c r="AU51" s="166"/>
      <c r="AV51" s="95"/>
      <c r="AW51" s="96"/>
      <c r="AX51" s="96"/>
      <c r="AY51" s="96"/>
      <c r="AZ51" s="66"/>
      <c r="BA51"/>
      <c r="BB51"/>
      <c r="BC51"/>
      <c r="BD51"/>
      <c r="BE51"/>
    </row>
    <row r="52" spans="22:57">
      <c r="V52" s="146" t="s">
        <v>89</v>
      </c>
      <c r="W52" s="147"/>
      <c r="X52" s="147"/>
      <c r="Y52" s="147"/>
      <c r="Z52" s="148"/>
      <c r="AA52" s="85" t="s">
        <v>31</v>
      </c>
      <c r="AB52" s="144" t="s">
        <v>43</v>
      </c>
      <c r="AC52" s="144"/>
      <c r="AD52" s="144"/>
      <c r="AE52" s="144"/>
      <c r="AF52" s="83"/>
      <c r="AG52" s="83"/>
      <c r="AH52" s="83"/>
      <c r="AI52" s="84"/>
      <c r="BE52"/>
    </row>
    <row r="53" spans="22:57" ht="13.5" thickBot="1">
      <c r="V53" s="38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40"/>
      <c r="BE53"/>
    </row>
  </sheetData>
  <mergeCells count="44">
    <mergeCell ref="AV6:AY6"/>
    <mergeCell ref="BA6:BD6"/>
    <mergeCell ref="AJ45:AK45"/>
    <mergeCell ref="AL45:AP45"/>
    <mergeCell ref="AQ45:AU45"/>
    <mergeCell ref="AV44:AY44"/>
    <mergeCell ref="A1:F2"/>
    <mergeCell ref="A3:F3"/>
    <mergeCell ref="G1:BE2"/>
    <mergeCell ref="C6:F6"/>
    <mergeCell ref="H6:K6"/>
    <mergeCell ref="M6:P6"/>
    <mergeCell ref="R6:U6"/>
    <mergeCell ref="W6:Z6"/>
    <mergeCell ref="AB6:AE6"/>
    <mergeCell ref="AG6:AJ6"/>
    <mergeCell ref="AL6:AO6"/>
    <mergeCell ref="AQ6:AT6"/>
    <mergeCell ref="AJ47:AK47"/>
    <mergeCell ref="AL47:AP47"/>
    <mergeCell ref="AQ47:AU47"/>
    <mergeCell ref="AJ46:AK46"/>
    <mergeCell ref="AL46:AP46"/>
    <mergeCell ref="AQ46:AU46"/>
    <mergeCell ref="AJ49:AK49"/>
    <mergeCell ref="AL49:AP49"/>
    <mergeCell ref="AQ49:AU49"/>
    <mergeCell ref="AJ48:AK48"/>
    <mergeCell ref="AL48:AP48"/>
    <mergeCell ref="AQ48:AU48"/>
    <mergeCell ref="AJ51:AK51"/>
    <mergeCell ref="AL51:AP51"/>
    <mergeCell ref="AQ51:AU51"/>
    <mergeCell ref="AJ50:AK50"/>
    <mergeCell ref="AL50:AP50"/>
    <mergeCell ref="AQ50:AU50"/>
    <mergeCell ref="AB52:AE52"/>
    <mergeCell ref="AB48:AF48"/>
    <mergeCell ref="V52:Z52"/>
    <mergeCell ref="W46:Z46"/>
    <mergeCell ref="AB46:AI46"/>
    <mergeCell ref="W48:Z48"/>
    <mergeCell ref="W50:Z50"/>
    <mergeCell ref="AA50:AD50"/>
  </mergeCells>
  <phoneticPr fontId="26" type="noConversion"/>
  <conditionalFormatting sqref="A1">
    <cfRule type="expression" dxfId="13" priority="8">
      <formula>$A$1</formula>
    </cfRule>
    <cfRule type="expression" dxfId="12" priority="20">
      <formula>$A$3&lt;&gt;""</formula>
    </cfRule>
  </conditionalFormatting>
  <conditionalFormatting sqref="B6:B37 G6:G37 V6:V37 Q6:Q37 L6:L37 BE6:BE37 AZ6:AZ37 AU6:AU37 AP6:AP37 AK6:AK37 AF6:AF37 AA6:AA37">
    <cfRule type="expression" dxfId="11" priority="19">
      <formula>$A$3&lt;&gt;""</formula>
    </cfRule>
  </conditionalFormatting>
  <conditionalFormatting sqref="B6 G6 V6 Q6 L6 BE6 AZ6 AU6 AP6 AK6 AF6 AA6">
    <cfRule type="expression" dxfId="10" priority="17">
      <formula>$A$3&lt;&gt;""</formula>
    </cfRule>
  </conditionalFormatting>
  <conditionalFormatting sqref="B7:B37 G7:G37 V7:V37 Q7:Q37 L7:L37 BE7:BE37 AZ7:AZ37 AU7:AU37 AP7:AP37 AK7:AK37 AF7:AF37 AA7:AA37">
    <cfRule type="expression" dxfId="9" priority="16">
      <formula>OR(WEEKDAY(B7,2)=6,WEEKDAY(B7,2)=7)</formula>
    </cfRule>
  </conditionalFormatting>
  <conditionalFormatting sqref="C6:F6">
    <cfRule type="expression" dxfId="8" priority="11" stopIfTrue="1">
      <formula>$A$3&lt;&gt;""</formula>
    </cfRule>
  </conditionalFormatting>
  <conditionalFormatting sqref="G1">
    <cfRule type="expression" dxfId="7" priority="7">
      <formula>$G$1</formula>
    </cfRule>
  </conditionalFormatting>
  <conditionalFormatting sqref="B6:G6 B7:B37 G7:G37 L6:L37 Q6:Q37 V6:V37 AA6:AA37 AF6:AF37 AK6:AK37 AP6:AP37 AU6:AU37 AZ6:AZ37 BE6:BE37">
    <cfRule type="expression" dxfId="6" priority="18">
      <formula>AND($A$3&lt;&gt;"",B6="")</formula>
    </cfRule>
  </conditionalFormatting>
  <conditionalFormatting sqref="BA6:BD6 AV6:AY6 AQ6:AT6 AL6:AO6 AG6:AJ6 AB6:AE6 W6:Z6 R6:U6 M6:P6 H6:K6">
    <cfRule type="expression" dxfId="5" priority="1" stopIfTrue="1">
      <formula>$A$3&lt;&gt;""</formula>
    </cfRule>
  </conditionalFormatting>
  <conditionalFormatting sqref="BA6:BD6 AV6:AY6 AQ6:AT6 AL6:AO6 AG6:AJ6 AB6:AE6 W6:Z6 R6:U6 M6:P6 H6:K6">
    <cfRule type="expression" dxfId="4" priority="2">
      <formula>AND($A$3&lt;&gt;"",H6="")</formula>
    </cfRule>
  </conditionalFormatting>
  <dataValidations count="1">
    <dataValidation type="list" allowBlank="1" showInputMessage="1" showErrorMessage="1" sqref="A3" xr:uid="{D12EEE5A-451A-4B20-98BD-3AAF41E0F315}">
      <formula1>Liste_Années</formula1>
    </dataValidation>
  </dataValidations>
  <pageMargins left="0.7" right="0.7" top="0.75" bottom="0.75" header="0.3" footer="0.3"/>
  <pageSetup paperSize="9" scale="63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9" id="{166EC59A-26B2-4924-A2C9-3BF24A17D9A5}">
            <xm:f>VLOOKUP(B7,Jour_feries!$S$10,1,FALSE)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5" tint="-0.24994659260841701"/>
                </patternFill>
              </fill>
            </x14:dxf>
          </x14:cfRule>
          <x14:cfRule type="expression" priority="210" id="{807CA113-E5A1-468C-AF43-432FA90C29AA}">
            <xm:f>VLOOKUP(B7,Jour_feries!$S$14,1,FALSE)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5" tint="-0.24994659260841701"/>
                </patternFill>
              </fill>
            </x14:dxf>
          </x14:cfRule>
          <x14:cfRule type="expression" priority="211" id="{5D791EE7-095F-49A2-8A4B-847C31F925F4}">
            <xm:f>VLOOKUP(B7,Jour_feries!$S$6:$S$17,1,FALSE)</xm:f>
            <x14:dxf>
              <font>
                <b/>
                <i val="0"/>
                <color theme="0"/>
              </font>
              <fill>
                <patternFill>
                  <bgColor theme="9" tint="0.39994506668294322"/>
                </patternFill>
              </fill>
            </x14:dxf>
          </x14:cfRule>
          <xm:sqref>B7:B37 G7:G37 V7:V37 Q7:Q37 L7:L37 BE7:BE37 AZ7:AZ37 AU7:AU37 AP7:AP37 AK7:AK37 AF7:AF37 AA7:AA37</xm:sqref>
        </x14:conditionalFormatting>
        <x14:conditionalFormatting xmlns:xm="http://schemas.microsoft.com/office/excel/2006/main">
          <x14:cfRule type="expression" priority="3" id="{A147853F-789B-44D0-9255-785351E2DD5A}">
            <xm:f>VLOOKUP(B7,Jour_feries!$S$6,$S$19,FALSE)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m:sqref>V36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2E4AB37-2E73-4C95-8C93-A9888D30507E}">
          <x14:formula1>
            <xm:f>Jour_feries!$B$24:$B$33</xm:f>
          </x14:formula1>
          <xm:sqref>C7:F37 H7:K37 M7:P37 R7:U37 W7:Z37 AB7:AE37 AG7:AJ37 AL7:AO37 AQ7:AT37 AV7:AY37 BA7:BD37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E1FF6-B433-4633-A9D8-331262639292}">
  <dimension ref="A1:T34"/>
  <sheetViews>
    <sheetView workbookViewId="0">
      <selection activeCell="G34" sqref="G34"/>
    </sheetView>
  </sheetViews>
  <sheetFormatPr baseColWidth="10" defaultRowHeight="12.75"/>
  <cols>
    <col min="1" max="1" width="17.140625" bestFit="1" customWidth="1"/>
    <col min="19" max="20" width="0" hidden="1" customWidth="1"/>
  </cols>
  <sheetData>
    <row r="1" spans="1:20">
      <c r="A1" s="187" t="s">
        <v>59</v>
      </c>
      <c r="B1" s="187"/>
      <c r="C1" s="187"/>
      <c r="D1" s="187"/>
      <c r="E1" s="187"/>
      <c r="F1" s="187"/>
      <c r="G1" s="187"/>
      <c r="H1" s="187"/>
      <c r="I1" s="187"/>
      <c r="J1" s="187"/>
    </row>
    <row r="2" spans="1:20">
      <c r="A2" s="187"/>
      <c r="B2" s="187"/>
      <c r="C2" s="187"/>
      <c r="D2" s="187"/>
      <c r="E2" s="187"/>
      <c r="F2" s="187"/>
      <c r="G2" s="187"/>
      <c r="H2" s="187"/>
      <c r="I2" s="187"/>
      <c r="J2" s="187"/>
      <c r="T2">
        <f>Feuil2!A3</f>
        <v>2019</v>
      </c>
    </row>
    <row r="3" spans="1:20">
      <c r="A3" s="187"/>
      <c r="B3" s="187"/>
      <c r="C3" s="187"/>
      <c r="D3" s="187"/>
      <c r="E3" s="187"/>
      <c r="F3" s="187"/>
      <c r="G3" s="187"/>
      <c r="H3" s="187"/>
      <c r="I3" s="187"/>
      <c r="J3" s="187"/>
    </row>
    <row r="4" spans="1:20">
      <c r="B4" s="60">
        <v>2019</v>
      </c>
      <c r="C4" s="60">
        <v>2020</v>
      </c>
      <c r="D4" s="60">
        <v>2021</v>
      </c>
      <c r="E4" s="60">
        <v>2022</v>
      </c>
      <c r="F4" s="60">
        <v>2023</v>
      </c>
      <c r="G4" s="60">
        <v>2024</v>
      </c>
      <c r="H4" s="60">
        <v>2025</v>
      </c>
      <c r="I4" s="60">
        <v>2026</v>
      </c>
      <c r="J4" s="60">
        <v>2027</v>
      </c>
      <c r="K4" s="60">
        <v>2028</v>
      </c>
      <c r="L4" s="60">
        <v>2029</v>
      </c>
      <c r="M4" s="60">
        <v>2030</v>
      </c>
      <c r="N4" s="60">
        <v>2031</v>
      </c>
      <c r="O4" s="60">
        <v>2032</v>
      </c>
      <c r="P4" s="60">
        <v>2033</v>
      </c>
      <c r="Q4" s="60">
        <v>2034</v>
      </c>
      <c r="R4" s="60">
        <v>2035</v>
      </c>
      <c r="T4">
        <f>HLOOKUP(T2,B4:R5,2,FALSE)</f>
        <v>1</v>
      </c>
    </row>
    <row r="5" spans="1:20">
      <c r="B5" s="60">
        <v>1</v>
      </c>
      <c r="C5" s="60">
        <v>2</v>
      </c>
      <c r="D5" s="60">
        <v>3</v>
      </c>
      <c r="E5" s="60">
        <v>4</v>
      </c>
      <c r="F5" s="60">
        <v>5</v>
      </c>
      <c r="G5" s="60">
        <v>6</v>
      </c>
      <c r="H5" s="60">
        <v>7</v>
      </c>
      <c r="I5" s="60">
        <v>8</v>
      </c>
      <c r="J5" s="60">
        <v>9</v>
      </c>
      <c r="K5" s="60">
        <v>10</v>
      </c>
      <c r="L5" s="60">
        <v>11</v>
      </c>
      <c r="M5" s="60">
        <v>12</v>
      </c>
      <c r="N5" s="60">
        <v>13</v>
      </c>
      <c r="O5" s="60">
        <v>14</v>
      </c>
      <c r="P5" s="60">
        <v>15</v>
      </c>
      <c r="Q5" s="60">
        <v>16</v>
      </c>
      <c r="R5" s="60">
        <v>17</v>
      </c>
    </row>
    <row r="6" spans="1:20">
      <c r="A6" t="s">
        <v>60</v>
      </c>
      <c r="B6" s="61">
        <v>43466</v>
      </c>
      <c r="C6" s="61">
        <v>43831</v>
      </c>
      <c r="D6" s="61">
        <v>44197</v>
      </c>
      <c r="E6" s="61">
        <v>44562</v>
      </c>
      <c r="F6" s="61">
        <v>44927</v>
      </c>
      <c r="G6" s="61">
        <v>45292</v>
      </c>
      <c r="H6" s="61">
        <v>45658</v>
      </c>
      <c r="I6" s="61">
        <v>46023</v>
      </c>
      <c r="J6" s="61">
        <v>46388</v>
      </c>
      <c r="K6" s="61">
        <v>46753</v>
      </c>
      <c r="L6" s="61">
        <v>47119</v>
      </c>
      <c r="M6" s="61">
        <v>47484</v>
      </c>
      <c r="N6" s="61">
        <v>47849</v>
      </c>
      <c r="O6" s="61">
        <v>48214</v>
      </c>
      <c r="P6" s="61">
        <v>48580</v>
      </c>
      <c r="Q6" s="61">
        <v>48945</v>
      </c>
      <c r="R6" s="61">
        <v>49310</v>
      </c>
      <c r="S6" s="63">
        <f t="shared" ref="S6:S17" si="0">INDEX($B$6:$R$17,T6,$T$4)</f>
        <v>43466</v>
      </c>
      <c r="T6" s="62">
        <v>1</v>
      </c>
    </row>
    <row r="7" spans="1:20">
      <c r="A7" t="s">
        <v>60</v>
      </c>
      <c r="B7" s="61">
        <v>43467</v>
      </c>
      <c r="C7" s="61">
        <v>43832</v>
      </c>
      <c r="D7" s="61">
        <v>44198</v>
      </c>
      <c r="E7" s="61">
        <v>44563</v>
      </c>
      <c r="F7" s="61">
        <v>44928</v>
      </c>
      <c r="G7" s="61">
        <v>45293</v>
      </c>
      <c r="H7" s="61">
        <v>45659</v>
      </c>
      <c r="I7" s="61">
        <v>46024</v>
      </c>
      <c r="J7" s="61">
        <v>46389</v>
      </c>
      <c r="K7" s="61">
        <v>46754</v>
      </c>
      <c r="L7" s="61">
        <v>47120</v>
      </c>
      <c r="M7" s="61">
        <v>47485</v>
      </c>
      <c r="N7" s="61">
        <v>47850</v>
      </c>
      <c r="O7" s="61">
        <v>48215</v>
      </c>
      <c r="P7" s="61">
        <v>48581</v>
      </c>
      <c r="Q7" s="61">
        <v>48946</v>
      </c>
      <c r="R7" s="61">
        <v>49311</v>
      </c>
      <c r="S7" s="63">
        <f t="shared" si="0"/>
        <v>43467</v>
      </c>
      <c r="T7" s="62">
        <v>2</v>
      </c>
    </row>
    <row r="8" spans="1:20">
      <c r="A8" t="s">
        <v>61</v>
      </c>
      <c r="B8" s="61">
        <v>43574</v>
      </c>
      <c r="C8" s="61">
        <v>43931</v>
      </c>
      <c r="D8" s="61">
        <v>44288</v>
      </c>
      <c r="E8" s="61">
        <v>44666</v>
      </c>
      <c r="F8" s="61">
        <v>45023</v>
      </c>
      <c r="G8" s="61">
        <v>45380</v>
      </c>
      <c r="H8" s="61">
        <v>45765</v>
      </c>
      <c r="I8" s="61"/>
      <c r="J8" s="61"/>
      <c r="K8" s="61"/>
      <c r="L8" s="61"/>
      <c r="M8" s="61"/>
      <c r="N8" s="61"/>
      <c r="O8" s="61"/>
      <c r="P8" s="61"/>
      <c r="Q8" s="61"/>
      <c r="R8" s="61"/>
      <c r="S8" s="63">
        <f t="shared" si="0"/>
        <v>43574</v>
      </c>
      <c r="T8" s="62">
        <v>3</v>
      </c>
    </row>
    <row r="9" spans="1:20">
      <c r="A9" t="s">
        <v>62</v>
      </c>
      <c r="B9" s="61">
        <f>B8+3</f>
        <v>43577</v>
      </c>
      <c r="C9" s="61">
        <f t="shared" ref="C9:R9" si="1">C8+3</f>
        <v>43934</v>
      </c>
      <c r="D9" s="61">
        <f t="shared" si="1"/>
        <v>44291</v>
      </c>
      <c r="E9" s="61">
        <f t="shared" si="1"/>
        <v>44669</v>
      </c>
      <c r="F9" s="61">
        <f t="shared" si="1"/>
        <v>45026</v>
      </c>
      <c r="G9" s="61">
        <f t="shared" si="1"/>
        <v>45383</v>
      </c>
      <c r="H9" s="61">
        <f t="shared" si="1"/>
        <v>45768</v>
      </c>
      <c r="I9" s="61">
        <f t="shared" si="1"/>
        <v>3</v>
      </c>
      <c r="J9" s="61">
        <f t="shared" si="1"/>
        <v>3</v>
      </c>
      <c r="K9" s="61">
        <f t="shared" si="1"/>
        <v>3</v>
      </c>
      <c r="L9" s="61">
        <f t="shared" si="1"/>
        <v>3</v>
      </c>
      <c r="M9" s="61">
        <f t="shared" si="1"/>
        <v>3</v>
      </c>
      <c r="N9" s="61">
        <f t="shared" si="1"/>
        <v>3</v>
      </c>
      <c r="O9" s="61">
        <f t="shared" si="1"/>
        <v>3</v>
      </c>
      <c r="P9" s="61">
        <f t="shared" si="1"/>
        <v>3</v>
      </c>
      <c r="Q9" s="61">
        <f t="shared" si="1"/>
        <v>3</v>
      </c>
      <c r="R9" s="61">
        <f t="shared" si="1"/>
        <v>3</v>
      </c>
      <c r="S9" s="63">
        <f t="shared" si="0"/>
        <v>43577</v>
      </c>
      <c r="T9" s="62">
        <v>4</v>
      </c>
    </row>
    <row r="10" spans="1:20">
      <c r="A10" t="s">
        <v>71</v>
      </c>
      <c r="B10" s="61">
        <v>43586</v>
      </c>
      <c r="C10" s="61">
        <v>43952</v>
      </c>
      <c r="D10" s="61">
        <v>44317</v>
      </c>
      <c r="E10" s="61">
        <v>44682</v>
      </c>
      <c r="F10" s="61">
        <v>45047</v>
      </c>
      <c r="G10" s="61">
        <v>45413</v>
      </c>
      <c r="H10" s="61">
        <v>45778</v>
      </c>
      <c r="I10" s="61">
        <v>46143</v>
      </c>
      <c r="J10" s="61">
        <v>46508</v>
      </c>
      <c r="K10" s="61">
        <v>46874</v>
      </c>
      <c r="L10" s="61">
        <v>47239</v>
      </c>
      <c r="M10" s="61">
        <v>47604</v>
      </c>
      <c r="N10" s="61">
        <v>47969</v>
      </c>
      <c r="O10" s="61">
        <v>48335</v>
      </c>
      <c r="P10" s="61">
        <v>48700</v>
      </c>
      <c r="Q10" s="61">
        <v>49065</v>
      </c>
      <c r="R10" s="61">
        <v>49430</v>
      </c>
      <c r="S10" s="63">
        <f t="shared" si="0"/>
        <v>43586</v>
      </c>
      <c r="T10" s="62">
        <v>5</v>
      </c>
    </row>
    <row r="11" spans="1:20">
      <c r="A11" t="s">
        <v>38</v>
      </c>
      <c r="B11" s="61">
        <f>B9+38</f>
        <v>43615</v>
      </c>
      <c r="C11" s="61">
        <f>C9+38</f>
        <v>43972</v>
      </c>
      <c r="D11" s="61">
        <f t="shared" ref="D11:R11" si="2">D9+38</f>
        <v>44329</v>
      </c>
      <c r="E11" s="61">
        <f t="shared" si="2"/>
        <v>44707</v>
      </c>
      <c r="F11" s="61">
        <f t="shared" si="2"/>
        <v>45064</v>
      </c>
      <c r="G11" s="61">
        <f t="shared" si="2"/>
        <v>45421</v>
      </c>
      <c r="H11" s="61">
        <f t="shared" si="2"/>
        <v>45806</v>
      </c>
      <c r="I11" s="61">
        <f t="shared" si="2"/>
        <v>41</v>
      </c>
      <c r="J11" s="61">
        <f t="shared" si="2"/>
        <v>41</v>
      </c>
      <c r="K11" s="61">
        <f t="shared" si="2"/>
        <v>41</v>
      </c>
      <c r="L11" s="61">
        <f t="shared" si="2"/>
        <v>41</v>
      </c>
      <c r="M11" s="61">
        <f t="shared" si="2"/>
        <v>41</v>
      </c>
      <c r="N11" s="61">
        <f t="shared" si="2"/>
        <v>41</v>
      </c>
      <c r="O11" s="61">
        <f t="shared" si="2"/>
        <v>41</v>
      </c>
      <c r="P11" s="61">
        <f t="shared" si="2"/>
        <v>41</v>
      </c>
      <c r="Q11" s="61">
        <f t="shared" si="2"/>
        <v>41</v>
      </c>
      <c r="R11" s="61">
        <f t="shared" si="2"/>
        <v>41</v>
      </c>
      <c r="S11" s="63">
        <f t="shared" si="0"/>
        <v>43615</v>
      </c>
      <c r="T11" s="62">
        <v>6</v>
      </c>
    </row>
    <row r="12" spans="1:20">
      <c r="A12" t="s">
        <v>63</v>
      </c>
      <c r="B12" s="61">
        <f>B11+11</f>
        <v>43626</v>
      </c>
      <c r="C12" s="61">
        <f>C11+11</f>
        <v>43983</v>
      </c>
      <c r="D12" s="61">
        <f t="shared" ref="D12:R12" si="3">D11+11</f>
        <v>44340</v>
      </c>
      <c r="E12" s="61">
        <f t="shared" si="3"/>
        <v>44718</v>
      </c>
      <c r="F12" s="61">
        <f t="shared" si="3"/>
        <v>45075</v>
      </c>
      <c r="G12" s="61">
        <f t="shared" si="3"/>
        <v>45432</v>
      </c>
      <c r="H12" s="61">
        <f t="shared" si="3"/>
        <v>45817</v>
      </c>
      <c r="I12" s="61">
        <f t="shared" si="3"/>
        <v>52</v>
      </c>
      <c r="J12" s="61">
        <f t="shared" si="3"/>
        <v>52</v>
      </c>
      <c r="K12" s="61">
        <f t="shared" si="3"/>
        <v>52</v>
      </c>
      <c r="L12" s="61">
        <f t="shared" si="3"/>
        <v>52</v>
      </c>
      <c r="M12" s="61">
        <f t="shared" si="3"/>
        <v>52</v>
      </c>
      <c r="N12" s="61">
        <f t="shared" si="3"/>
        <v>52</v>
      </c>
      <c r="O12" s="61">
        <f t="shared" si="3"/>
        <v>52</v>
      </c>
      <c r="P12" s="61">
        <f t="shared" si="3"/>
        <v>52</v>
      </c>
      <c r="Q12" s="61">
        <f t="shared" si="3"/>
        <v>52</v>
      </c>
      <c r="R12" s="61">
        <f t="shared" si="3"/>
        <v>52</v>
      </c>
      <c r="S12" s="63">
        <f t="shared" si="0"/>
        <v>43626</v>
      </c>
      <c r="T12" s="62">
        <v>7</v>
      </c>
    </row>
    <row r="13" spans="1:20">
      <c r="A13" t="s">
        <v>64</v>
      </c>
      <c r="B13" s="61">
        <v>43678</v>
      </c>
      <c r="C13" s="61">
        <v>44044</v>
      </c>
      <c r="D13" s="61">
        <v>44409</v>
      </c>
      <c r="E13" s="61">
        <v>44774</v>
      </c>
      <c r="F13" s="61">
        <v>45139</v>
      </c>
      <c r="G13" s="61">
        <v>45505</v>
      </c>
      <c r="H13" s="61">
        <v>45870</v>
      </c>
      <c r="I13" s="61">
        <v>46235</v>
      </c>
      <c r="J13" s="61">
        <v>46600</v>
      </c>
      <c r="K13" s="61">
        <v>46966</v>
      </c>
      <c r="L13" s="61">
        <v>47331</v>
      </c>
      <c r="M13" s="61">
        <v>47696</v>
      </c>
      <c r="N13" s="61">
        <v>48061</v>
      </c>
      <c r="O13" s="61">
        <v>48427</v>
      </c>
      <c r="P13" s="61">
        <v>48792</v>
      </c>
      <c r="Q13" s="61">
        <v>49157</v>
      </c>
      <c r="R13" s="61">
        <v>49522</v>
      </c>
      <c r="S13" s="63">
        <f t="shared" si="0"/>
        <v>43678</v>
      </c>
      <c r="T13" s="62">
        <v>8</v>
      </c>
    </row>
    <row r="14" spans="1:20">
      <c r="A14" t="s">
        <v>69</v>
      </c>
      <c r="B14" s="61">
        <v>43724</v>
      </c>
      <c r="C14" s="61">
        <v>44095</v>
      </c>
      <c r="D14" s="61">
        <v>44459</v>
      </c>
      <c r="E14" s="61">
        <v>44823</v>
      </c>
      <c r="F14" s="61">
        <v>45187</v>
      </c>
      <c r="G14" s="61">
        <v>45551</v>
      </c>
      <c r="H14" s="61">
        <v>45922</v>
      </c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3">
        <f t="shared" si="0"/>
        <v>43724</v>
      </c>
      <c r="T14" s="62">
        <v>9</v>
      </c>
    </row>
    <row r="15" spans="1:20">
      <c r="A15" t="s">
        <v>65</v>
      </c>
      <c r="B15" s="61">
        <v>43824</v>
      </c>
      <c r="C15" s="61">
        <v>44190</v>
      </c>
      <c r="D15" s="61">
        <v>44555</v>
      </c>
      <c r="E15" s="61">
        <v>44920</v>
      </c>
      <c r="F15" s="61">
        <v>45285</v>
      </c>
      <c r="G15" s="61">
        <v>45651</v>
      </c>
      <c r="H15" s="61">
        <v>46016</v>
      </c>
      <c r="I15" s="61">
        <v>46381</v>
      </c>
      <c r="J15" s="61">
        <v>46746</v>
      </c>
      <c r="K15" s="61">
        <v>47112</v>
      </c>
      <c r="L15" s="61">
        <v>47477</v>
      </c>
      <c r="M15" s="61">
        <v>47842</v>
      </c>
      <c r="N15" s="61">
        <v>48207</v>
      </c>
      <c r="O15" s="61">
        <v>48573</v>
      </c>
      <c r="P15" s="61">
        <v>48938</v>
      </c>
      <c r="Q15" s="61">
        <v>49303</v>
      </c>
      <c r="R15" s="61">
        <v>49668</v>
      </c>
      <c r="S15" s="63">
        <f t="shared" si="0"/>
        <v>43824</v>
      </c>
      <c r="T15" s="62">
        <v>10</v>
      </c>
    </row>
    <row r="16" spans="1:20">
      <c r="A16" t="s">
        <v>66</v>
      </c>
      <c r="B16" s="61">
        <v>43825</v>
      </c>
      <c r="C16" s="61">
        <v>44191</v>
      </c>
      <c r="D16" s="61">
        <v>44556</v>
      </c>
      <c r="E16" s="61">
        <v>44921</v>
      </c>
      <c r="F16" s="61">
        <v>45286</v>
      </c>
      <c r="G16" s="61">
        <v>45652</v>
      </c>
      <c r="H16" s="61">
        <v>46017</v>
      </c>
      <c r="I16" s="61">
        <v>46382</v>
      </c>
      <c r="J16" s="61">
        <v>46747</v>
      </c>
      <c r="K16" s="61">
        <v>47113</v>
      </c>
      <c r="L16" s="61">
        <v>47478</v>
      </c>
      <c r="M16" s="61">
        <v>47843</v>
      </c>
      <c r="N16" s="61">
        <v>48208</v>
      </c>
      <c r="O16" s="61">
        <v>48574</v>
      </c>
      <c r="P16" s="61">
        <v>48939</v>
      </c>
      <c r="Q16" s="61">
        <v>49304</v>
      </c>
      <c r="R16" s="61">
        <v>49669</v>
      </c>
      <c r="S16" s="63">
        <f t="shared" si="0"/>
        <v>43825</v>
      </c>
      <c r="T16" s="62">
        <v>11</v>
      </c>
    </row>
    <row r="17" spans="1:20">
      <c r="A17" t="s">
        <v>67</v>
      </c>
      <c r="B17" s="61">
        <v>43830</v>
      </c>
      <c r="C17" s="61">
        <v>44196</v>
      </c>
      <c r="D17" s="61">
        <v>44561</v>
      </c>
      <c r="E17" s="61">
        <v>44926</v>
      </c>
      <c r="F17" s="61">
        <v>45291</v>
      </c>
      <c r="G17" s="61">
        <v>45657</v>
      </c>
      <c r="H17" s="61">
        <v>46022</v>
      </c>
      <c r="I17" s="61">
        <v>46387</v>
      </c>
      <c r="J17" s="61">
        <v>46752</v>
      </c>
      <c r="K17" s="61">
        <v>47118</v>
      </c>
      <c r="L17" s="61">
        <v>47483</v>
      </c>
      <c r="M17" s="61">
        <v>47848</v>
      </c>
      <c r="N17" s="61">
        <v>48213</v>
      </c>
      <c r="O17" s="61">
        <v>48579</v>
      </c>
      <c r="P17" s="61">
        <v>48944</v>
      </c>
      <c r="Q17" s="61">
        <v>49309</v>
      </c>
      <c r="R17" s="61">
        <v>49674</v>
      </c>
      <c r="S17" s="63">
        <f t="shared" si="0"/>
        <v>43830</v>
      </c>
      <c r="T17" s="62">
        <v>12</v>
      </c>
    </row>
    <row r="18" spans="1:20" ht="23.25">
      <c r="A18" s="190" t="s">
        <v>97</v>
      </c>
      <c r="B18" s="190"/>
      <c r="C18" s="190"/>
      <c r="D18" s="190"/>
      <c r="E18" s="190"/>
      <c r="F18" s="190"/>
      <c r="G18" s="190"/>
      <c r="H18" s="190"/>
      <c r="I18" s="190"/>
      <c r="J18" s="190"/>
      <c r="K18" s="190"/>
      <c r="L18" s="190"/>
      <c r="M18" s="190"/>
      <c r="N18" s="190"/>
      <c r="O18" s="190"/>
      <c r="P18" s="190"/>
      <c r="Q18" s="190"/>
      <c r="R18" s="190"/>
      <c r="T18" s="62"/>
    </row>
    <row r="19" spans="1:20">
      <c r="A19" t="s">
        <v>98</v>
      </c>
      <c r="B19" s="61">
        <f>B11+1</f>
        <v>43616</v>
      </c>
      <c r="C19" s="61">
        <f t="shared" ref="C19:R19" si="4">C11+1</f>
        <v>43973</v>
      </c>
      <c r="D19" s="61">
        <f t="shared" si="4"/>
        <v>44330</v>
      </c>
      <c r="E19" s="61">
        <f t="shared" si="4"/>
        <v>44708</v>
      </c>
      <c r="F19" s="61">
        <f t="shared" si="4"/>
        <v>45065</v>
      </c>
      <c r="G19" s="61">
        <f t="shared" si="4"/>
        <v>45422</v>
      </c>
      <c r="H19" s="61">
        <f t="shared" si="4"/>
        <v>45807</v>
      </c>
      <c r="I19" s="61">
        <f t="shared" si="4"/>
        <v>42</v>
      </c>
      <c r="J19" s="61">
        <f t="shared" si="4"/>
        <v>42</v>
      </c>
      <c r="K19" s="61">
        <f t="shared" si="4"/>
        <v>42</v>
      </c>
      <c r="L19" s="61">
        <f t="shared" si="4"/>
        <v>42</v>
      </c>
      <c r="M19" s="61">
        <f t="shared" si="4"/>
        <v>42</v>
      </c>
      <c r="N19" s="61">
        <f t="shared" si="4"/>
        <v>42</v>
      </c>
      <c r="O19" s="61">
        <f t="shared" si="4"/>
        <v>42</v>
      </c>
      <c r="P19" s="61">
        <f t="shared" si="4"/>
        <v>42</v>
      </c>
      <c r="Q19" s="61">
        <f t="shared" si="4"/>
        <v>42</v>
      </c>
      <c r="R19" s="61">
        <f t="shared" si="4"/>
        <v>42</v>
      </c>
      <c r="S19" s="63">
        <f>INDEX($B$6:$R$17,T19,$T$4)</f>
        <v>43615</v>
      </c>
      <c r="T19" s="62">
        <v>6</v>
      </c>
    </row>
    <row r="20" spans="1:20">
      <c r="A20" s="64"/>
    </row>
    <row r="21" spans="1:20">
      <c r="A21" s="64"/>
    </row>
    <row r="22" spans="1:20">
      <c r="A22" s="64"/>
    </row>
    <row r="23" spans="1:20">
      <c r="A23" s="64"/>
    </row>
    <row r="24" spans="1:20">
      <c r="A24" s="64"/>
      <c r="B24" s="68" t="s">
        <v>73</v>
      </c>
      <c r="C24" t="s">
        <v>58</v>
      </c>
      <c r="E24" s="189"/>
      <c r="F24" s="189"/>
      <c r="G24" s="61"/>
    </row>
    <row r="25" spans="1:20">
      <c r="A25" s="64"/>
      <c r="B25" s="68" t="s">
        <v>74</v>
      </c>
      <c r="C25" t="s">
        <v>45</v>
      </c>
      <c r="D25" s="58"/>
      <c r="E25" s="58"/>
      <c r="F25" s="58"/>
      <c r="G25" s="58"/>
      <c r="H25" s="58"/>
    </row>
    <row r="26" spans="1:20">
      <c r="B26" s="68" t="s">
        <v>75</v>
      </c>
      <c r="C26" t="s">
        <v>14</v>
      </c>
      <c r="D26" s="58"/>
      <c r="E26" s="65" t="s">
        <v>68</v>
      </c>
      <c r="F26" s="58"/>
      <c r="G26" s="58"/>
      <c r="H26" s="58"/>
    </row>
    <row r="27" spans="1:20">
      <c r="B27" s="68" t="s">
        <v>76</v>
      </c>
      <c r="C27" s="188" t="s">
        <v>82</v>
      </c>
      <c r="D27" s="189"/>
    </row>
    <row r="28" spans="1:20">
      <c r="B28" s="68" t="s">
        <v>77</v>
      </c>
      <c r="C28" s="188" t="s">
        <v>83</v>
      </c>
      <c r="D28" s="189"/>
    </row>
    <row r="29" spans="1:20">
      <c r="B29" s="68" t="s">
        <v>78</v>
      </c>
      <c r="C29" t="s">
        <v>84</v>
      </c>
    </row>
    <row r="30" spans="1:20">
      <c r="B30" s="68" t="s">
        <v>79</v>
      </c>
      <c r="C30" t="s">
        <v>57</v>
      </c>
    </row>
    <row r="31" spans="1:20">
      <c r="B31" s="68" t="s">
        <v>80</v>
      </c>
      <c r="C31" t="s">
        <v>85</v>
      </c>
    </row>
    <row r="32" spans="1:20">
      <c r="B32" s="68" t="s">
        <v>81</v>
      </c>
      <c r="C32" t="s">
        <v>86</v>
      </c>
    </row>
    <row r="33" spans="2:3">
      <c r="B33" s="69" t="s">
        <v>87</v>
      </c>
      <c r="C33" t="s">
        <v>88</v>
      </c>
    </row>
    <row r="34" spans="2:3">
      <c r="B34" s="69"/>
    </row>
  </sheetData>
  <mergeCells count="5">
    <mergeCell ref="A1:J3"/>
    <mergeCell ref="C27:D27"/>
    <mergeCell ref="C28:D28"/>
    <mergeCell ref="E24:F24"/>
    <mergeCell ref="A18:R18"/>
  </mergeCells>
  <conditionalFormatting sqref="C7">
    <cfRule type="expression" priority="13">
      <formula>SI+$B$24</formula>
    </cfRule>
  </conditionalFormatting>
  <hyperlinks>
    <hyperlink ref="E26" r:id="rId1" xr:uid="{D6C1BDB1-ED0A-4F52-86B9-A196E2D77797}"/>
  </hyperlinks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3" id="{636F401B-6F9C-4699-A07F-0DCB5FD0B19F}">
            <xm:f>VLOOKUP(Feuil2!B7,$S$14,1,FALSE)</xm:f>
            <x14:dxf/>
          </x14:cfRule>
          <xm:sqref>D7:D9</xm:sqref>
        </x14:conditionalFormatting>
        <x14:conditionalFormatting xmlns:xm="http://schemas.microsoft.com/office/excel/2006/main">
          <x14:cfRule type="expression" priority="44" id="{636F401B-6F9C-4699-A07F-0DCB5FD0B19F}">
            <xm:f>VLOOKUP(Feuil2!B10,$S$14,1,FALSE)</xm:f>
            <x14:dxf/>
          </x14:cfRule>
          <xm:sqref>D11 D29:D38</xm:sqref>
        </x14:conditionalFormatting>
        <x14:conditionalFormatting xmlns:xm="http://schemas.microsoft.com/office/excel/2006/main">
          <x14:cfRule type="expression" priority="46" id="{636F401B-6F9C-4699-A07F-0DCB5FD0B19F}">
            <xm:f>VLOOKUP(Feuil2!G7,$S$14,1,FALSE)</xm:f>
            <x14:dxf/>
          </x14:cfRule>
          <xm:sqref>E7:E9</xm:sqref>
        </x14:conditionalFormatting>
        <x14:conditionalFormatting xmlns:xm="http://schemas.microsoft.com/office/excel/2006/main">
          <x14:cfRule type="expression" priority="48" id="{636F401B-6F9C-4699-A07F-0DCB5FD0B19F}">
            <xm:f>VLOOKUP(Feuil2!G10,$S$14,1,FALSE)</xm:f>
            <x14:dxf/>
          </x14:cfRule>
          <xm:sqref>E11</xm:sqref>
        </x14:conditionalFormatting>
        <x14:conditionalFormatting xmlns:xm="http://schemas.microsoft.com/office/excel/2006/main">
          <x14:cfRule type="expression" priority="53" id="{636F401B-6F9C-4699-A07F-0DCB5FD0B19F}">
            <xm:f>VLOOKUP(Feuil2!L7,$S$14,1,FALSE)</xm:f>
            <x14:dxf/>
          </x14:cfRule>
          <xm:sqref>F7:F9</xm:sqref>
        </x14:conditionalFormatting>
        <x14:conditionalFormatting xmlns:xm="http://schemas.microsoft.com/office/excel/2006/main">
          <x14:cfRule type="expression" priority="55" id="{636F401B-6F9C-4699-A07F-0DCB5FD0B19F}">
            <xm:f>VLOOKUP(Feuil2!L10,$S$14,1,FALSE)</xm:f>
            <x14:dxf/>
          </x14:cfRule>
          <xm:sqref>F11 F25:F38</xm:sqref>
        </x14:conditionalFormatting>
        <x14:conditionalFormatting xmlns:xm="http://schemas.microsoft.com/office/excel/2006/main">
          <x14:cfRule type="expression" priority="63" id="{636F401B-6F9C-4699-A07F-0DCB5FD0B19F}">
            <xm:f>VLOOKUP(Feuil2!BE7,$S$14,1,FALSE)</xm:f>
            <x14:dxf/>
          </x14:cfRule>
          <xm:sqref>O7:O9</xm:sqref>
        </x14:conditionalFormatting>
        <x14:conditionalFormatting xmlns:xm="http://schemas.microsoft.com/office/excel/2006/main">
          <x14:cfRule type="expression" priority="65" id="{636F401B-6F9C-4699-A07F-0DCB5FD0B19F}">
            <xm:f>VLOOKUP(Feuil2!BE10,$S$14,1,FALSE)</xm:f>
            <x14:dxf/>
          </x14:cfRule>
          <xm:sqref>O11</xm:sqref>
        </x14:conditionalFormatting>
        <x14:conditionalFormatting xmlns:xm="http://schemas.microsoft.com/office/excel/2006/main">
          <x14:cfRule type="expression" priority="73" id="{636F401B-6F9C-4699-A07F-0DCB5FD0B19F}">
            <xm:f>VLOOKUP(Feuil2!AU7,$S$14,1,FALSE)</xm:f>
            <x14:dxf/>
          </x14:cfRule>
          <xm:sqref>M7:M9</xm:sqref>
        </x14:conditionalFormatting>
        <x14:conditionalFormatting xmlns:xm="http://schemas.microsoft.com/office/excel/2006/main">
          <x14:cfRule type="expression" priority="75" id="{636F401B-6F9C-4699-A07F-0DCB5FD0B19F}">
            <xm:f>VLOOKUP(Feuil2!AU10,$S$14,1,FALSE)</xm:f>
            <x14:dxf/>
          </x14:cfRule>
          <xm:sqref>M11</xm:sqref>
        </x14:conditionalFormatting>
        <x14:conditionalFormatting xmlns:xm="http://schemas.microsoft.com/office/excel/2006/main">
          <x14:cfRule type="expression" priority="83" id="{636F401B-6F9C-4699-A07F-0DCB5FD0B19F}">
            <xm:f>VLOOKUP(Feuil2!AK7,$S$14,1,FALSE)</xm:f>
            <x14:dxf/>
          </x14:cfRule>
          <xm:sqref>K7:K9</xm:sqref>
        </x14:conditionalFormatting>
        <x14:conditionalFormatting xmlns:xm="http://schemas.microsoft.com/office/excel/2006/main">
          <x14:cfRule type="expression" priority="85" id="{636F401B-6F9C-4699-A07F-0DCB5FD0B19F}">
            <xm:f>VLOOKUP(Feuil2!AK10,$S$14,1,FALSE)</xm:f>
            <x14:dxf/>
          </x14:cfRule>
          <xm:sqref>K11</xm:sqref>
        </x14:conditionalFormatting>
        <x14:conditionalFormatting xmlns:xm="http://schemas.microsoft.com/office/excel/2006/main">
          <x14:cfRule type="expression" priority="93" id="{636F401B-6F9C-4699-A07F-0DCB5FD0B19F}">
            <xm:f>VLOOKUP(Feuil2!AA7,$S$14,1,FALSE)</xm:f>
            <x14:dxf/>
          </x14:cfRule>
          <xm:sqref>I7:I9</xm:sqref>
        </x14:conditionalFormatting>
        <x14:conditionalFormatting xmlns:xm="http://schemas.microsoft.com/office/excel/2006/main">
          <x14:cfRule type="expression" priority="95" id="{636F401B-6F9C-4699-A07F-0DCB5FD0B19F}">
            <xm:f>VLOOKUP(Feuil2!AA10,$S$14,1,FALSE)</xm:f>
            <x14:dxf/>
          </x14:cfRule>
          <xm:sqref>I11</xm:sqref>
        </x14:conditionalFormatting>
        <x14:conditionalFormatting xmlns:xm="http://schemas.microsoft.com/office/excel/2006/main">
          <x14:cfRule type="expression" priority="103" id="{636F401B-6F9C-4699-A07F-0DCB5FD0B19F}">
            <xm:f>VLOOKUP(Feuil2!Q7,$S$14,1,FALSE)</xm:f>
            <x14:dxf/>
          </x14:cfRule>
          <xm:sqref>G7:G9</xm:sqref>
        </x14:conditionalFormatting>
        <x14:conditionalFormatting xmlns:xm="http://schemas.microsoft.com/office/excel/2006/main">
          <x14:cfRule type="expression" priority="105" id="{636F401B-6F9C-4699-A07F-0DCB5FD0B19F}">
            <xm:f>VLOOKUP(Feuil2!Q10,$S$14,1,FALSE)</xm:f>
            <x14:dxf/>
          </x14:cfRule>
          <xm:sqref>G11</xm:sqref>
        </x14:conditionalFormatting>
        <x14:conditionalFormatting xmlns:xm="http://schemas.microsoft.com/office/excel/2006/main">
          <x14:cfRule type="expression" priority="120" id="{636F401B-6F9C-4699-A07F-0DCB5FD0B19F}">
            <xm:f>VLOOKUP(Feuil2!V7,$S$14,1,FALSE)</xm:f>
            <x14:dxf/>
          </x14:cfRule>
          <xm:sqref>H7:H9</xm:sqref>
        </x14:conditionalFormatting>
        <x14:conditionalFormatting xmlns:xm="http://schemas.microsoft.com/office/excel/2006/main">
          <x14:cfRule type="expression" priority="122" id="{636F401B-6F9C-4699-A07F-0DCB5FD0B19F}">
            <xm:f>VLOOKUP(Feuil2!V10,$S$14,1,FALSE)</xm:f>
            <x14:dxf/>
          </x14:cfRule>
          <xm:sqref>H11</xm:sqref>
        </x14:conditionalFormatting>
        <x14:conditionalFormatting xmlns:xm="http://schemas.microsoft.com/office/excel/2006/main">
          <x14:cfRule type="expression" priority="136" id="{636F401B-6F9C-4699-A07F-0DCB5FD0B19F}">
            <xm:f>VLOOKUP(Feuil2!AF7,$S$14,1,FALSE)</xm:f>
            <x14:dxf/>
          </x14:cfRule>
          <xm:sqref>J7:J9</xm:sqref>
        </x14:conditionalFormatting>
        <x14:conditionalFormatting xmlns:xm="http://schemas.microsoft.com/office/excel/2006/main">
          <x14:cfRule type="expression" priority="138" id="{636F401B-6F9C-4699-A07F-0DCB5FD0B19F}">
            <xm:f>VLOOKUP(Feuil2!AF10,$S$14,1,FALSE)</xm:f>
            <x14:dxf/>
          </x14:cfRule>
          <xm:sqref>J11</xm:sqref>
        </x14:conditionalFormatting>
        <x14:conditionalFormatting xmlns:xm="http://schemas.microsoft.com/office/excel/2006/main">
          <x14:cfRule type="expression" priority="151" id="{636F401B-6F9C-4699-A07F-0DCB5FD0B19F}">
            <xm:f>VLOOKUP(Feuil2!AP7,$S$14,1,FALSE)</xm:f>
            <x14:dxf/>
          </x14:cfRule>
          <xm:sqref>L7:L9</xm:sqref>
        </x14:conditionalFormatting>
        <x14:conditionalFormatting xmlns:xm="http://schemas.microsoft.com/office/excel/2006/main">
          <x14:cfRule type="expression" priority="153" id="{636F401B-6F9C-4699-A07F-0DCB5FD0B19F}">
            <xm:f>VLOOKUP(Feuil2!AP10,$S$14,1,FALSE)</xm:f>
            <x14:dxf/>
          </x14:cfRule>
          <xm:sqref>L11</xm:sqref>
        </x14:conditionalFormatting>
        <x14:conditionalFormatting xmlns:xm="http://schemas.microsoft.com/office/excel/2006/main">
          <x14:cfRule type="expression" priority="165" id="{636F401B-6F9C-4699-A07F-0DCB5FD0B19F}">
            <xm:f>VLOOKUP(Feuil2!AZ7,$S$14,1,FALSE)</xm:f>
            <x14:dxf/>
          </x14:cfRule>
          <xm:sqref>N7:N9</xm:sqref>
        </x14:conditionalFormatting>
        <x14:conditionalFormatting xmlns:xm="http://schemas.microsoft.com/office/excel/2006/main">
          <x14:cfRule type="expression" priority="167" id="{636F401B-6F9C-4699-A07F-0DCB5FD0B19F}">
            <xm:f>VLOOKUP(Feuil2!AZ10,$S$14,1,FALSE)</xm:f>
            <x14:dxf/>
          </x14:cfRule>
          <xm:sqref>N11</xm:sqref>
        </x14:conditionalFormatting>
        <x14:conditionalFormatting xmlns:xm="http://schemas.microsoft.com/office/excel/2006/main">
          <x14:cfRule type="expression" priority="201" id="{636F401B-6F9C-4699-A07F-0DCB5FD0B19F}">
            <xm:f>VLOOKUP(Feuil2!B12,$S$14,1,FALSE)</xm:f>
            <x14:dxf/>
          </x14:cfRule>
          <xm:sqref>D13:D17 D20:D26</xm:sqref>
        </x14:conditionalFormatting>
        <x14:conditionalFormatting xmlns:xm="http://schemas.microsoft.com/office/excel/2006/main">
          <x14:cfRule type="expression" priority="203" id="{636F401B-6F9C-4699-A07F-0DCB5FD0B19F}">
            <xm:f>VLOOKUP(Feuil2!G12,$S$14,1,FALSE)</xm:f>
            <x14:dxf/>
          </x14:cfRule>
          <xm:sqref>E13:E17 E20:E38</xm:sqref>
        </x14:conditionalFormatting>
        <x14:conditionalFormatting xmlns:xm="http://schemas.microsoft.com/office/excel/2006/main">
          <x14:cfRule type="expression" priority="204" id="{636F401B-6F9C-4699-A07F-0DCB5FD0B19F}">
            <xm:f>VLOOKUP(Feuil2!L12,$S$14,1,FALSE)</xm:f>
            <x14:dxf/>
          </x14:cfRule>
          <xm:sqref>F13:F17 F20:F23</xm:sqref>
        </x14:conditionalFormatting>
        <x14:conditionalFormatting xmlns:xm="http://schemas.microsoft.com/office/excel/2006/main">
          <x14:cfRule type="expression" priority="206" id="{636F401B-6F9C-4699-A07F-0DCB5FD0B19F}">
            <xm:f>VLOOKUP(Feuil2!BE12,$S$14,1,FALSE)</xm:f>
            <x14:dxf/>
          </x14:cfRule>
          <xm:sqref>O13:O17 O20:O38</xm:sqref>
        </x14:conditionalFormatting>
        <x14:conditionalFormatting xmlns:xm="http://schemas.microsoft.com/office/excel/2006/main">
          <x14:cfRule type="expression" priority="207" id="{636F401B-6F9C-4699-A07F-0DCB5FD0B19F}">
            <xm:f>VLOOKUP(Feuil2!AU12,$S$14,1,FALSE)</xm:f>
            <x14:dxf/>
          </x14:cfRule>
          <xm:sqref>M13:M17 M20:M38</xm:sqref>
        </x14:conditionalFormatting>
        <x14:conditionalFormatting xmlns:xm="http://schemas.microsoft.com/office/excel/2006/main">
          <x14:cfRule type="expression" priority="208" id="{636F401B-6F9C-4699-A07F-0DCB5FD0B19F}">
            <xm:f>VLOOKUP(Feuil2!AK12,$S$14,1,FALSE)</xm:f>
            <x14:dxf/>
          </x14:cfRule>
          <xm:sqref>K13:K17 K20:K38</xm:sqref>
        </x14:conditionalFormatting>
        <x14:conditionalFormatting xmlns:xm="http://schemas.microsoft.com/office/excel/2006/main">
          <x14:cfRule type="expression" priority="209" id="{636F401B-6F9C-4699-A07F-0DCB5FD0B19F}">
            <xm:f>VLOOKUP(Feuil2!AA12,$S$14,1,FALSE)</xm:f>
            <x14:dxf/>
          </x14:cfRule>
          <xm:sqref>I13:I17 I20:I38</xm:sqref>
        </x14:conditionalFormatting>
        <x14:conditionalFormatting xmlns:xm="http://schemas.microsoft.com/office/excel/2006/main">
          <x14:cfRule type="expression" priority="210" id="{636F401B-6F9C-4699-A07F-0DCB5FD0B19F}">
            <xm:f>VLOOKUP(Feuil2!Q12,$S$14,1,FALSE)</xm:f>
            <x14:dxf/>
          </x14:cfRule>
          <xm:sqref>G13:G17 G20:G38</xm:sqref>
        </x14:conditionalFormatting>
        <x14:conditionalFormatting xmlns:xm="http://schemas.microsoft.com/office/excel/2006/main">
          <x14:cfRule type="expression" priority="211" id="{636F401B-6F9C-4699-A07F-0DCB5FD0B19F}">
            <xm:f>VLOOKUP(Feuil2!V12,$S$14,1,FALSE)</xm:f>
            <x14:dxf/>
          </x14:cfRule>
          <xm:sqref>H13:H17 H20:H38</xm:sqref>
        </x14:conditionalFormatting>
        <x14:conditionalFormatting xmlns:xm="http://schemas.microsoft.com/office/excel/2006/main">
          <x14:cfRule type="expression" priority="212" id="{636F401B-6F9C-4699-A07F-0DCB5FD0B19F}">
            <xm:f>VLOOKUP(Feuil2!AF12,$S$14,1,FALSE)</xm:f>
            <x14:dxf/>
          </x14:cfRule>
          <xm:sqref>J13:J17 J20:J38</xm:sqref>
        </x14:conditionalFormatting>
        <x14:conditionalFormatting xmlns:xm="http://schemas.microsoft.com/office/excel/2006/main">
          <x14:cfRule type="expression" priority="213" id="{636F401B-6F9C-4699-A07F-0DCB5FD0B19F}">
            <xm:f>VLOOKUP(Feuil2!AP12,$S$14,1,FALSE)</xm:f>
            <x14:dxf/>
          </x14:cfRule>
          <xm:sqref>L13:L17 L20:L38</xm:sqref>
        </x14:conditionalFormatting>
        <x14:conditionalFormatting xmlns:xm="http://schemas.microsoft.com/office/excel/2006/main">
          <x14:cfRule type="expression" priority="214" id="{636F401B-6F9C-4699-A07F-0DCB5FD0B19F}">
            <xm:f>VLOOKUP(Feuil2!AZ12,$S$14,1,FALSE)</xm:f>
            <x14:dxf/>
          </x14:cfRule>
          <xm:sqref>N13:N17 N20:N38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Horaire</vt:lpstr>
      <vt:lpstr>Liste</vt:lpstr>
      <vt:lpstr>Feuil2</vt:lpstr>
      <vt:lpstr>Jour_feries</vt:lpstr>
      <vt:lpstr>Liste_Années</vt:lpstr>
      <vt:lpstr>liste_mois</vt:lpstr>
    </vt:vector>
  </TitlesOfParts>
  <Company>Cie des Montres Longines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Longines, Expédition</dc:creator>
  <cp:lastModifiedBy>Roberto Santoro</cp:lastModifiedBy>
  <cp:lastPrinted>2019-09-11T18:44:59Z</cp:lastPrinted>
  <dcterms:created xsi:type="dcterms:W3CDTF">2016-01-12T14:58:00Z</dcterms:created>
  <dcterms:modified xsi:type="dcterms:W3CDTF">2019-09-18T18:16:59Z</dcterms:modified>
</cp:coreProperties>
</file>