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F:\Cours MSI Licence\"/>
    </mc:Choice>
  </mc:AlternateContent>
  <bookViews>
    <workbookView xWindow="0" yWindow="0" windowWidth="25605" windowHeight="14415"/>
  </bookViews>
  <sheets>
    <sheet name="Facture" sheetId="2" r:id="rId1"/>
    <sheet name="Données" sheetId="1" r:id="rId2"/>
    <sheet name="Clients" sheetId="3" r:id="rId3"/>
  </sheets>
  <definedNames>
    <definedName name="_xlnm._FilterDatabase" localSheetId="2" hidden="1">Clients!$A$2:$F$16</definedName>
    <definedName name="code_plongeur">Clients!$A$2:$F$16</definedName>
    <definedName name="location">Données!$A$5:$G$7</definedName>
    <definedName name="plongées">Données!$A$11:$B$13</definedName>
    <definedName name="sites">Données!$A$17:$C$23</definedName>
    <definedName name="Table2">Clients!$A$16</definedName>
  </definedNames>
  <calcPr calcId="152511"/>
</workbook>
</file>

<file path=xl/calcChain.xml><?xml version="1.0" encoding="utf-8"?>
<calcChain xmlns="http://schemas.openxmlformats.org/spreadsheetml/2006/main">
  <c r="E39" i="2" l="1"/>
  <c r="F39" i="2"/>
  <c r="E40" i="2"/>
  <c r="F40" i="2"/>
  <c r="E41" i="2"/>
  <c r="F41" i="2"/>
  <c r="E42" i="2"/>
  <c r="F42" i="2"/>
  <c r="E43" i="2"/>
  <c r="F43" i="2"/>
  <c r="F44" i="2"/>
  <c r="F45" i="2"/>
  <c r="G46" i="2"/>
  <c r="G33" i="2"/>
  <c r="D25" i="2"/>
  <c r="G26" i="2"/>
  <c r="G49" i="2"/>
  <c r="G22" i="2"/>
  <c r="G21" i="2"/>
  <c r="G20" i="2"/>
  <c r="G19" i="2"/>
  <c r="G18" i="2"/>
  <c r="D18" i="2"/>
</calcChain>
</file>

<file path=xl/sharedStrings.xml><?xml version="1.0" encoding="utf-8"?>
<sst xmlns="http://schemas.openxmlformats.org/spreadsheetml/2006/main" count="147" uniqueCount="129">
  <si>
    <t>CENTRE DE PLONGEE DU PHARE DE GIENS</t>
  </si>
  <si>
    <t>TARIFS SAISON 2016</t>
  </si>
  <si>
    <t>LOCATION DE MATERIELS</t>
  </si>
  <si>
    <t>Nombre de plongées (à partir de)</t>
  </si>
  <si>
    <t>1 unité</t>
  </si>
  <si>
    <t>2 unités</t>
  </si>
  <si>
    <t>3 unités</t>
  </si>
  <si>
    <t>4 unités</t>
  </si>
  <si>
    <t>Matériel complet</t>
  </si>
  <si>
    <t xml:space="preserve">Ordinateur plongée </t>
  </si>
  <si>
    <t>TARIF PAR PLONGEE</t>
  </si>
  <si>
    <t>Base</t>
  </si>
  <si>
    <t>DONATOR</t>
  </si>
  <si>
    <t>GREC</t>
  </si>
  <si>
    <t>SARRANIER</t>
  </si>
  <si>
    <t>ARROYO</t>
  </si>
  <si>
    <t>RUBIS</t>
  </si>
  <si>
    <t>TOGO</t>
  </si>
  <si>
    <t>JOUR</t>
  </si>
  <si>
    <t>NUIT</t>
  </si>
  <si>
    <t>SITES LOINTAINS (à ajouter au prix de la plongée)</t>
  </si>
  <si>
    <t>LISTE DES CLIENTS</t>
  </si>
  <si>
    <t>Code plongeur</t>
  </si>
  <si>
    <t>Nom</t>
  </si>
  <si>
    <t>Prénom</t>
  </si>
  <si>
    <t>Adresse</t>
  </si>
  <si>
    <t>Code postal</t>
  </si>
  <si>
    <t>Ville</t>
  </si>
  <si>
    <t>BA2543</t>
  </si>
  <si>
    <t>BASTON</t>
  </si>
  <si>
    <t>Marcel</t>
  </si>
  <si>
    <t>Paris</t>
  </si>
  <si>
    <t>12 rue des sapins</t>
  </si>
  <si>
    <t>FR5698</t>
  </si>
  <si>
    <t>BE0558</t>
  </si>
  <si>
    <t>BEZIN</t>
  </si>
  <si>
    <t>Martine</t>
  </si>
  <si>
    <t>243 avenue du roy</t>
  </si>
  <si>
    <t>Lille</t>
  </si>
  <si>
    <t xml:space="preserve">FRIZON </t>
  </si>
  <si>
    <t>Alain</t>
  </si>
  <si>
    <t>15 sentier des abatoirs</t>
  </si>
  <si>
    <t>Avignon</t>
  </si>
  <si>
    <t>VA1298</t>
  </si>
  <si>
    <t>VALET</t>
  </si>
  <si>
    <t>Sidonie</t>
  </si>
  <si>
    <t>254 boulevard Clémenceau</t>
  </si>
  <si>
    <t>Amiens</t>
  </si>
  <si>
    <t>GE2660</t>
  </si>
  <si>
    <t>GE2667</t>
  </si>
  <si>
    <t>GERMAIN</t>
  </si>
  <si>
    <t>Elodie</t>
  </si>
  <si>
    <t>Marc</t>
  </si>
  <si>
    <t>15 rue de la plage</t>
  </si>
  <si>
    <t>16 rue de la plage</t>
  </si>
  <si>
    <t>Toulon</t>
  </si>
  <si>
    <t>MA0857</t>
  </si>
  <si>
    <t>MARTEAU</t>
  </si>
  <si>
    <t>Julien</t>
  </si>
  <si>
    <t>78 rue des aulnes</t>
  </si>
  <si>
    <t>Marseilles</t>
  </si>
  <si>
    <t>MI2354</t>
  </si>
  <si>
    <t>MI2355</t>
  </si>
  <si>
    <t>MICHELOT</t>
  </si>
  <si>
    <t>Sophie</t>
  </si>
  <si>
    <t>Pierre-André</t>
  </si>
  <si>
    <t>87 avenue du parc</t>
  </si>
  <si>
    <t>Compiègnes</t>
  </si>
  <si>
    <t>TU2314</t>
  </si>
  <si>
    <t>TURPIN</t>
  </si>
  <si>
    <t>SA2532</t>
  </si>
  <si>
    <t>SA7533</t>
  </si>
  <si>
    <t>SARTIGNAC</t>
  </si>
  <si>
    <t>Etienne</t>
  </si>
  <si>
    <t>35 boulevard Lundy</t>
  </si>
  <si>
    <t>Reims</t>
  </si>
  <si>
    <t>75 rue de l'hopital</t>
  </si>
  <si>
    <t>Sylvain</t>
  </si>
  <si>
    <t>Emilie</t>
  </si>
  <si>
    <t>76 rue de l'hopital</t>
  </si>
  <si>
    <t>Toulouse</t>
  </si>
  <si>
    <t>BO2568</t>
  </si>
  <si>
    <t>DO3267</t>
  </si>
  <si>
    <t>BOUTAYEB</t>
  </si>
  <si>
    <t>Ahmed</t>
  </si>
  <si>
    <t>485 boulevard Raspail</t>
  </si>
  <si>
    <t>Bordeaux</t>
  </si>
  <si>
    <t>75 rue du port</t>
  </si>
  <si>
    <t>DOBINZACK</t>
  </si>
  <si>
    <t>Arnaud</t>
  </si>
  <si>
    <t>Gien. 83400 HYERES</t>
  </si>
  <si>
    <t>Tel : 04.8734.65.00</t>
  </si>
  <si>
    <t>Fax : 04.87.66.87.12</t>
  </si>
  <si>
    <t>SARL au capital de 9145,94 €</t>
  </si>
  <si>
    <t>SIRET 378.657.550.000.23</t>
  </si>
  <si>
    <t>homepage : http://www.Gienspongée.com</t>
  </si>
  <si>
    <t>e-mail : Gienspongée@wanadoo.fr</t>
  </si>
  <si>
    <t>FACTURE N°</t>
  </si>
  <si>
    <t>2006/08/432</t>
  </si>
  <si>
    <t>Date :</t>
  </si>
  <si>
    <t>Code plongeur :</t>
  </si>
  <si>
    <t>Nom :</t>
  </si>
  <si>
    <t>Prénom :</t>
  </si>
  <si>
    <t>Adresse :</t>
  </si>
  <si>
    <t>Ville :</t>
  </si>
  <si>
    <t>Code postal :</t>
  </si>
  <si>
    <t>NOMBRE DE PLONGEES</t>
  </si>
  <si>
    <t>Tarif unitaire</t>
  </si>
  <si>
    <t>Coût des plongées</t>
  </si>
  <si>
    <t>Combinaison</t>
  </si>
  <si>
    <t>Jacquette</t>
  </si>
  <si>
    <t>Détendeur</t>
  </si>
  <si>
    <t>Bloc</t>
  </si>
  <si>
    <t>Masque</t>
  </si>
  <si>
    <t>Ordinateur plongée</t>
  </si>
  <si>
    <t>Coût de location du matériel</t>
  </si>
  <si>
    <t>SUPPLEMENTS</t>
  </si>
  <si>
    <t>SITE DE PLONGEE LOINTAINS</t>
  </si>
  <si>
    <t>JOUR / NUIT</t>
  </si>
  <si>
    <t>Total</t>
  </si>
  <si>
    <t>Nombre de plongées</t>
  </si>
  <si>
    <t>DORNIER</t>
  </si>
  <si>
    <t>J</t>
  </si>
  <si>
    <t>N</t>
  </si>
  <si>
    <t>Coût unitaire du supplément</t>
  </si>
  <si>
    <t>Coût supplémentaire total</t>
  </si>
  <si>
    <t>TOTAL A PAYER</t>
  </si>
  <si>
    <t>LOCATION MATERIEL</t>
  </si>
  <si>
    <t>12 rue du bout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</si>
</sst>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42">
    <xf numFmtId="0" fontId="0" fillId="0" borderId="0" xfId="0"/>
    <xf numFmtId="0" fontId="4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44" fontId="0" fillId="0" borderId="1" xfId="1" applyFont="1" applyBorder="1"/>
    <xf numFmtId="0" fontId="0" fillId="2" borderId="1" xfId="0" applyFill="1" applyBorder="1"/>
    <xf numFmtId="0" fontId="0" fillId="0" borderId="1" xfId="0" applyBorder="1"/>
    <xf numFmtId="0" fontId="0" fillId="0" borderId="5" xfId="0" applyFont="1" applyBorder="1"/>
    <xf numFmtId="0" fontId="5" fillId="3" borderId="5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0" fillId="4" borderId="5" xfId="0" applyFont="1" applyFill="1" applyBorder="1"/>
    <xf numFmtId="0" fontId="0" fillId="4" borderId="7" xfId="0" applyFont="1" applyFill="1" applyBorder="1"/>
    <xf numFmtId="0" fontId="0" fillId="0" borderId="7" xfId="0" applyFont="1" applyBorder="1"/>
    <xf numFmtId="0" fontId="0" fillId="0" borderId="2" xfId="0" applyFont="1" applyBorder="1"/>
    <xf numFmtId="0" fontId="0" fillId="0" borderId="1" xfId="0" applyFont="1" applyBorder="1"/>
    <xf numFmtId="0" fontId="0" fillId="0" borderId="8" xfId="0" applyBorder="1" applyAlignment="1">
      <alignment horizontal="center"/>
    </xf>
    <xf numFmtId="44" fontId="0" fillId="0" borderId="8" xfId="1" applyFont="1" applyBorder="1"/>
    <xf numFmtId="0" fontId="0" fillId="0" borderId="8" xfId="0" applyBorder="1"/>
    <xf numFmtId="0" fontId="0" fillId="0" borderId="8" xfId="0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6" fillId="0" borderId="0" xfId="0" applyFont="1" applyBorder="1"/>
    <xf numFmtId="0" fontId="2" fillId="0" borderId="0" xfId="0" applyFont="1" applyBorder="1" applyAlignment="1">
      <alignment horizontal="center" wrapText="1"/>
    </xf>
    <xf numFmtId="0" fontId="0" fillId="0" borderId="0" xfId="0" quotePrefix="1" applyBorder="1"/>
    <xf numFmtId="0" fontId="0" fillId="0" borderId="13" xfId="0" applyBorder="1" applyAlignment="1">
      <alignment horizontal="center"/>
    </xf>
    <xf numFmtId="14" fontId="0" fillId="0" borderId="0" xfId="0" applyNumberFormat="1" applyBorder="1"/>
    <xf numFmtId="0" fontId="9" fillId="0" borderId="12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8" xfId="0" applyFill="1" applyBorder="1" applyAlignment="1">
      <alignment horizontal="left"/>
    </xf>
    <xf numFmtId="0" fontId="0" fillId="0" borderId="17" xfId="0" applyBorder="1"/>
    <xf numFmtId="0" fontId="0" fillId="0" borderId="18" xfId="0" applyBorder="1"/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8">
    <cellStyle name="Lien hypertexte" xfId="2" builtinId="8" hidden="1"/>
    <cellStyle name="Lien hypertexte" xfId="4" builtinId="8" hidden="1"/>
    <cellStyle name="Lien hypertexte" xfId="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82550</xdr:colOff>
      <xdr:row>2</xdr:row>
      <xdr:rowOff>38101</xdr:rowOff>
    </xdr:from>
    <xdr:to>
      <xdr:col>1</xdr:col>
      <xdr:colOff>789247</xdr:colOff>
      <xdr:row>9</xdr:row>
      <xdr:rowOff>158751</xdr:rowOff>
    </xdr:to>
    <xdr:pic>
      <xdr:nvPicPr>
        <xdr:cNvPr id="3" name="Image 2" descr="phare.gif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350" y="571501"/>
          <a:ext cx="706697" cy="1365250"/>
        </a:xfrm>
        <a:prstGeom prst="rect">
          <a:avLst/>
        </a:prstGeom>
      </xdr:spPr>
    </xdr:pic>
    <xdr:clientData/>
  </xdr:twoCellAnchor>
  <xdr:twoCellAnchor>
    <xdr:from>
      <xdr:col>2</xdr:col>
      <xdr:colOff>63500</xdr:colOff>
      <xdr:row>2</xdr:row>
      <xdr:rowOff>82550</xdr:rowOff>
    </xdr:from>
    <xdr:to>
      <xdr:col>5</xdr:col>
      <xdr:colOff>501650</xdr:colOff>
      <xdr:row>5</xdr:row>
      <xdr:rowOff>114300</xdr:rowOff>
    </xdr:to>
    <xdr:sp macro="" textlink="">
      <xdr:nvSpPr>
        <xdr:cNvPr id="7" name="Rectangle 6"/>
        <xdr:cNvSpPr/>
      </xdr:nvSpPr>
      <xdr:spPr>
        <a:xfrm>
          <a:off x="1066800" y="615950"/>
          <a:ext cx="2914650" cy="565150"/>
        </a:xfrm>
        <a:prstGeom prst="rect">
          <a:avLst/>
        </a:prstGeom>
        <a:solidFill>
          <a:schemeClr val="bg1">
            <a:lumMod val="85000"/>
          </a:schemeClr>
        </a:solidFill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pPr algn="ctr"/>
          <a:r>
            <a:rPr lang="fr-FR" sz="1600">
              <a:solidFill>
                <a:schemeClr val="tx1"/>
              </a:solidFill>
            </a:rPr>
            <a:t>CENTRE DE PLONGEE DU PHARE DE GIENS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682626</xdr:colOff>
      <xdr:row>3</xdr:row>
      <xdr:rowOff>404812</xdr:rowOff>
    </xdr:from>
    <xdr:to>
      <xdr:col>10</xdr:col>
      <xdr:colOff>198438</xdr:colOff>
      <xdr:row>5</xdr:row>
      <xdr:rowOff>7937</xdr:rowOff>
    </xdr:to>
    <xdr:sp macro="" textlink="">
      <xdr:nvSpPr>
        <xdr:cNvPr id="3" name="Légende encadrée 1 2"/>
        <xdr:cNvSpPr/>
      </xdr:nvSpPr>
      <xdr:spPr>
        <a:xfrm>
          <a:off x="6921501" y="1309687"/>
          <a:ext cx="1801812" cy="396875"/>
        </a:xfrm>
        <a:prstGeom prst="borderCallout1">
          <a:avLst>
            <a:gd name="adj1" fmla="val 48750"/>
            <a:gd name="adj2" fmla="val -404"/>
            <a:gd name="adj3" fmla="val 112500"/>
            <a:gd name="adj4" fmla="val -38333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>
              <a:solidFill>
                <a:schemeClr val="tx1"/>
              </a:solidFill>
            </a:rPr>
            <a:t>Zône nommée Location</a:t>
          </a:r>
        </a:p>
      </xdr:txBody>
    </xdr:sp>
    <xdr:clientData/>
  </xdr:twoCellAnchor>
  <xdr:twoCellAnchor>
    <xdr:from>
      <xdr:col>2</xdr:col>
      <xdr:colOff>706437</xdr:colOff>
      <xdr:row>9</xdr:row>
      <xdr:rowOff>254000</xdr:rowOff>
    </xdr:from>
    <xdr:to>
      <xdr:col>5</xdr:col>
      <xdr:colOff>134937</xdr:colOff>
      <xdr:row>10</xdr:row>
      <xdr:rowOff>63500</xdr:rowOff>
    </xdr:to>
    <xdr:sp macro="" textlink="">
      <xdr:nvSpPr>
        <xdr:cNvPr id="4" name="Légende encadrée 1 3"/>
        <xdr:cNvSpPr/>
      </xdr:nvSpPr>
      <xdr:spPr>
        <a:xfrm>
          <a:off x="2714625" y="2778125"/>
          <a:ext cx="1801812" cy="396875"/>
        </a:xfrm>
        <a:prstGeom prst="borderCallout1">
          <a:avLst>
            <a:gd name="adj1" fmla="val 50750"/>
            <a:gd name="adj2" fmla="val -404"/>
            <a:gd name="adj3" fmla="val 112500"/>
            <a:gd name="adj4" fmla="val -38333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>
              <a:solidFill>
                <a:schemeClr val="tx1"/>
              </a:solidFill>
            </a:rPr>
            <a:t>Zône nommée Plongées</a:t>
          </a:r>
        </a:p>
      </xdr:txBody>
    </xdr:sp>
    <xdr:clientData/>
  </xdr:twoCellAnchor>
  <xdr:twoCellAnchor>
    <xdr:from>
      <xdr:col>4</xdr:col>
      <xdr:colOff>57150</xdr:colOff>
      <xdr:row>16</xdr:row>
      <xdr:rowOff>17462</xdr:rowOff>
    </xdr:from>
    <xdr:to>
      <xdr:col>6</xdr:col>
      <xdr:colOff>365126</xdr:colOff>
      <xdr:row>17</xdr:row>
      <xdr:rowOff>190500</xdr:rowOff>
    </xdr:to>
    <xdr:sp macro="" textlink="">
      <xdr:nvSpPr>
        <xdr:cNvPr id="5" name="Légende encadrée 1 4"/>
        <xdr:cNvSpPr/>
      </xdr:nvSpPr>
      <xdr:spPr>
        <a:xfrm>
          <a:off x="3676650" y="4367212"/>
          <a:ext cx="2165351" cy="379413"/>
        </a:xfrm>
        <a:prstGeom prst="borderCallout1">
          <a:avLst>
            <a:gd name="adj1" fmla="val 47395"/>
            <a:gd name="adj2" fmla="val -552"/>
            <a:gd name="adj3" fmla="val 112500"/>
            <a:gd name="adj4" fmla="val -38333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>
              <a:solidFill>
                <a:schemeClr val="tx1"/>
              </a:solidFill>
            </a:rPr>
            <a:t>Zône nommée Code_plongées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1"/>
  <sheetViews>
    <sheetView tabSelected="1" zoomScale="76" zoomScaleNormal="76" zoomScalePageLayoutView="200" workbookViewId="0">
      <selection activeCell="M47" sqref="M47"/>
    </sheetView>
  </sheetViews>
  <sheetFormatPr baseColWidth="10" defaultRowHeight="15" x14ac:dyDescent="0.25"/>
  <cols>
    <col min="1" max="1" width="2.28515625" customWidth="1"/>
    <col min="2" max="2" width="15" customWidth="1"/>
    <col min="3" max="3" width="13.85546875" customWidth="1"/>
    <col min="5" max="5" width="10.5703125" customWidth="1"/>
    <col min="6" max="6" width="15.140625" customWidth="1"/>
    <col min="7" max="7" width="16.85546875" customWidth="1"/>
  </cols>
  <sheetData>
    <row r="1" spans="2:7" ht="15.75" thickBot="1" x14ac:dyDescent="0.3"/>
    <row r="2" spans="2:7" x14ac:dyDescent="0.25">
      <c r="B2" s="19"/>
      <c r="C2" s="20"/>
      <c r="D2" s="20"/>
      <c r="E2" s="20"/>
      <c r="F2" s="20"/>
      <c r="G2" s="21"/>
    </row>
    <row r="3" spans="2:7" x14ac:dyDescent="0.25">
      <c r="B3" s="22"/>
      <c r="C3" s="23"/>
      <c r="D3" s="23"/>
      <c r="E3" s="23"/>
      <c r="F3" s="23"/>
      <c r="G3" s="24"/>
    </row>
    <row r="4" spans="2:7" x14ac:dyDescent="0.25">
      <c r="B4" s="22"/>
      <c r="C4" s="23"/>
      <c r="D4" s="23"/>
      <c r="E4" s="23"/>
      <c r="F4" s="23"/>
      <c r="G4" s="24"/>
    </row>
    <row r="5" spans="2:7" x14ac:dyDescent="0.25">
      <c r="B5" s="22"/>
      <c r="C5" s="23"/>
      <c r="D5" s="23"/>
      <c r="E5" s="23"/>
      <c r="F5" s="23"/>
      <c r="G5" s="24"/>
    </row>
    <row r="6" spans="2:7" x14ac:dyDescent="0.25">
      <c r="B6" s="22"/>
      <c r="C6" s="23"/>
      <c r="D6" s="23"/>
      <c r="E6" s="23"/>
      <c r="F6" s="23"/>
      <c r="G6" s="24"/>
    </row>
    <row r="7" spans="2:7" x14ac:dyDescent="0.25">
      <c r="B7" s="22"/>
      <c r="C7" s="23"/>
      <c r="D7" s="23"/>
      <c r="E7" s="23"/>
      <c r="F7" s="23"/>
      <c r="G7" s="24"/>
    </row>
    <row r="8" spans="2:7" x14ac:dyDescent="0.25">
      <c r="B8" s="22"/>
      <c r="C8" s="25" t="s">
        <v>128</v>
      </c>
      <c r="D8" s="25"/>
      <c r="E8" s="25" t="s">
        <v>91</v>
      </c>
      <c r="F8" s="23"/>
      <c r="G8" s="24"/>
    </row>
    <row r="9" spans="2:7" x14ac:dyDescent="0.25">
      <c r="B9" s="22"/>
      <c r="C9" s="25" t="s">
        <v>90</v>
      </c>
      <c r="D9" s="25"/>
      <c r="E9" s="25" t="s">
        <v>92</v>
      </c>
      <c r="F9" s="23"/>
      <c r="G9" s="24"/>
    </row>
    <row r="10" spans="2:7" x14ac:dyDescent="0.25">
      <c r="B10" s="22"/>
      <c r="C10" s="23"/>
      <c r="D10" s="23"/>
      <c r="E10" s="23"/>
      <c r="F10" s="23"/>
      <c r="G10" s="24"/>
    </row>
    <row r="11" spans="2:7" x14ac:dyDescent="0.25">
      <c r="B11" s="22" t="s">
        <v>93</v>
      </c>
      <c r="C11" s="23"/>
      <c r="D11" s="23"/>
      <c r="E11" s="23"/>
      <c r="F11" s="23"/>
      <c r="G11" s="24"/>
    </row>
    <row r="12" spans="2:7" x14ac:dyDescent="0.25">
      <c r="B12" s="22" t="s">
        <v>94</v>
      </c>
      <c r="C12" s="23"/>
      <c r="D12" s="23"/>
      <c r="E12" s="23"/>
      <c r="F12" s="23"/>
      <c r="G12" s="24"/>
    </row>
    <row r="13" spans="2:7" x14ac:dyDescent="0.25">
      <c r="B13" s="22" t="s">
        <v>95</v>
      </c>
      <c r="C13" s="23"/>
      <c r="D13" s="23"/>
      <c r="E13" s="23"/>
      <c r="F13" s="23"/>
      <c r="G13" s="24"/>
    </row>
    <row r="14" spans="2:7" x14ac:dyDescent="0.25">
      <c r="B14" s="22" t="s">
        <v>96</v>
      </c>
      <c r="C14" s="23"/>
      <c r="D14" s="23"/>
      <c r="E14" s="23"/>
      <c r="F14" s="23"/>
      <c r="G14" s="24"/>
    </row>
    <row r="15" spans="2:7" x14ac:dyDescent="0.25">
      <c r="B15" s="22"/>
      <c r="C15" s="23"/>
      <c r="D15" s="23"/>
      <c r="E15" s="23"/>
      <c r="F15" s="23"/>
      <c r="G15" s="24"/>
    </row>
    <row r="16" spans="2:7" ht="14.25" customHeight="1" x14ac:dyDescent="0.3">
      <c r="B16" s="22"/>
      <c r="C16" s="26" t="s">
        <v>97</v>
      </c>
      <c r="D16" s="27" t="s">
        <v>98</v>
      </c>
      <c r="E16" s="23"/>
      <c r="F16" s="23"/>
      <c r="G16" s="24"/>
    </row>
    <row r="17" spans="2:7" x14ac:dyDescent="0.25">
      <c r="B17" s="22"/>
      <c r="C17" s="23"/>
      <c r="D17" s="23"/>
      <c r="E17" s="23"/>
      <c r="F17" s="23" t="s">
        <v>100</v>
      </c>
      <c r="G17" s="28" t="s">
        <v>71</v>
      </c>
    </row>
    <row r="18" spans="2:7" x14ac:dyDescent="0.25">
      <c r="B18" s="22"/>
      <c r="C18" s="23" t="s">
        <v>99</v>
      </c>
      <c r="D18" s="29">
        <f ca="1">TODAY()</f>
        <v>43352</v>
      </c>
      <c r="E18" s="23"/>
      <c r="F18" s="23" t="s">
        <v>101</v>
      </c>
      <c r="G18" s="28" t="str">
        <f>IF(ISNA(VLOOKUP(G17,code_plongeur,2,FALSE)),"code inconnu",VLOOKUP(G17,code_plongeur,2,FALSE))</f>
        <v>SARTIGNAC</v>
      </c>
    </row>
    <row r="19" spans="2:7" x14ac:dyDescent="0.25">
      <c r="B19" s="22"/>
      <c r="C19" s="23"/>
      <c r="D19" s="23"/>
      <c r="E19" s="23"/>
      <c r="F19" s="23" t="s">
        <v>102</v>
      </c>
      <c r="G19" s="28" t="str">
        <f>IF(ISNA(VLOOKUP(G17,code_plongeur,3,FALSE)),"code inconnu",VLOOKUP(G17,code_plongeur,3,FALSE))</f>
        <v>Emilie</v>
      </c>
    </row>
    <row r="20" spans="2:7" x14ac:dyDescent="0.25">
      <c r="B20" s="22"/>
      <c r="C20" s="23"/>
      <c r="D20" s="23"/>
      <c r="E20" s="23"/>
      <c r="F20" s="23" t="s">
        <v>103</v>
      </c>
      <c r="G20" s="28" t="str">
        <f>IF(ISNA(VLOOKUP(G17,code_plongeur,4,FALSE)),"code inconnu",VLOOKUP(G17,code_plongeur,4,FALSE))</f>
        <v>76 rue de l'hopital</v>
      </c>
    </row>
    <row r="21" spans="2:7" x14ac:dyDescent="0.25">
      <c r="B21" s="22"/>
      <c r="C21" s="23"/>
      <c r="D21" s="23"/>
      <c r="E21" s="23"/>
      <c r="F21" s="23" t="s">
        <v>104</v>
      </c>
      <c r="G21" s="28">
        <f>IF(ISNA(VLOOKUP(G17,code_plongeur,5,FALSE)),"code inconnu",VLOOKUP(G17,code_plongeur,5,FALSE))</f>
        <v>31000</v>
      </c>
    </row>
    <row r="22" spans="2:7" x14ac:dyDescent="0.25">
      <c r="B22" s="22"/>
      <c r="C22" s="23"/>
      <c r="D22" s="23"/>
      <c r="E22" s="23"/>
      <c r="F22" s="23" t="s">
        <v>105</v>
      </c>
      <c r="G22" s="28" t="str">
        <f>IF(ISNA(VLOOKUP(G17,code_plongeur,6,FALSE)),"code inconnu",VLOOKUP(G17,code_plongeur,6,FALSE))</f>
        <v>Toulouse</v>
      </c>
    </row>
    <row r="23" spans="2:7" x14ac:dyDescent="0.25">
      <c r="B23" s="22"/>
      <c r="C23" s="23"/>
      <c r="D23" s="23"/>
      <c r="E23" s="23"/>
      <c r="F23" s="23"/>
      <c r="G23" s="24"/>
    </row>
    <row r="24" spans="2:7" ht="15.75" thickBot="1" x14ac:dyDescent="0.3">
      <c r="B24" s="30" t="s">
        <v>106</v>
      </c>
      <c r="C24" s="23"/>
      <c r="D24" s="23" t="s">
        <v>107</v>
      </c>
      <c r="E24" s="23"/>
      <c r="F24" s="23"/>
      <c r="G24" s="24"/>
    </row>
    <row r="25" spans="2:7" ht="15.75" thickBot="1" x14ac:dyDescent="0.3">
      <c r="B25" s="15">
        <v>8</v>
      </c>
      <c r="C25" s="23"/>
      <c r="D25" s="16">
        <f>IF(ISBLANK(B25),0,VLOOKUP(B25,plongées,2))</f>
        <v>30</v>
      </c>
      <c r="E25" s="23"/>
      <c r="F25" s="23"/>
      <c r="G25" s="24"/>
    </row>
    <row r="26" spans="2:7" ht="15.75" thickBot="1" x14ac:dyDescent="0.3">
      <c r="B26" s="22"/>
      <c r="C26" s="23"/>
      <c r="D26" s="23"/>
      <c r="E26" s="23" t="s">
        <v>108</v>
      </c>
      <c r="F26" s="23"/>
      <c r="G26" s="16">
        <f>D25*B25</f>
        <v>240</v>
      </c>
    </row>
    <row r="27" spans="2:7" x14ac:dyDescent="0.25">
      <c r="B27" s="22"/>
      <c r="C27" s="23"/>
      <c r="D27" s="23"/>
      <c r="E27" s="23"/>
      <c r="F27" s="23"/>
      <c r="G27" s="24"/>
    </row>
    <row r="28" spans="2:7" ht="15.75" thickBot="1" x14ac:dyDescent="0.3">
      <c r="B28" s="22" t="s">
        <v>127</v>
      </c>
      <c r="C28" s="23"/>
      <c r="D28" s="23"/>
      <c r="E28" s="23"/>
      <c r="F28" s="23"/>
      <c r="G28" s="24"/>
    </row>
    <row r="29" spans="2:7" ht="15.75" thickBot="1" x14ac:dyDescent="0.3">
      <c r="B29" s="15" t="s">
        <v>109</v>
      </c>
      <c r="C29" s="15" t="s">
        <v>110</v>
      </c>
      <c r="D29" s="15" t="s">
        <v>111</v>
      </c>
      <c r="E29" s="15" t="s">
        <v>112</v>
      </c>
      <c r="F29" s="15" t="s">
        <v>113</v>
      </c>
      <c r="G29" s="15" t="s">
        <v>114</v>
      </c>
    </row>
    <row r="30" spans="2:7" ht="15.75" thickBot="1" x14ac:dyDescent="0.3">
      <c r="B30" s="15">
        <v>1</v>
      </c>
      <c r="C30" s="15">
        <v>1</v>
      </c>
      <c r="D30" s="15">
        <v>1</v>
      </c>
      <c r="E30" s="15">
        <v>1</v>
      </c>
      <c r="F30" s="15"/>
      <c r="G30" s="15">
        <v>1</v>
      </c>
    </row>
    <row r="31" spans="2:7" x14ac:dyDescent="0.25">
      <c r="B31" s="22"/>
      <c r="C31" s="23"/>
      <c r="D31" s="23"/>
      <c r="E31" s="23"/>
      <c r="F31" s="23"/>
      <c r="G31" s="24"/>
    </row>
    <row r="32" spans="2:7" ht="15.75" thickBot="1" x14ac:dyDescent="0.3">
      <c r="B32" s="22"/>
      <c r="C32" s="23"/>
      <c r="D32" s="23"/>
      <c r="E32" s="23"/>
      <c r="F32" s="23"/>
      <c r="G32" s="24"/>
    </row>
    <row r="33" spans="2:7" ht="15.75" thickBot="1" x14ac:dyDescent="0.3">
      <c r="B33" s="22"/>
      <c r="C33" s="23"/>
      <c r="D33" s="23"/>
      <c r="E33" s="23" t="s">
        <v>115</v>
      </c>
      <c r="F33" s="23"/>
      <c r="G33" s="16">
        <f>(IF(G30=1,5,0)+IF(SUM(B30:F30)=0,0,VLOOKUP(B25,location,SUM(B30:F30)+1)))*B25</f>
        <v>132</v>
      </c>
    </row>
    <row r="34" spans="2:7" x14ac:dyDescent="0.25">
      <c r="B34" s="22"/>
      <c r="C34" s="23"/>
      <c r="D34" s="23"/>
      <c r="E34" s="23"/>
      <c r="F34" s="23"/>
      <c r="G34" s="24"/>
    </row>
    <row r="35" spans="2:7" x14ac:dyDescent="0.25">
      <c r="B35" s="22"/>
      <c r="C35" s="23"/>
      <c r="D35" s="23"/>
      <c r="E35" s="23"/>
      <c r="F35" s="23"/>
      <c r="G35" s="24"/>
    </row>
    <row r="36" spans="2:7" x14ac:dyDescent="0.25">
      <c r="B36" s="22" t="s">
        <v>116</v>
      </c>
      <c r="C36" s="23"/>
      <c r="D36" s="23"/>
      <c r="E36" s="23"/>
      <c r="F36" s="23"/>
      <c r="G36" s="24"/>
    </row>
    <row r="37" spans="2:7" ht="15.75" thickBot="1" x14ac:dyDescent="0.3">
      <c r="B37" s="22"/>
      <c r="C37" s="23"/>
      <c r="D37" s="23"/>
      <c r="E37" s="23"/>
      <c r="F37" s="23"/>
      <c r="G37" s="24"/>
    </row>
    <row r="38" spans="2:7" ht="75.75" thickBot="1" x14ac:dyDescent="0.3">
      <c r="B38" s="18" t="s">
        <v>117</v>
      </c>
      <c r="C38" s="18" t="s">
        <v>120</v>
      </c>
      <c r="D38" s="18" t="s">
        <v>118</v>
      </c>
      <c r="E38" s="18" t="s">
        <v>124</v>
      </c>
      <c r="F38" s="18" t="s">
        <v>119</v>
      </c>
      <c r="G38" s="24"/>
    </row>
    <row r="39" spans="2:7" ht="15.75" thickBot="1" x14ac:dyDescent="0.3">
      <c r="B39" s="17" t="s">
        <v>12</v>
      </c>
      <c r="C39" s="15">
        <v>1</v>
      </c>
      <c r="D39" s="15" t="s">
        <v>122</v>
      </c>
      <c r="E39" s="16">
        <f>IF(ISBLANK(B39),"",IF(ISNA(VLOOKUP(B39,sites,IF(D39="J",2,3),FALSE)),"Nom incorrect",VLOOKUP(B39,sites,IF(D39="J",2,3),FALSE)))</f>
        <v>4</v>
      </c>
      <c r="F39" s="16">
        <f>IF(ISBLANK(B39),"",E39*C39)</f>
        <v>4</v>
      </c>
      <c r="G39" s="24"/>
    </row>
    <row r="40" spans="2:7" ht="15.75" thickBot="1" x14ac:dyDescent="0.3">
      <c r="B40" s="17" t="s">
        <v>12</v>
      </c>
      <c r="C40" s="15">
        <v>1</v>
      </c>
      <c r="D40" s="15" t="s">
        <v>123</v>
      </c>
      <c r="E40" s="16">
        <f>IF(ISBLANK(B40),"",IF(ISNA(VLOOKUP(B40,sites,IF(D40="J",2,3),FALSE)),"Nom incorrect",VLOOKUP(B40,sites,IF(D40="J",2,3),FALSE)))</f>
        <v>10</v>
      </c>
      <c r="F40" s="16">
        <f t="shared" ref="F40:F45" si="0">IF(ISBLANK(B40),"",E40*C40)</f>
        <v>10</v>
      </c>
      <c r="G40" s="24"/>
    </row>
    <row r="41" spans="2:7" ht="15.75" thickBot="1" x14ac:dyDescent="0.3">
      <c r="B41" s="17" t="s">
        <v>14</v>
      </c>
      <c r="C41" s="15">
        <v>1</v>
      </c>
      <c r="D41" s="15" t="s">
        <v>122</v>
      </c>
      <c r="E41" s="16">
        <f>IF(ISBLANK(B41),"",IF(ISNA(VLOOKUP(B41,sites,IF(D41="J",2,3),FALSE)),"Nom incorrect",VLOOKUP(B41,sites,IF(D41="J",2,3),FALSE)))</f>
        <v>4</v>
      </c>
      <c r="F41" s="16">
        <f t="shared" si="0"/>
        <v>4</v>
      </c>
      <c r="G41" s="24"/>
    </row>
    <row r="42" spans="2:7" ht="15.75" thickBot="1" x14ac:dyDescent="0.3">
      <c r="B42" s="17" t="s">
        <v>121</v>
      </c>
      <c r="C42" s="15">
        <v>1</v>
      </c>
      <c r="D42" s="15" t="s">
        <v>122</v>
      </c>
      <c r="E42" s="16">
        <f>IF(ISBLANK(B42),"",IF(ISNA(VLOOKUP(B42,sites,IF(D42="J",2,3),FALSE)),"Nom incorrect",VLOOKUP(B42,sites,IF(D42="J",2,3),FALSE)))</f>
        <v>8</v>
      </c>
      <c r="F42" s="16">
        <f t="shared" si="0"/>
        <v>8</v>
      </c>
      <c r="G42" s="24"/>
    </row>
    <row r="43" spans="2:7" ht="15.75" thickBot="1" x14ac:dyDescent="0.3">
      <c r="B43" s="17" t="s">
        <v>17</v>
      </c>
      <c r="C43" s="15">
        <v>2</v>
      </c>
      <c r="D43" s="15" t="s">
        <v>122</v>
      </c>
      <c r="E43" s="16">
        <f>IF(ISBLANK(B43),"",IF(ISNA(VLOOKUP(B43,sites,IF(D43="J",2,3),FALSE)),"Nom incorrect",VLOOKUP(B43,sites,IF(D43="J",2,3),FALSE)))</f>
        <v>16</v>
      </c>
      <c r="F43" s="16">
        <f t="shared" si="0"/>
        <v>32</v>
      </c>
      <c r="G43" s="24"/>
    </row>
    <row r="44" spans="2:7" ht="15.75" thickBot="1" x14ac:dyDescent="0.3">
      <c r="B44" s="17"/>
      <c r="C44" s="15"/>
      <c r="D44" s="15"/>
      <c r="E44" s="16"/>
      <c r="F44" s="16" t="str">
        <f t="shared" si="0"/>
        <v/>
      </c>
      <c r="G44" s="24"/>
    </row>
    <row r="45" spans="2:7" ht="15.75" thickBot="1" x14ac:dyDescent="0.3">
      <c r="B45" s="17"/>
      <c r="C45" s="15"/>
      <c r="D45" s="15"/>
      <c r="E45" s="16"/>
      <c r="F45" s="16" t="str">
        <f t="shared" si="0"/>
        <v/>
      </c>
      <c r="G45" s="24"/>
    </row>
    <row r="46" spans="2:7" ht="15.75" thickBot="1" x14ac:dyDescent="0.3">
      <c r="B46" s="22"/>
      <c r="C46" s="23"/>
      <c r="D46" s="34" t="s">
        <v>125</v>
      </c>
      <c r="E46" s="35"/>
      <c r="F46" s="36"/>
      <c r="G46" s="16">
        <f>SUM(F39:F45)</f>
        <v>58</v>
      </c>
    </row>
    <row r="47" spans="2:7" x14ac:dyDescent="0.25">
      <c r="B47" s="22"/>
      <c r="C47" s="23"/>
      <c r="D47" s="23"/>
      <c r="E47" s="23"/>
      <c r="F47" s="23"/>
      <c r="G47" s="24"/>
    </row>
    <row r="48" spans="2:7" ht="15.75" thickBot="1" x14ac:dyDescent="0.3">
      <c r="B48" s="22"/>
      <c r="C48" s="23"/>
      <c r="D48" s="23"/>
      <c r="E48" s="23"/>
      <c r="F48" s="23"/>
      <c r="G48" s="24"/>
    </row>
    <row r="49" spans="2:7" ht="15.75" thickBot="1" x14ac:dyDescent="0.3">
      <c r="B49" s="22"/>
      <c r="C49" s="23"/>
      <c r="D49" s="23"/>
      <c r="E49" s="23" t="s">
        <v>126</v>
      </c>
      <c r="F49" s="23"/>
      <c r="G49" s="16">
        <f>SUM(G46,G33,G26)</f>
        <v>430</v>
      </c>
    </row>
    <row r="50" spans="2:7" x14ac:dyDescent="0.25">
      <c r="B50" s="22"/>
      <c r="C50" s="23"/>
      <c r="D50" s="23"/>
      <c r="E50" s="23"/>
      <c r="F50" s="23"/>
      <c r="G50" s="24"/>
    </row>
    <row r="51" spans="2:7" ht="15.75" thickBot="1" x14ac:dyDescent="0.3">
      <c r="B51" s="31"/>
      <c r="C51" s="32"/>
      <c r="D51" s="32"/>
      <c r="E51" s="32"/>
      <c r="F51" s="32"/>
      <c r="G51" s="33"/>
    </row>
  </sheetData>
  <pageMargins left="0.7" right="0.7" top="0.75" bottom="0.75" header="0.3" footer="0.3"/>
  <pageSetup paperSize="9" orientation="portrait" horizontalDpi="4294967292" verticalDpi="429496729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zoomScale="120" zoomScaleNormal="120" zoomScalePageLayoutView="190" workbookViewId="0">
      <selection activeCell="N10" sqref="N10"/>
    </sheetView>
  </sheetViews>
  <sheetFormatPr baseColWidth="10" defaultRowHeight="15" x14ac:dyDescent="0.25"/>
  <cols>
    <col min="1" max="1" width="18.7109375" customWidth="1"/>
    <col min="3" max="3" width="12.7109375" customWidth="1"/>
    <col min="6" max="6" width="16.42578125" customWidth="1"/>
  </cols>
  <sheetData>
    <row r="1" spans="1:7" ht="31.5" x14ac:dyDescent="0.5">
      <c r="A1" s="1" t="s">
        <v>0</v>
      </c>
      <c r="B1" s="1"/>
      <c r="C1" s="1"/>
      <c r="D1" s="1"/>
      <c r="E1" s="1"/>
      <c r="F1" s="1"/>
      <c r="G1" s="1"/>
    </row>
    <row r="2" spans="1:7" ht="24" thickBot="1" x14ac:dyDescent="0.4">
      <c r="A2" s="37" t="s">
        <v>1</v>
      </c>
      <c r="B2" s="37"/>
      <c r="C2" s="37"/>
      <c r="D2" s="37"/>
      <c r="E2" s="37"/>
      <c r="F2" s="37"/>
      <c r="G2" s="37"/>
    </row>
    <row r="3" spans="1:7" ht="16.5" thickTop="1" thickBot="1" x14ac:dyDescent="0.3">
      <c r="A3" s="38" t="s">
        <v>2</v>
      </c>
      <c r="B3" s="39"/>
      <c r="C3" s="39"/>
      <c r="D3" s="39"/>
      <c r="E3" s="39"/>
      <c r="F3" s="39"/>
      <c r="G3" s="40"/>
    </row>
    <row r="4" spans="1:7" ht="46.5" thickTop="1" thickBot="1" x14ac:dyDescent="0.3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</row>
    <row r="5" spans="1:7" ht="16.5" thickTop="1" thickBot="1" x14ac:dyDescent="0.3">
      <c r="A5" s="3">
        <v>1</v>
      </c>
      <c r="B5" s="4">
        <v>5.5</v>
      </c>
      <c r="C5" s="4">
        <v>8</v>
      </c>
      <c r="D5" s="4">
        <v>10.5</v>
      </c>
      <c r="E5" s="4">
        <v>12.5</v>
      </c>
      <c r="F5" s="4">
        <v>13</v>
      </c>
      <c r="G5" s="4">
        <v>5</v>
      </c>
    </row>
    <row r="6" spans="1:7" ht="16.5" thickTop="1" thickBot="1" x14ac:dyDescent="0.3">
      <c r="A6" s="3">
        <v>4</v>
      </c>
      <c r="B6" s="4">
        <v>4.5</v>
      </c>
      <c r="C6" s="4">
        <v>7</v>
      </c>
      <c r="D6" s="4">
        <v>9.5</v>
      </c>
      <c r="E6" s="4">
        <v>11.5</v>
      </c>
      <c r="F6" s="4">
        <v>12</v>
      </c>
      <c r="G6" s="4">
        <v>5</v>
      </c>
    </row>
    <row r="7" spans="1:7" ht="16.5" thickTop="1" thickBot="1" x14ac:dyDescent="0.3">
      <c r="A7" s="3">
        <v>10</v>
      </c>
      <c r="B7" s="4">
        <v>3.5</v>
      </c>
      <c r="C7" s="4">
        <v>5.5</v>
      </c>
      <c r="D7" s="4">
        <v>8</v>
      </c>
      <c r="E7" s="4">
        <v>10.5</v>
      </c>
      <c r="F7" s="4">
        <v>11</v>
      </c>
      <c r="G7" s="4">
        <v>5</v>
      </c>
    </row>
    <row r="8" spans="1:7" ht="16.5" thickTop="1" thickBot="1" x14ac:dyDescent="0.3"/>
    <row r="9" spans="1:7" ht="16.5" thickTop="1" thickBot="1" x14ac:dyDescent="0.3">
      <c r="A9" s="38" t="s">
        <v>10</v>
      </c>
      <c r="B9" s="40"/>
    </row>
    <row r="10" spans="1:7" ht="46.5" thickTop="1" thickBot="1" x14ac:dyDescent="0.3">
      <c r="A10" s="2" t="s">
        <v>3</v>
      </c>
      <c r="B10" s="2" t="s">
        <v>11</v>
      </c>
    </row>
    <row r="11" spans="1:7" ht="16.5" thickTop="1" thickBot="1" x14ac:dyDescent="0.3">
      <c r="A11" s="3">
        <v>1</v>
      </c>
      <c r="B11" s="4">
        <v>33</v>
      </c>
    </row>
    <row r="12" spans="1:7" ht="16.5" thickTop="1" thickBot="1" x14ac:dyDescent="0.3">
      <c r="A12" s="3">
        <v>4</v>
      </c>
      <c r="B12" s="4">
        <v>30</v>
      </c>
    </row>
    <row r="13" spans="1:7" ht="16.5" thickTop="1" thickBot="1" x14ac:dyDescent="0.3">
      <c r="A13" s="3">
        <v>10</v>
      </c>
      <c r="B13" s="4">
        <v>27</v>
      </c>
    </row>
    <row r="14" spans="1:7" ht="16.5" thickTop="1" thickBot="1" x14ac:dyDescent="0.3"/>
    <row r="15" spans="1:7" ht="16.5" thickTop="1" thickBot="1" x14ac:dyDescent="0.3">
      <c r="A15" s="38" t="s">
        <v>20</v>
      </c>
      <c r="B15" s="39"/>
      <c r="C15" s="40"/>
    </row>
    <row r="16" spans="1:7" ht="16.5" thickTop="1" thickBot="1" x14ac:dyDescent="0.3">
      <c r="A16" s="5"/>
      <c r="B16" s="3" t="s">
        <v>18</v>
      </c>
      <c r="C16" s="3" t="s">
        <v>19</v>
      </c>
    </row>
    <row r="17" spans="1:3" ht="16.5" thickTop="1" thickBot="1" x14ac:dyDescent="0.3">
      <c r="A17" s="6" t="s">
        <v>15</v>
      </c>
      <c r="B17" s="4">
        <v>8</v>
      </c>
      <c r="C17" s="4">
        <v>14</v>
      </c>
    </row>
    <row r="18" spans="1:3" ht="16.5" thickTop="1" thickBot="1" x14ac:dyDescent="0.3">
      <c r="A18" s="6" t="s">
        <v>12</v>
      </c>
      <c r="B18" s="4">
        <v>4</v>
      </c>
      <c r="C18" s="4">
        <v>10</v>
      </c>
    </row>
    <row r="19" spans="1:3" ht="16.5" thickTop="1" thickBot="1" x14ac:dyDescent="0.3">
      <c r="A19" s="6" t="s">
        <v>121</v>
      </c>
      <c r="B19" s="4">
        <v>8</v>
      </c>
      <c r="C19" s="4">
        <v>14</v>
      </c>
    </row>
    <row r="20" spans="1:3" ht="16.5" thickTop="1" thickBot="1" x14ac:dyDescent="0.3">
      <c r="A20" s="6" t="s">
        <v>13</v>
      </c>
      <c r="B20" s="4">
        <v>4</v>
      </c>
      <c r="C20" s="4">
        <v>10</v>
      </c>
    </row>
    <row r="21" spans="1:3" ht="16.5" thickTop="1" thickBot="1" x14ac:dyDescent="0.3">
      <c r="A21" s="6" t="s">
        <v>16</v>
      </c>
      <c r="B21" s="4">
        <v>16</v>
      </c>
      <c r="C21" s="4">
        <v>22</v>
      </c>
    </row>
    <row r="22" spans="1:3" ht="16.5" thickTop="1" thickBot="1" x14ac:dyDescent="0.3">
      <c r="A22" s="6" t="s">
        <v>14</v>
      </c>
      <c r="B22" s="4">
        <v>4</v>
      </c>
      <c r="C22" s="4">
        <v>10</v>
      </c>
    </row>
    <row r="23" spans="1:3" ht="16.5" thickTop="1" thickBot="1" x14ac:dyDescent="0.3">
      <c r="A23" s="6" t="s">
        <v>17</v>
      </c>
      <c r="B23" s="4">
        <v>16</v>
      </c>
      <c r="C23" s="4">
        <v>22</v>
      </c>
    </row>
    <row r="24" spans="1:3" ht="15.75" thickTop="1" x14ac:dyDescent="0.25"/>
  </sheetData>
  <sortState ref="A17:C23">
    <sortCondition ref="A17:A23"/>
  </sortState>
  <mergeCells count="4">
    <mergeCell ref="A2:G2"/>
    <mergeCell ref="A3:G3"/>
    <mergeCell ref="A9:B9"/>
    <mergeCell ref="A15:C1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zoomScale="200" zoomScaleNormal="200" zoomScalePageLayoutView="200" workbookViewId="0">
      <selection activeCell="H7" sqref="H7"/>
    </sheetView>
  </sheetViews>
  <sheetFormatPr baseColWidth="10" defaultRowHeight="15" x14ac:dyDescent="0.25"/>
  <cols>
    <col min="1" max="1" width="14.42578125" customWidth="1"/>
    <col min="4" max="4" width="25.140625" bestFit="1" customWidth="1"/>
    <col min="5" max="5" width="11.85546875" customWidth="1"/>
  </cols>
  <sheetData>
    <row r="1" spans="1:6" ht="19.5" thickBot="1" x14ac:dyDescent="0.35">
      <c r="A1" s="41" t="s">
        <v>21</v>
      </c>
      <c r="B1" s="41"/>
      <c r="C1" s="41"/>
      <c r="D1" s="41"/>
      <c r="E1" s="41"/>
      <c r="F1" s="41"/>
    </row>
    <row r="2" spans="1:6" ht="16.5" thickTop="1" thickBot="1" x14ac:dyDescent="0.3">
      <c r="A2" s="8" t="s">
        <v>22</v>
      </c>
      <c r="B2" s="8" t="s">
        <v>23</v>
      </c>
      <c r="C2" s="8" t="s">
        <v>24</v>
      </c>
      <c r="D2" s="8" t="s">
        <v>25</v>
      </c>
      <c r="E2" s="8" t="s">
        <v>26</v>
      </c>
      <c r="F2" s="9" t="s">
        <v>27</v>
      </c>
    </row>
    <row r="3" spans="1:6" ht="16.5" thickTop="1" thickBot="1" x14ac:dyDescent="0.3">
      <c r="A3" s="10" t="s">
        <v>28</v>
      </c>
      <c r="B3" s="10" t="s">
        <v>29</v>
      </c>
      <c r="C3" s="10" t="s">
        <v>30</v>
      </c>
      <c r="D3" s="10" t="s">
        <v>32</v>
      </c>
      <c r="E3" s="10">
        <v>75015</v>
      </c>
      <c r="F3" s="11" t="s">
        <v>31</v>
      </c>
    </row>
    <row r="4" spans="1:6" ht="16.5" thickTop="1" thickBot="1" x14ac:dyDescent="0.3">
      <c r="A4" s="7" t="s">
        <v>34</v>
      </c>
      <c r="B4" s="7" t="s">
        <v>35</v>
      </c>
      <c r="C4" s="7" t="s">
        <v>36</v>
      </c>
      <c r="D4" s="7" t="s">
        <v>37</v>
      </c>
      <c r="E4" s="7">
        <v>59000</v>
      </c>
      <c r="F4" s="12" t="s">
        <v>38</v>
      </c>
    </row>
    <row r="5" spans="1:6" ht="16.5" thickTop="1" thickBot="1" x14ac:dyDescent="0.3">
      <c r="A5" s="10" t="s">
        <v>81</v>
      </c>
      <c r="B5" s="10" t="s">
        <v>83</v>
      </c>
      <c r="C5" s="10" t="s">
        <v>84</v>
      </c>
      <c r="D5" s="10" t="s">
        <v>85</v>
      </c>
      <c r="E5" s="10">
        <v>75015</v>
      </c>
      <c r="F5" s="11" t="s">
        <v>31</v>
      </c>
    </row>
    <row r="6" spans="1:6" ht="16.5" thickTop="1" thickBot="1" x14ac:dyDescent="0.3">
      <c r="A6" s="7" t="s">
        <v>82</v>
      </c>
      <c r="B6" s="7" t="s">
        <v>88</v>
      </c>
      <c r="C6" s="7" t="s">
        <v>89</v>
      </c>
      <c r="D6" s="7" t="s">
        <v>87</v>
      </c>
      <c r="E6" s="7">
        <v>33000</v>
      </c>
      <c r="F6" s="12" t="s">
        <v>86</v>
      </c>
    </row>
    <row r="7" spans="1:6" ht="16.5" thickTop="1" thickBot="1" x14ac:dyDescent="0.3">
      <c r="A7" s="10" t="s">
        <v>33</v>
      </c>
      <c r="B7" s="10" t="s">
        <v>39</v>
      </c>
      <c r="C7" s="10" t="s">
        <v>40</v>
      </c>
      <c r="D7" s="10" t="s">
        <v>41</v>
      </c>
      <c r="E7" s="10">
        <v>84200</v>
      </c>
      <c r="F7" s="11" t="s">
        <v>42</v>
      </c>
    </row>
    <row r="8" spans="1:6" ht="16.5" thickTop="1" thickBot="1" x14ac:dyDescent="0.3">
      <c r="A8" s="7" t="s">
        <v>48</v>
      </c>
      <c r="B8" s="7" t="s">
        <v>50</v>
      </c>
      <c r="C8" s="7" t="s">
        <v>51</v>
      </c>
      <c r="D8" s="7" t="s">
        <v>53</v>
      </c>
      <c r="E8" s="7">
        <v>83000</v>
      </c>
      <c r="F8" s="12" t="s">
        <v>55</v>
      </c>
    </row>
    <row r="9" spans="1:6" ht="16.5" thickTop="1" thickBot="1" x14ac:dyDescent="0.3">
      <c r="A9" s="10" t="s">
        <v>49</v>
      </c>
      <c r="B9" s="10" t="s">
        <v>50</v>
      </c>
      <c r="C9" s="10" t="s">
        <v>52</v>
      </c>
      <c r="D9" s="10" t="s">
        <v>54</v>
      </c>
      <c r="E9" s="10">
        <v>83000</v>
      </c>
      <c r="F9" s="11" t="s">
        <v>55</v>
      </c>
    </row>
    <row r="10" spans="1:6" ht="16.5" thickTop="1" thickBot="1" x14ac:dyDescent="0.3">
      <c r="A10" s="7" t="s">
        <v>56</v>
      </c>
      <c r="B10" s="7" t="s">
        <v>57</v>
      </c>
      <c r="C10" s="7" t="s">
        <v>58</v>
      </c>
      <c r="D10" s="7" t="s">
        <v>59</v>
      </c>
      <c r="E10" s="7">
        <v>13012</v>
      </c>
      <c r="F10" s="12" t="s">
        <v>60</v>
      </c>
    </row>
    <row r="11" spans="1:6" ht="16.5" thickTop="1" thickBot="1" x14ac:dyDescent="0.3">
      <c r="A11" s="10" t="s">
        <v>61</v>
      </c>
      <c r="B11" s="10" t="s">
        <v>63</v>
      </c>
      <c r="C11" s="10" t="s">
        <v>64</v>
      </c>
      <c r="D11" s="10" t="s">
        <v>66</v>
      </c>
      <c r="E11" s="10">
        <v>60200</v>
      </c>
      <c r="F11" s="11" t="s">
        <v>67</v>
      </c>
    </row>
    <row r="12" spans="1:6" ht="16.5" thickTop="1" thickBot="1" x14ac:dyDescent="0.3">
      <c r="A12" s="7" t="s">
        <v>62</v>
      </c>
      <c r="B12" s="7" t="s">
        <v>63</v>
      </c>
      <c r="C12" s="7" t="s">
        <v>65</v>
      </c>
      <c r="D12" s="7" t="s">
        <v>66</v>
      </c>
      <c r="E12" s="7">
        <v>60200</v>
      </c>
      <c r="F12" s="12" t="s">
        <v>67</v>
      </c>
    </row>
    <row r="13" spans="1:6" ht="16.5" thickTop="1" thickBot="1" x14ac:dyDescent="0.3">
      <c r="A13" s="10" t="s">
        <v>70</v>
      </c>
      <c r="B13" s="10" t="s">
        <v>72</v>
      </c>
      <c r="C13" s="10" t="s">
        <v>77</v>
      </c>
      <c r="D13" s="10" t="s">
        <v>76</v>
      </c>
      <c r="E13" s="10">
        <v>31000</v>
      </c>
      <c r="F13" s="11" t="s">
        <v>80</v>
      </c>
    </row>
    <row r="14" spans="1:6" ht="16.5" thickTop="1" thickBot="1" x14ac:dyDescent="0.3">
      <c r="A14" s="7" t="s">
        <v>71</v>
      </c>
      <c r="B14" s="7" t="s">
        <v>72</v>
      </c>
      <c r="C14" s="7" t="s">
        <v>78</v>
      </c>
      <c r="D14" s="7" t="s">
        <v>79</v>
      </c>
      <c r="E14" s="7">
        <v>31000</v>
      </c>
      <c r="F14" s="12" t="s">
        <v>80</v>
      </c>
    </row>
    <row r="15" spans="1:6" ht="16.5" thickTop="1" thickBot="1" x14ac:dyDescent="0.3">
      <c r="A15" s="10" t="s">
        <v>68</v>
      </c>
      <c r="B15" s="10" t="s">
        <v>69</v>
      </c>
      <c r="C15" s="10" t="s">
        <v>73</v>
      </c>
      <c r="D15" s="10" t="s">
        <v>74</v>
      </c>
      <c r="E15" s="10">
        <v>51100</v>
      </c>
      <c r="F15" s="11" t="s">
        <v>75</v>
      </c>
    </row>
    <row r="16" spans="1:6" ht="16.5" thickTop="1" thickBot="1" x14ac:dyDescent="0.3">
      <c r="A16" s="13" t="s">
        <v>43</v>
      </c>
      <c r="B16" s="13" t="s">
        <v>44</v>
      </c>
      <c r="C16" s="13" t="s">
        <v>45</v>
      </c>
      <c r="D16" s="13" t="s">
        <v>46</v>
      </c>
      <c r="E16" s="13">
        <v>80000</v>
      </c>
      <c r="F16" s="14" t="s">
        <v>47</v>
      </c>
    </row>
    <row r="17" ht="15.75" thickTop="1" x14ac:dyDescent="0.25"/>
  </sheetData>
  <sortState ref="A3:F16">
    <sortCondition ref="A3:A16"/>
  </sortState>
  <mergeCells count="1">
    <mergeCell ref="A1:F1"/>
  </mergeCells>
  <pageMargins left="0.7" right="0.7" top="0.75" bottom="0.75" header="0.3" footer="0.3"/>
  <pageSetup paperSize="9"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Facture</vt:lpstr>
      <vt:lpstr>Données</vt:lpstr>
      <vt:lpstr>Clients</vt:lpstr>
      <vt:lpstr>code_plongeur</vt:lpstr>
      <vt:lpstr>location</vt:lpstr>
      <vt:lpstr>plongées</vt:lpstr>
      <vt:lpstr>sites</vt:lpstr>
      <vt:lpstr>Table2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VARINARD Christian</dc:creator>
  <cp:lastModifiedBy>christian</cp:lastModifiedBy>
  <dcterms:created xsi:type="dcterms:W3CDTF">2016-09-20T15:32:09Z</dcterms:created>
  <dcterms:modified xsi:type="dcterms:W3CDTF">2018-09-09T17:01:16Z</dcterms:modified>
</cp:coreProperties>
</file>