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-45" windowWidth="24240" windowHeight="12525" activeTab="12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Compte Actionnaire" sheetId="27" r:id="rId13"/>
  </sheets>
  <definedNames>
    <definedName name="COMPTABILITE_COPROPRIETE_IMMEUBLE_JAURES_GRIMAUX_MADELEINE_SCI_PLEINSUD_ANNEE_2017" localSheetId="0">JANVIER!$1:$1048576</definedName>
    <definedName name="JANVIER">JANVIER!$1:$1048576</definedName>
  </definedNames>
  <calcPr calcId="124519"/>
</workbook>
</file>

<file path=xl/calcChain.xml><?xml version="1.0" encoding="utf-8"?>
<calcChain xmlns="http://schemas.openxmlformats.org/spreadsheetml/2006/main">
  <c r="Q9" i="27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E8"/>
  <c r="G7" i="1"/>
  <c r="E8"/>
  <c r="G8"/>
  <c r="E9"/>
  <c r="G9"/>
  <c r="E10"/>
  <c r="G10"/>
  <c r="E11"/>
  <c r="G11"/>
  <c r="E12"/>
  <c r="G12"/>
  <c r="E13"/>
  <c r="G13"/>
  <c r="E14"/>
  <c r="G14"/>
  <c r="E15"/>
  <c r="G15"/>
  <c r="E16"/>
  <c r="G16"/>
  <c r="G17"/>
  <c r="E18"/>
  <c r="G18"/>
  <c r="E19"/>
  <c r="G19"/>
  <c r="E20"/>
  <c r="G20"/>
  <c r="E21"/>
  <c r="G21"/>
  <c r="E22"/>
  <c r="G22"/>
  <c r="E23"/>
  <c r="G23"/>
  <c r="E24"/>
  <c r="G24"/>
  <c r="E25"/>
  <c r="G25"/>
  <c r="E26"/>
  <c r="E27"/>
  <c r="E28"/>
  <c r="E29"/>
  <c r="E30"/>
  <c r="C34"/>
  <c r="D34"/>
  <c r="E34"/>
  <c r="E61" i="27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60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34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G8" i="11" l="1"/>
  <c r="X7" i="27"/>
  <c r="Z7" s="1"/>
  <c r="T7"/>
  <c r="V7" s="1"/>
  <c r="P7"/>
  <c r="L7"/>
  <c r="H7"/>
  <c r="D7"/>
  <c r="J7" l="1"/>
  <c r="R7"/>
  <c r="N7"/>
  <c r="F7"/>
  <c r="E19" i="7" l="1"/>
  <c r="E20"/>
  <c r="E21"/>
  <c r="D34" i="12"/>
  <c r="C34"/>
  <c r="E30"/>
  <c r="E29"/>
  <c r="E28"/>
  <c r="E27"/>
  <c r="E26"/>
  <c r="E25"/>
  <c r="G24"/>
  <c r="E24"/>
  <c r="G23"/>
  <c r="E23"/>
  <c r="G22"/>
  <c r="E22"/>
  <c r="G21"/>
  <c r="E21"/>
  <c r="G20"/>
  <c r="E20"/>
  <c r="G19"/>
  <c r="E19"/>
  <c r="G18"/>
  <c r="E18"/>
  <c r="G17"/>
  <c r="E17"/>
  <c r="G16"/>
  <c r="G15"/>
  <c r="G14"/>
  <c r="G13"/>
  <c r="G12"/>
  <c r="G11"/>
  <c r="G10"/>
  <c r="G9"/>
  <c r="G8"/>
  <c r="G7"/>
  <c r="D34" i="11"/>
  <c r="C34"/>
  <c r="E30"/>
  <c r="E29"/>
  <c r="E28"/>
  <c r="E27"/>
  <c r="E26"/>
  <c r="E25"/>
  <c r="G24"/>
  <c r="E24"/>
  <c r="G23"/>
  <c r="E23"/>
  <c r="G22"/>
  <c r="E22"/>
  <c r="G21"/>
  <c r="E21"/>
  <c r="G20"/>
  <c r="E20"/>
  <c r="G19"/>
  <c r="E19"/>
  <c r="G18"/>
  <c r="G17"/>
  <c r="G16"/>
  <c r="G15"/>
  <c r="G14"/>
  <c r="G13"/>
  <c r="G12"/>
  <c r="G11"/>
  <c r="G10"/>
  <c r="G9"/>
  <c r="G7"/>
  <c r="D34" i="10"/>
  <c r="C34"/>
  <c r="E30"/>
  <c r="E29"/>
  <c r="E28"/>
  <c r="E27"/>
  <c r="E26"/>
  <c r="E25"/>
  <c r="G24"/>
  <c r="E24"/>
  <c r="G23"/>
  <c r="E23"/>
  <c r="G22"/>
  <c r="E22"/>
  <c r="G21"/>
  <c r="E21"/>
  <c r="G20"/>
  <c r="E20"/>
  <c r="G19"/>
  <c r="G18"/>
  <c r="G17"/>
  <c r="G16"/>
  <c r="G15"/>
  <c r="G14"/>
  <c r="G13"/>
  <c r="G12"/>
  <c r="G11"/>
  <c r="G10"/>
  <c r="G9"/>
  <c r="G8"/>
  <c r="G7"/>
  <c r="D34" i="9"/>
  <c r="C34"/>
  <c r="E30"/>
  <c r="E29"/>
  <c r="E28"/>
  <c r="E27"/>
  <c r="E26"/>
  <c r="E25"/>
  <c r="G24"/>
  <c r="E24"/>
  <c r="G23"/>
  <c r="E23"/>
  <c r="G22"/>
  <c r="E22"/>
  <c r="G21"/>
  <c r="E21"/>
  <c r="G20"/>
  <c r="E20"/>
  <c r="G19"/>
  <c r="E19"/>
  <c r="G18"/>
  <c r="G17"/>
  <c r="G16"/>
  <c r="G15"/>
  <c r="G14"/>
  <c r="G13"/>
  <c r="G12"/>
  <c r="G11"/>
  <c r="G10"/>
  <c r="G9"/>
  <c r="G8"/>
  <c r="G7"/>
  <c r="D34" i="8"/>
  <c r="C34"/>
  <c r="E30"/>
  <c r="E29"/>
  <c r="E28"/>
  <c r="E27"/>
  <c r="E26"/>
  <c r="E25"/>
  <c r="G24"/>
  <c r="E24"/>
  <c r="G23"/>
  <c r="E23"/>
  <c r="G22"/>
  <c r="E22"/>
  <c r="G21"/>
  <c r="E21"/>
  <c r="G20"/>
  <c r="E20"/>
  <c r="G19"/>
  <c r="E19"/>
  <c r="G18"/>
  <c r="E18"/>
  <c r="G17"/>
  <c r="E17"/>
  <c r="G16"/>
  <c r="E16"/>
  <c r="G15"/>
  <c r="G14"/>
  <c r="G13"/>
  <c r="G12"/>
  <c r="G11"/>
  <c r="G10"/>
  <c r="G9"/>
  <c r="G8"/>
  <c r="G7"/>
  <c r="D34" i="7"/>
  <c r="C34"/>
  <c r="E30"/>
  <c r="E29"/>
  <c r="E28"/>
  <c r="E27"/>
  <c r="E26"/>
  <c r="E25"/>
  <c r="G24"/>
  <c r="E24"/>
  <c r="G23"/>
  <c r="E23"/>
  <c r="G22"/>
  <c r="E22"/>
  <c r="G21"/>
  <c r="G20"/>
  <c r="G19"/>
  <c r="G18"/>
  <c r="G17"/>
  <c r="G16"/>
  <c r="G15"/>
  <c r="G14"/>
  <c r="G13"/>
  <c r="G12"/>
  <c r="G11"/>
  <c r="G10"/>
  <c r="G9"/>
  <c r="G8"/>
  <c r="G7"/>
  <c r="G9" i="4"/>
  <c r="G10"/>
  <c r="G11"/>
  <c r="G12"/>
  <c r="G13"/>
  <c r="G14"/>
  <c r="G15"/>
  <c r="G16"/>
  <c r="G17"/>
  <c r="G18"/>
  <c r="G19"/>
  <c r="G20"/>
  <c r="G21"/>
  <c r="G22"/>
  <c r="G23"/>
  <c r="D34" i="6"/>
  <c r="C34"/>
  <c r="E30"/>
  <c r="E29"/>
  <c r="E28"/>
  <c r="E27"/>
  <c r="E26"/>
  <c r="E25"/>
  <c r="G24"/>
  <c r="E24"/>
  <c r="G23"/>
  <c r="E23"/>
  <c r="G22"/>
  <c r="E22"/>
  <c r="G21"/>
  <c r="E21"/>
  <c r="G20"/>
  <c r="E20"/>
  <c r="G19"/>
  <c r="E19"/>
  <c r="G18"/>
  <c r="E18"/>
  <c r="G17"/>
  <c r="G16"/>
  <c r="G15"/>
  <c r="G14"/>
  <c r="G13"/>
  <c r="G12"/>
  <c r="G11"/>
  <c r="G10"/>
  <c r="G9"/>
  <c r="G8"/>
  <c r="G7"/>
  <c r="D34" i="5"/>
  <c r="C34"/>
  <c r="E30"/>
  <c r="E29"/>
  <c r="E28"/>
  <c r="E27"/>
  <c r="E26"/>
  <c r="E25"/>
  <c r="G24"/>
  <c r="E24"/>
  <c r="G23"/>
  <c r="E23"/>
  <c r="G22"/>
  <c r="E22"/>
  <c r="G21"/>
  <c r="E21"/>
  <c r="G20"/>
  <c r="E20"/>
  <c r="G19"/>
  <c r="E19"/>
  <c r="G18"/>
  <c r="G17"/>
  <c r="G16"/>
  <c r="G15"/>
  <c r="G14"/>
  <c r="G13"/>
  <c r="G12"/>
  <c r="G11"/>
  <c r="G10"/>
  <c r="G9"/>
  <c r="G8"/>
  <c r="G7"/>
  <c r="D34" i="4"/>
  <c r="C34"/>
  <c r="E30"/>
  <c r="E29"/>
  <c r="E28"/>
  <c r="E27"/>
  <c r="E26"/>
  <c r="E25"/>
  <c r="G24"/>
  <c r="E24"/>
  <c r="E23"/>
  <c r="E22"/>
  <c r="E21"/>
  <c r="E20"/>
  <c r="E19"/>
  <c r="E18"/>
  <c r="E17"/>
  <c r="E16"/>
  <c r="E15"/>
  <c r="G8"/>
  <c r="G7"/>
  <c r="D34" i="3"/>
  <c r="C34"/>
  <c r="E30"/>
  <c r="E29"/>
  <c r="E28"/>
  <c r="E27"/>
  <c r="E26"/>
  <c r="E25"/>
  <c r="G24"/>
  <c r="E24"/>
  <c r="G23"/>
  <c r="E23"/>
  <c r="G22"/>
  <c r="E22"/>
  <c r="G21"/>
  <c r="E21"/>
  <c r="G20"/>
  <c r="G19"/>
  <c r="G18"/>
  <c r="G17"/>
  <c r="G16"/>
  <c r="G15"/>
  <c r="G14"/>
  <c r="G13"/>
  <c r="G12"/>
  <c r="G11"/>
  <c r="G10"/>
  <c r="G9"/>
  <c r="G8"/>
  <c r="G7"/>
  <c r="D34" i="2"/>
  <c r="C34"/>
  <c r="E30"/>
  <c r="E29"/>
  <c r="E28"/>
  <c r="E27"/>
  <c r="E26"/>
  <c r="E25"/>
  <c r="G24"/>
  <c r="E24"/>
  <c r="G23"/>
  <c r="E23"/>
  <c r="G22"/>
  <c r="G21"/>
  <c r="G20"/>
  <c r="G19"/>
  <c r="G18"/>
  <c r="G17"/>
  <c r="G16"/>
  <c r="G15"/>
  <c r="G14"/>
  <c r="G13"/>
  <c r="G12"/>
  <c r="G11"/>
  <c r="G10"/>
  <c r="G9"/>
  <c r="G8"/>
  <c r="G7"/>
  <c r="E7" l="1"/>
  <c r="E22" s="1"/>
  <c r="E21" l="1"/>
  <c r="E20"/>
  <c r="E19"/>
  <c r="E18"/>
  <c r="E17"/>
  <c r="E16"/>
  <c r="E15"/>
  <c r="E13"/>
  <c r="E14"/>
  <c r="E11"/>
  <c r="E12"/>
  <c r="E9"/>
  <c r="E8"/>
  <c r="E10"/>
  <c r="E34" l="1"/>
  <c r="E7" i="3" s="1"/>
  <c r="E8" s="1"/>
  <c r="E14" l="1"/>
  <c r="E20"/>
  <c r="E19"/>
  <c r="E18"/>
  <c r="E17"/>
  <c r="E16"/>
  <c r="E15"/>
  <c r="E11"/>
  <c r="E12"/>
  <c r="E10"/>
  <c r="E13"/>
  <c r="E9"/>
  <c r="E34" l="1"/>
  <c r="E7" i="4" s="1"/>
  <c r="E11" s="1"/>
  <c r="E12" l="1"/>
  <c r="E14"/>
  <c r="E10"/>
  <c r="E13"/>
  <c r="E9"/>
  <c r="E8"/>
  <c r="E34" l="1"/>
  <c r="E7" i="5" s="1"/>
  <c r="E14" l="1"/>
  <c r="E8"/>
  <c r="E17"/>
  <c r="E9"/>
  <c r="E12"/>
  <c r="E11"/>
  <c r="E18"/>
  <c r="E13"/>
  <c r="E16"/>
  <c r="E15"/>
  <c r="E10"/>
  <c r="E34" l="1"/>
  <c r="E7" i="6" s="1"/>
  <c r="E14" l="1"/>
  <c r="E16"/>
  <c r="E9"/>
  <c r="E12"/>
  <c r="E15"/>
  <c r="E10"/>
  <c r="E13"/>
  <c r="E17"/>
  <c r="E8"/>
  <c r="E11"/>
  <c r="E34" l="1"/>
  <c r="E7" i="7" s="1"/>
  <c r="E9" l="1"/>
  <c r="E11"/>
  <c r="E13"/>
  <c r="E15"/>
  <c r="E18"/>
  <c r="E16"/>
  <c r="E17"/>
  <c r="E10"/>
  <c r="E8"/>
  <c r="E12"/>
  <c r="E14"/>
  <c r="E34" l="1"/>
  <c r="E7" i="8" s="1"/>
  <c r="E12" l="1"/>
  <c r="E15"/>
  <c r="E14"/>
  <c r="E9"/>
  <c r="E8"/>
  <c r="E11"/>
  <c r="E13"/>
  <c r="E10"/>
  <c r="E34" l="1"/>
  <c r="E7" i="9" s="1"/>
  <c r="E13" l="1"/>
  <c r="E16"/>
  <c r="E12"/>
  <c r="E14"/>
  <c r="E17"/>
  <c r="E10"/>
  <c r="E9"/>
  <c r="E11"/>
  <c r="E15"/>
  <c r="E8"/>
  <c r="E18"/>
  <c r="E34" l="1"/>
  <c r="E7" i="10" s="1"/>
  <c r="E17" l="1"/>
  <c r="E16"/>
  <c r="E19"/>
  <c r="E18"/>
  <c r="E15"/>
  <c r="E14"/>
  <c r="E11"/>
  <c r="E9"/>
  <c r="E8"/>
  <c r="E10"/>
  <c r="E13"/>
  <c r="E12"/>
  <c r="E34" l="1"/>
  <c r="E7" i="11" s="1"/>
  <c r="E17" l="1"/>
  <c r="E18"/>
  <c r="E10"/>
  <c r="E14"/>
  <c r="E11"/>
  <c r="E13"/>
  <c r="E15"/>
  <c r="E16"/>
  <c r="E8"/>
  <c r="E12"/>
  <c r="E9"/>
  <c r="E34" l="1"/>
  <c r="E7" i="12" s="1"/>
  <c r="E9" l="1"/>
  <c r="E10"/>
  <c r="E8"/>
  <c r="E15"/>
  <c r="E14"/>
  <c r="E12"/>
  <c r="E13"/>
  <c r="E11"/>
  <c r="E34" l="1"/>
</calcChain>
</file>

<file path=xl/sharedStrings.xml><?xml version="1.0" encoding="utf-8"?>
<sst xmlns="http://schemas.openxmlformats.org/spreadsheetml/2006/main" count="454" uniqueCount="126">
  <si>
    <t>COMPTABILITE COPROPRIETE IMMEUBLE JAURES GRIMAUX MADELEINE SCI PLEINSUD ANNEE 2017</t>
  </si>
  <si>
    <t>COMPTE ACTIONNAIRES</t>
  </si>
  <si>
    <t>DATES</t>
  </si>
  <si>
    <t>LIBELLE</t>
  </si>
  <si>
    <t>RECETTES</t>
  </si>
  <si>
    <t>DEPENSES</t>
  </si>
  <si>
    <t>Montant</t>
  </si>
  <si>
    <t>Somme a répartir</t>
  </si>
  <si>
    <t>%</t>
  </si>
  <si>
    <t>Solde</t>
  </si>
  <si>
    <t>TOTAL</t>
  </si>
  <si>
    <t>affectation</t>
  </si>
  <si>
    <t>sci Plein Sud</t>
  </si>
  <si>
    <t>mr Fabry</t>
  </si>
  <si>
    <t>sci CBM</t>
  </si>
  <si>
    <t>HBL ampoules</t>
  </si>
  <si>
    <t>h</t>
  </si>
  <si>
    <t>Orange</t>
  </si>
  <si>
    <t>a</t>
  </si>
  <si>
    <t>Laurent Henrique</t>
  </si>
  <si>
    <t>Thyssen Krupp</t>
  </si>
  <si>
    <t>affranchissement</t>
  </si>
  <si>
    <t>t</t>
  </si>
  <si>
    <t>p</t>
  </si>
  <si>
    <t>e</t>
  </si>
  <si>
    <t>o</t>
  </si>
  <si>
    <t>g</t>
  </si>
  <si>
    <t>ps4</t>
  </si>
  <si>
    <t>ps5</t>
  </si>
  <si>
    <t>ps7</t>
  </si>
  <si>
    <t>ps8</t>
  </si>
  <si>
    <t>solde au 1er janvier 2017</t>
  </si>
  <si>
    <t>cps</t>
  </si>
  <si>
    <t>ABER proprete</t>
  </si>
  <si>
    <t>solde au 1er fevrier</t>
  </si>
  <si>
    <t>FEVRIER</t>
  </si>
  <si>
    <t>JANVIER</t>
  </si>
  <si>
    <t>MARS</t>
  </si>
  <si>
    <t>solde au 1er Mars</t>
  </si>
  <si>
    <t>AVRIL</t>
  </si>
  <si>
    <t>solde au 1er Avril</t>
  </si>
  <si>
    <t>MAI</t>
  </si>
  <si>
    <t>JUIN</t>
  </si>
  <si>
    <t>solde au 1er Juin</t>
  </si>
  <si>
    <t>solde au 1er Mai</t>
  </si>
  <si>
    <t>EDF ascenseur</t>
  </si>
  <si>
    <t>loyer labrousse lot8</t>
  </si>
  <si>
    <t>loyer martin lot 7</t>
  </si>
  <si>
    <t>JUILLET</t>
  </si>
  <si>
    <t>solde au 1er Juillet</t>
  </si>
  <si>
    <t>AOUT</t>
  </si>
  <si>
    <t>solde au 1er Aout</t>
  </si>
  <si>
    <t>SEPTEMBRE</t>
  </si>
  <si>
    <t>solde au 1er Septembre</t>
  </si>
  <si>
    <t>OCTOBRE</t>
  </si>
  <si>
    <t>solde au 1er Octobre</t>
  </si>
  <si>
    <t>NOVEMBRE</t>
  </si>
  <si>
    <t>solde au 1er Novembre</t>
  </si>
  <si>
    <t>DECEMBRE</t>
  </si>
  <si>
    <t>solde au 1er Decembre</t>
  </si>
  <si>
    <t>loyer deumier lot5</t>
  </si>
  <si>
    <t>orange</t>
  </si>
  <si>
    <t>edf commun</t>
  </si>
  <si>
    <t>assurance AXA</t>
  </si>
  <si>
    <t>eau</t>
  </si>
  <si>
    <t>si(et(condtion1;condition2...);action1;action2)</t>
  </si>
  <si>
    <t>DATE</t>
  </si>
  <si>
    <t>Versé</t>
  </si>
  <si>
    <t>CAH</t>
  </si>
  <si>
    <t>CAJ</t>
  </si>
  <si>
    <t>CAW</t>
  </si>
  <si>
    <t>CAG</t>
  </si>
  <si>
    <t>CAC</t>
  </si>
  <si>
    <t>CAB</t>
  </si>
  <si>
    <t>Biziere CAB</t>
  </si>
  <si>
    <t>Chavigny CAW</t>
  </si>
  <si>
    <t>Couret CAC</t>
  </si>
  <si>
    <t>Hontebeyrie CAH</t>
  </si>
  <si>
    <t>Jeannot CAJ</t>
  </si>
  <si>
    <t>Guillet CAG</t>
  </si>
  <si>
    <t>affectation : a = ascenseur -  e = edf ascensseur - g= edf commun- h = hall - k= autres  - t = travaux - o= telephone -  p = Plein Sud - f =Fabry- c = CBM - cps=compte plein sud - ps4 =loyer lot4 - ps5 = loyer lot5 - ps7= loyer lot 7 - ps8 = loyers lot 8 - CAJ =Jeannot - CAH =Hontebeyrie - CAW =Chavigny - CAG=Guillet - CAB =Biziere - CAC =Couret</t>
  </si>
  <si>
    <t>virement fabry</t>
  </si>
  <si>
    <t>F</t>
  </si>
  <si>
    <t>interet frais</t>
  </si>
  <si>
    <t>pgi</t>
  </si>
  <si>
    <t>H</t>
  </si>
  <si>
    <t>vente fabry</t>
  </si>
  <si>
    <t>EAU</t>
  </si>
  <si>
    <t>peinture volet</t>
  </si>
  <si>
    <t>peinture guillemot</t>
  </si>
  <si>
    <t>Remboursement fabry</t>
  </si>
  <si>
    <t>impot foncier</t>
  </si>
  <si>
    <t>acompte toiture</t>
  </si>
  <si>
    <t>Henrique Toiture</t>
  </si>
  <si>
    <t>herve berlioz latour</t>
  </si>
  <si>
    <t>rendu couret</t>
  </si>
  <si>
    <t>rendu biziere</t>
  </si>
  <si>
    <t>rendu jeannot</t>
  </si>
  <si>
    <t>rendu hontebeyrie</t>
  </si>
  <si>
    <t>rendu chauvigny</t>
  </si>
  <si>
    <t>rendu guillet</t>
  </si>
  <si>
    <t>Loyer audousset lot4</t>
  </si>
  <si>
    <t>COMPTABILITE COPROPRIETE IMMEUBLE JAURES GRIMAUX MADELEINE SCI PLEINSUD ANNEE 2016</t>
  </si>
  <si>
    <t>rendu Hontebeyrie</t>
  </si>
  <si>
    <t>rendu Chavigny</t>
  </si>
  <si>
    <t>rendu Couret</t>
  </si>
  <si>
    <t>rendu Jeannot</t>
  </si>
  <si>
    <t>Frais Agence</t>
  </si>
  <si>
    <t>P</t>
  </si>
  <si>
    <t>Avance Foncier Fabry</t>
  </si>
  <si>
    <t>regul Charge labrousse</t>
  </si>
  <si>
    <t>loyer audousset lot 4</t>
  </si>
  <si>
    <t>Prime Alice hontebeyrie</t>
  </si>
  <si>
    <t>eau deumier lot5</t>
  </si>
  <si>
    <t>Thyssen Krupp instal telephone</t>
  </si>
  <si>
    <t>PGI frais gestion loyer</t>
  </si>
  <si>
    <t>service+ antenne</t>
  </si>
  <si>
    <t>pgi frais gestion agence</t>
  </si>
  <si>
    <t>eurocenter papeterie</t>
  </si>
  <si>
    <t>fabry eau</t>
  </si>
  <si>
    <t>cbm eau</t>
  </si>
  <si>
    <t>feau</t>
  </si>
  <si>
    <t>ceau</t>
  </si>
  <si>
    <t>mdi 17 frais gestion agence</t>
  </si>
  <si>
    <t>BSR serrure</t>
  </si>
  <si>
    <t>ce que je voudrais eviter c'est de faire 33 lignes pour chaque mois :-)</t>
  </si>
</sst>
</file>

<file path=xl/styles.xml><?xml version="1.0" encoding="utf-8"?>
<styleSheet xmlns="http://schemas.openxmlformats.org/spreadsheetml/2006/main">
  <numFmts count="2">
    <numFmt numFmtId="165" formatCode="#,##0.00\ &quot;€&quot;;\-#,##0.00\ &quot;€&quot;;&quot;o      &quot;"/>
    <numFmt numFmtId="167" formatCode="&quot;+&quot;#,##0.00\ &quot;€&quot;;\-#,##0.00\ &quot;€&quot;;&quot;o      &quot;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sz val="3"/>
      <color rgb="FF0000FF"/>
      <name val="Times New Roman"/>
      <family val="1"/>
    </font>
    <font>
      <i/>
      <sz val="10"/>
      <color theme="1"/>
      <name val="Times New Roman"/>
      <family val="1"/>
    </font>
    <font>
      <sz val="11"/>
      <color rgb="FF0000FF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medium">
        <color rgb="FF0000FF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 style="hair">
        <color theme="1" tint="0.34998626667073579"/>
      </top>
      <bottom style="hair">
        <color rgb="FF595959"/>
      </bottom>
      <diagonal/>
    </border>
    <border>
      <left style="hair">
        <color auto="1"/>
      </left>
      <right/>
      <top style="hair">
        <color rgb="FF595959"/>
      </top>
      <bottom style="hair">
        <color rgb="FF595959"/>
      </bottom>
      <diagonal/>
    </border>
    <border>
      <left style="medium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medium">
        <color rgb="FF0000FF"/>
      </right>
      <top style="thin">
        <color rgb="FF0000FF"/>
      </top>
      <bottom/>
      <diagonal/>
    </border>
    <border>
      <left style="medium">
        <color rgb="FF0000FF"/>
      </left>
      <right style="thin">
        <color rgb="FF0000FF"/>
      </right>
      <top/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/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14" fontId="4" fillId="0" borderId="1" xfId="0" applyNumberFormat="1" applyFont="1" applyBorder="1" applyProtection="1"/>
    <xf numFmtId="0" fontId="0" fillId="0" borderId="1" xfId="0" applyBorder="1" applyProtection="1"/>
    <xf numFmtId="0" fontId="4" fillId="0" borderId="1" xfId="0" applyFont="1" applyBorder="1" applyProtection="1"/>
    <xf numFmtId="0" fontId="0" fillId="4" borderId="1" xfId="0" applyFill="1" applyBorder="1" applyProtection="1"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</xf>
    <xf numFmtId="14" fontId="3" fillId="0" borderId="1" xfId="0" applyNumberFormat="1" applyFont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  <protection locked="0"/>
    </xf>
    <xf numFmtId="0" fontId="2" fillId="5" borderId="3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0" fillId="0" borderId="1" xfId="0" applyFill="1" applyBorder="1" applyProtection="1"/>
    <xf numFmtId="0" fontId="0" fillId="0" borderId="7" xfId="0" applyFill="1" applyBorder="1" applyProtection="1"/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6" borderId="10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 applyProtection="1">
      <alignment vertical="center" wrapText="1"/>
      <protection locked="0"/>
    </xf>
    <xf numFmtId="0" fontId="1" fillId="7" borderId="10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Protection="1"/>
    <xf numFmtId="0" fontId="1" fillId="8" borderId="12" xfId="0" applyFont="1" applyFill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/>
    </xf>
    <xf numFmtId="0" fontId="0" fillId="0" borderId="14" xfId="0" applyBorder="1" applyProtection="1"/>
    <xf numFmtId="0" fontId="0" fillId="4" borderId="4" xfId="0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2" fillId="5" borderId="18" xfId="0" applyFont="1" applyFill="1" applyBorder="1" applyAlignment="1" applyProtection="1">
      <alignment horizontal="center"/>
      <protection locked="0"/>
    </xf>
    <xf numFmtId="0" fontId="0" fillId="0" borderId="13" xfId="0" applyFill="1" applyBorder="1" applyProtection="1"/>
    <xf numFmtId="0" fontId="0" fillId="0" borderId="14" xfId="0" applyFill="1" applyBorder="1" applyProtection="1"/>
    <xf numFmtId="0" fontId="5" fillId="0" borderId="24" xfId="0" applyFont="1" applyBorder="1" applyAlignment="1" applyProtection="1">
      <protection locked="0"/>
    </xf>
    <xf numFmtId="167" fontId="8" fillId="0" borderId="19" xfId="0" applyNumberFormat="1" applyFont="1" applyBorder="1" applyProtection="1"/>
    <xf numFmtId="167" fontId="8" fillId="0" borderId="20" xfId="0" applyNumberFormat="1" applyFont="1" applyBorder="1" applyProtection="1"/>
    <xf numFmtId="167" fontId="8" fillId="0" borderId="21" xfId="0" applyNumberFormat="1" applyFont="1" applyBorder="1" applyProtection="1"/>
    <xf numFmtId="0" fontId="5" fillId="0" borderId="25" xfId="0" applyFont="1" applyBorder="1" applyAlignment="1" applyProtection="1">
      <protection locked="0"/>
    </xf>
    <xf numFmtId="167" fontId="6" fillId="0" borderId="26" xfId="0" applyNumberFormat="1" applyFont="1" applyBorder="1" applyProtection="1"/>
    <xf numFmtId="167" fontId="6" fillId="0" borderId="27" xfId="0" applyNumberFormat="1" applyFont="1" applyBorder="1" applyProtection="1"/>
    <xf numFmtId="167" fontId="6" fillId="0" borderId="28" xfId="0" applyNumberFormat="1" applyFont="1" applyBorder="1" applyProtection="1"/>
    <xf numFmtId="167" fontId="6" fillId="0" borderId="29" xfId="0" applyNumberFormat="1" applyFont="1" applyBorder="1" applyProtection="1"/>
    <xf numFmtId="167" fontId="6" fillId="0" borderId="30" xfId="0" applyNumberFormat="1" applyFont="1" applyBorder="1" applyProtection="1"/>
    <xf numFmtId="167" fontId="6" fillId="0" borderId="31" xfId="0" applyNumberFormat="1" applyFont="1" applyBorder="1" applyProtection="1"/>
    <xf numFmtId="0" fontId="9" fillId="0" borderId="5" xfId="0" applyFont="1" applyBorder="1" applyProtection="1"/>
    <xf numFmtId="0" fontId="9" fillId="0" borderId="32" xfId="0" applyFont="1" applyBorder="1" applyProtection="1"/>
    <xf numFmtId="0" fontId="9" fillId="0" borderId="23" xfId="0" applyFont="1" applyBorder="1" applyProtection="1"/>
    <xf numFmtId="0" fontId="10" fillId="0" borderId="23" xfId="0" applyFont="1" applyBorder="1" applyAlignment="1" applyProtection="1">
      <alignment horizontal="left" indent="2"/>
    </xf>
    <xf numFmtId="0" fontId="9" fillId="0" borderId="23" xfId="0" applyFont="1" applyBorder="1" applyAlignment="1" applyProtection="1">
      <alignment horizontal="left" indent="2"/>
    </xf>
    <xf numFmtId="0" fontId="9" fillId="0" borderId="8" xfId="0" applyFont="1" applyBorder="1" applyProtection="1"/>
    <xf numFmtId="0" fontId="1" fillId="0" borderId="3" xfId="0" applyFont="1" applyBorder="1" applyAlignment="1" applyProtection="1">
      <alignment horizontal="center"/>
    </xf>
    <xf numFmtId="14" fontId="0" fillId="0" borderId="7" xfId="0" applyNumberFormat="1" applyFill="1" applyBorder="1" applyProtection="1"/>
    <xf numFmtId="165" fontId="10" fillId="0" borderId="34" xfId="0" applyNumberFormat="1" applyFont="1" applyFill="1" applyBorder="1" applyAlignment="1" applyProtection="1">
      <alignment horizontal="center" vertical="center" wrapText="1"/>
    </xf>
    <xf numFmtId="0" fontId="1" fillId="0" borderId="18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10" fontId="0" fillId="0" borderId="7" xfId="0" applyNumberFormat="1" applyFill="1" applyBorder="1" applyProtection="1"/>
    <xf numFmtId="14" fontId="4" fillId="0" borderId="7" xfId="0" applyNumberFormat="1" applyFont="1" applyFill="1" applyBorder="1" applyProtection="1"/>
    <xf numFmtId="10" fontId="0" fillId="0" borderId="1" xfId="0" applyNumberFormat="1" applyFill="1" applyBorder="1" applyProtection="1"/>
    <xf numFmtId="14" fontId="4" fillId="0" borderId="1" xfId="0" applyNumberFormat="1" applyFont="1" applyFill="1" applyBorder="1" applyProtection="1"/>
    <xf numFmtId="165" fontId="10" fillId="10" borderId="33" xfId="0" applyNumberFormat="1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Protection="1"/>
    <xf numFmtId="0" fontId="12" fillId="8" borderId="12" xfId="0" applyFont="1" applyFill="1" applyBorder="1" applyAlignment="1" applyProtection="1">
      <alignment horizontal="center" vertical="center" wrapText="1"/>
      <protection locked="0"/>
    </xf>
    <xf numFmtId="0" fontId="13" fillId="0" borderId="18" xfId="0" applyFont="1" applyFill="1" applyBorder="1" applyProtection="1"/>
    <xf numFmtId="0" fontId="12" fillId="0" borderId="3" xfId="0" applyFont="1" applyBorder="1" applyAlignment="1" applyProtection="1">
      <alignment horizontal="center"/>
    </xf>
    <xf numFmtId="0" fontId="13" fillId="0" borderId="3" xfId="0" applyFont="1" applyBorder="1" applyProtection="1"/>
    <xf numFmtId="0" fontId="11" fillId="11" borderId="9" xfId="0" applyFont="1" applyFill="1" applyBorder="1" applyProtection="1"/>
    <xf numFmtId="0" fontId="11" fillId="11" borderId="18" xfId="0" applyFont="1" applyFill="1" applyBorder="1" applyProtection="1"/>
    <xf numFmtId="14" fontId="0" fillId="0" borderId="1" xfId="0" applyNumberFormat="1" applyFill="1" applyBorder="1" applyProtection="1"/>
    <xf numFmtId="2" fontId="0" fillId="4" borderId="1" xfId="0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2" fontId="0" fillId="0" borderId="1" xfId="0" applyNumberFormat="1" applyBorder="1" applyProtection="1"/>
    <xf numFmtId="2" fontId="0" fillId="0" borderId="0" xfId="0" applyNumberFormat="1"/>
    <xf numFmtId="14" fontId="1" fillId="0" borderId="7" xfId="0" applyNumberFormat="1" applyFont="1" applyFill="1" applyBorder="1" applyAlignment="1" applyProtection="1">
      <alignment horizontal="center"/>
    </xf>
    <xf numFmtId="0" fontId="15" fillId="0" borderId="0" xfId="0" applyFont="1"/>
    <xf numFmtId="2" fontId="0" fillId="0" borderId="7" xfId="0" applyNumberFormat="1" applyFill="1" applyBorder="1" applyProtection="1"/>
    <xf numFmtId="165" fontId="7" fillId="0" borderId="5" xfId="0" applyNumberFormat="1" applyFont="1" applyBorder="1" applyAlignment="1" applyProtection="1">
      <alignment horizontal="left" vertical="top" wrapText="1"/>
    </xf>
    <xf numFmtId="165" fontId="7" fillId="0" borderId="6" xfId="0" applyNumberFormat="1" applyFont="1" applyBorder="1" applyAlignment="1" applyProtection="1">
      <alignment horizontal="left" vertical="top" wrapText="1"/>
    </xf>
    <xf numFmtId="165" fontId="7" fillId="0" borderId="17" xfId="0" applyNumberFormat="1" applyFont="1" applyBorder="1" applyAlignment="1" applyProtection="1">
      <alignment horizontal="left" vertical="top" wrapText="1"/>
    </xf>
    <xf numFmtId="165" fontId="7" fillId="0" borderId="23" xfId="0" applyNumberFormat="1" applyFont="1" applyBorder="1" applyAlignment="1" applyProtection="1">
      <alignment horizontal="left" vertical="top" wrapText="1"/>
    </xf>
    <xf numFmtId="165" fontId="7" fillId="0" borderId="0" xfId="0" applyNumberFormat="1" applyFont="1" applyBorder="1" applyAlignment="1" applyProtection="1">
      <alignment horizontal="left" vertical="top" wrapText="1"/>
    </xf>
    <xf numFmtId="165" fontId="7" fillId="0" borderId="22" xfId="0" applyNumberFormat="1" applyFont="1" applyBorder="1" applyAlignment="1" applyProtection="1">
      <alignment horizontal="left" vertical="top" wrapText="1"/>
    </xf>
    <xf numFmtId="165" fontId="7" fillId="0" borderId="8" xfId="0" applyNumberFormat="1" applyFont="1" applyBorder="1" applyAlignment="1" applyProtection="1">
      <alignment horizontal="left" vertical="top" wrapText="1"/>
    </xf>
    <xf numFmtId="165" fontId="7" fillId="0" borderId="9" xfId="0" applyNumberFormat="1" applyFont="1" applyBorder="1" applyAlignment="1" applyProtection="1">
      <alignment horizontal="left" vertical="top" wrapText="1"/>
    </xf>
    <xf numFmtId="165" fontId="7" fillId="0" borderId="11" xfId="0" applyNumberFormat="1" applyFont="1" applyBorder="1" applyAlignment="1" applyProtection="1">
      <alignment horizontal="left" vertical="top" wrapText="1"/>
    </xf>
    <xf numFmtId="0" fontId="1" fillId="3" borderId="15" xfId="0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14" fillId="5" borderId="5" xfId="0" applyFont="1" applyFill="1" applyBorder="1" applyAlignment="1" applyProtection="1">
      <alignment horizontal="left" vertical="center"/>
      <protection locked="0"/>
    </xf>
    <xf numFmtId="0" fontId="14" fillId="5" borderId="6" xfId="0" applyFont="1" applyFill="1" applyBorder="1" applyAlignment="1" applyProtection="1">
      <alignment horizontal="left" vertical="center"/>
      <protection locked="0"/>
    </xf>
    <xf numFmtId="0" fontId="14" fillId="5" borderId="23" xfId="0" applyFont="1" applyFill="1" applyBorder="1" applyAlignment="1" applyProtection="1">
      <alignment horizontal="left" vertical="center"/>
      <protection locked="0"/>
    </xf>
    <xf numFmtId="0" fontId="14" fillId="5" borderId="0" xfId="0" applyFont="1" applyFill="1" applyBorder="1" applyAlignment="1" applyProtection="1">
      <alignment horizontal="left" vertical="center"/>
      <protection locked="0"/>
    </xf>
    <xf numFmtId="0" fontId="14" fillId="5" borderId="8" xfId="0" applyFont="1" applyFill="1" applyBorder="1" applyAlignment="1" applyProtection="1">
      <alignment horizontal="left" vertical="center"/>
      <protection locked="0"/>
    </xf>
    <xf numFmtId="0" fontId="14" fillId="5" borderId="9" xfId="0" applyFont="1" applyFill="1" applyBorder="1" applyAlignment="1" applyProtection="1">
      <alignment horizontal="left" vertical="center"/>
      <protection locked="0"/>
    </xf>
    <xf numFmtId="0" fontId="1" fillId="9" borderId="5" xfId="0" applyFont="1" applyFill="1" applyBorder="1" applyAlignment="1" applyProtection="1">
      <alignment horizontal="center" vertical="center"/>
      <protection locked="0"/>
    </xf>
    <xf numFmtId="0" fontId="1" fillId="9" borderId="6" xfId="0" applyFont="1" applyFill="1" applyBorder="1" applyAlignment="1" applyProtection="1">
      <alignment horizontal="center" vertical="center"/>
      <protection locked="0"/>
    </xf>
    <xf numFmtId="0" fontId="1" fillId="9" borderId="17" xfId="0" applyFont="1" applyFill="1" applyBorder="1" applyAlignment="1" applyProtection="1">
      <alignment horizontal="center" vertical="center"/>
      <protection locked="0"/>
    </xf>
    <xf numFmtId="0" fontId="1" fillId="9" borderId="8" xfId="0" applyFont="1" applyFill="1" applyBorder="1" applyAlignment="1" applyProtection="1">
      <alignment horizontal="center" vertical="center"/>
      <protection locked="0"/>
    </xf>
    <xf numFmtId="0" fontId="1" fillId="9" borderId="9" xfId="0" applyFont="1" applyFill="1" applyBorder="1" applyAlignment="1" applyProtection="1">
      <alignment horizontal="center" vertical="center"/>
      <protection locked="0"/>
    </xf>
    <xf numFmtId="0" fontId="1" fillId="9" borderId="11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left" vertical="center"/>
      <protection locked="0"/>
    </xf>
    <xf numFmtId="0" fontId="1" fillId="5" borderId="23" xfId="0" applyFont="1" applyFill="1" applyBorder="1" applyAlignment="1" applyProtection="1">
      <alignment horizontal="left" vertical="center"/>
      <protection locked="0"/>
    </xf>
    <xf numFmtId="0" fontId="1" fillId="5" borderId="0" xfId="0" applyFont="1" applyFill="1" applyBorder="1" applyAlignment="1" applyProtection="1">
      <alignment horizontal="left" vertical="center"/>
      <protection locked="0"/>
    </xf>
    <xf numFmtId="0" fontId="1" fillId="5" borderId="8" xfId="0" applyFont="1" applyFill="1" applyBorder="1" applyAlignment="1" applyProtection="1">
      <alignment horizontal="left" vertical="center"/>
      <protection locked="0"/>
    </xf>
    <xf numFmtId="0" fontId="1" fillId="5" borderId="9" xfId="0" applyFont="1" applyFill="1" applyBorder="1" applyAlignment="1" applyProtection="1">
      <alignment horizontal="left" vertical="center"/>
      <protection locked="0"/>
    </xf>
    <xf numFmtId="0" fontId="1" fillId="3" borderId="9" xfId="0" applyFont="1" applyFill="1" applyBorder="1" applyAlignment="1" applyProtection="1">
      <alignment horizontal="center" vertical="center" wrapText="1"/>
      <protection locked="0"/>
    </xf>
    <xf numFmtId="2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1" defaultTableStyle="TableStyleMedium9" defaultPivotStyle="PivotStyleLight16">
    <tableStyle name="Style de tableau croisé dynamique 1" table="0" count="0"/>
  </tableStyles>
  <colors>
    <mruColors>
      <color rgb="FFB21A7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K48"/>
  <sheetViews>
    <sheetView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38" sqref="G38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9.85546875" style="23" bestFit="1" customWidth="1"/>
    <col min="5" max="5" width="11.42578125" style="60"/>
    <col min="6" max="6" width="9.28515625" style="46" customWidth="1"/>
    <col min="7" max="7" width="19.5703125" style="46" bestFit="1" customWidth="1"/>
    <col min="8" max="29" width="11.42578125" style="2"/>
    <col min="30" max="42" width="0" style="2" hidden="1" customWidth="1"/>
    <col min="43" max="43" width="11.140625" style="2" customWidth="1"/>
    <col min="44" max="45" width="11.42578125" style="2"/>
    <col min="46" max="46" width="0" style="2" hidden="1" customWidth="1"/>
    <col min="47" max="50" width="11.42578125" style="2"/>
    <col min="51" max="51" width="0" style="2" hidden="1" customWidth="1"/>
    <col min="52" max="55" width="11.42578125" style="2"/>
    <col min="56" max="56" width="0" style="2" hidden="1" customWidth="1"/>
    <col min="57" max="60" width="11.42578125" style="2"/>
    <col min="61" max="61" width="0" style="2" hidden="1" customWidth="1"/>
    <col min="62" max="62" width="11.42578125" style="23"/>
    <col min="63" max="63" width="11.42578125" style="20"/>
    <col min="64" max="16384" width="11.42578125" style="2"/>
  </cols>
  <sheetData>
    <row r="1" spans="1:63" s="4" customFormat="1" ht="21">
      <c r="A1" s="85" t="s">
        <v>102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7"/>
      <c r="BK1" s="24"/>
    </row>
    <row r="2" spans="1:63" s="11" customFormat="1" ht="21" customHeight="1">
      <c r="A2" s="88" t="s">
        <v>36</v>
      </c>
      <c r="B2" s="89"/>
      <c r="C2" s="89"/>
      <c r="D2" s="89"/>
      <c r="E2" s="89"/>
      <c r="F2" s="89"/>
      <c r="G2" s="8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26"/>
      <c r="BK2" s="25"/>
    </row>
    <row r="3" spans="1:63" s="5" customFormat="1" ht="15.75" customHeight="1">
      <c r="A3" s="90"/>
      <c r="B3" s="91"/>
      <c r="C3" s="91"/>
      <c r="D3" s="91"/>
      <c r="E3" s="91"/>
      <c r="F3" s="91"/>
      <c r="G3" s="9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3"/>
      <c r="AR3" s="28"/>
      <c r="AS3" s="28"/>
      <c r="AT3" s="28"/>
      <c r="AU3" s="28"/>
    </row>
    <row r="4" spans="1:63" s="5" customFormat="1" ht="15" customHeight="1">
      <c r="A4" s="90"/>
      <c r="B4" s="91"/>
      <c r="C4" s="91"/>
      <c r="D4" s="91"/>
      <c r="E4" s="91"/>
      <c r="F4" s="91"/>
      <c r="G4" s="9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3"/>
      <c r="AR4" s="28"/>
      <c r="AS4" s="28"/>
      <c r="AT4" s="28"/>
      <c r="AU4" s="28"/>
    </row>
    <row r="5" spans="1:63" s="6" customFormat="1" ht="15.75" customHeight="1">
      <c r="A5" s="92"/>
      <c r="B5" s="93"/>
      <c r="C5" s="93"/>
      <c r="D5" s="93"/>
      <c r="E5" s="93"/>
      <c r="F5" s="93"/>
      <c r="G5" s="9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3"/>
      <c r="AR5" s="34"/>
      <c r="AS5" s="35"/>
      <c r="AT5" s="35"/>
      <c r="AU5" s="36"/>
    </row>
    <row r="6" spans="1:63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3"/>
      <c r="AR6" s="30"/>
      <c r="AS6" s="31"/>
      <c r="AT6" s="31"/>
      <c r="AU6" s="32"/>
    </row>
    <row r="7" spans="1:63" s="13" customFormat="1" ht="16.5" customHeight="1" thickTop="1" thickBot="1">
      <c r="A7" s="47">
        <v>43101</v>
      </c>
      <c r="B7" s="13" t="s">
        <v>31</v>
      </c>
      <c r="E7" s="61">
        <v>11264.14</v>
      </c>
      <c r="F7" s="48" t="s">
        <v>32</v>
      </c>
      <c r="G7" s="49" t="str">
        <f t="shared" ref="G7:G25" si="0">IF(D7="","",B7)</f>
        <v/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3"/>
      <c r="AR7" s="37"/>
      <c r="AS7" s="38"/>
      <c r="AT7" s="38"/>
      <c r="AU7" s="39"/>
    </row>
    <row r="8" spans="1:63" s="12" customFormat="1">
      <c r="A8" s="52">
        <v>42374</v>
      </c>
      <c r="B8" s="13" t="s">
        <v>81</v>
      </c>
      <c r="C8" s="13">
        <v>925</v>
      </c>
      <c r="D8" s="27"/>
      <c r="E8" s="62">
        <f>IF(C8+D8=0,"",$E$7+SUM($C$8:C8)-SUM($D$8:D8))</f>
        <v>12189.14</v>
      </c>
      <c r="F8" s="49" t="s">
        <v>82</v>
      </c>
      <c r="G8" s="49" t="str">
        <f t="shared" si="0"/>
        <v/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3"/>
      <c r="AR8" s="20"/>
      <c r="AS8" s="2"/>
      <c r="AT8" s="2"/>
      <c r="AU8" s="2"/>
    </row>
    <row r="9" spans="1:63" s="12" customFormat="1">
      <c r="A9" s="54">
        <v>42371</v>
      </c>
      <c r="B9" s="12" t="s">
        <v>83</v>
      </c>
      <c r="D9" s="28">
        <v>3.23</v>
      </c>
      <c r="E9" s="62">
        <f>IF(C9+D9=0,"",$E$7+SUM($C$8:C9)-SUM($D$8:D9))</f>
        <v>12185.91</v>
      </c>
      <c r="F9" s="49" t="s">
        <v>32</v>
      </c>
      <c r="G9" s="49" t="str">
        <f t="shared" si="0"/>
        <v>interet frais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3"/>
      <c r="AR9" s="20"/>
      <c r="AS9" s="2"/>
      <c r="AT9" s="2"/>
      <c r="AU9" s="2"/>
    </row>
    <row r="10" spans="1:63" s="12" customFormat="1">
      <c r="A10" s="54">
        <v>42374</v>
      </c>
      <c r="B10" s="12" t="s">
        <v>103</v>
      </c>
      <c r="D10" s="28">
        <v>2600</v>
      </c>
      <c r="E10" s="62">
        <f>IF(C10+D10=0,"",$E$7+SUM($C$8:C10)-SUM($D$8:D10))</f>
        <v>9585.91</v>
      </c>
      <c r="F10" s="49" t="s">
        <v>68</v>
      </c>
      <c r="G10" s="49" t="str">
        <f t="shared" si="0"/>
        <v>rendu Hontebeyrie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3"/>
      <c r="AR10" s="20"/>
      <c r="AS10" s="2"/>
      <c r="AT10" s="2"/>
      <c r="AU10" s="2"/>
    </row>
    <row r="11" spans="1:63" s="12" customFormat="1">
      <c r="A11" s="54">
        <v>42375</v>
      </c>
      <c r="B11" s="12" t="s">
        <v>46</v>
      </c>
      <c r="C11" s="12">
        <v>705.26</v>
      </c>
      <c r="D11" s="28"/>
      <c r="E11" s="62">
        <f>IF(C11+D11=0,"",$E$7+SUM($C$8:C11)-SUM($D$8:D11))</f>
        <v>10291.17</v>
      </c>
      <c r="F11" s="49" t="s">
        <v>30</v>
      </c>
      <c r="G11" s="49" t="str">
        <f t="shared" si="0"/>
        <v/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3"/>
      <c r="AR11" s="20"/>
      <c r="AS11" s="2"/>
      <c r="AT11" s="2"/>
      <c r="AU11" s="2"/>
    </row>
    <row r="12" spans="1:63" s="12" customFormat="1">
      <c r="A12" s="54">
        <v>42375</v>
      </c>
      <c r="B12" s="12" t="s">
        <v>47</v>
      </c>
      <c r="C12" s="12">
        <v>710.43</v>
      </c>
      <c r="D12" s="28"/>
      <c r="E12" s="62">
        <f>IF(C12+D12=0,"",$E$7+SUM($C$8:C12)-SUM($D$8:D12))</f>
        <v>11001.6</v>
      </c>
      <c r="F12" s="49" t="s">
        <v>29</v>
      </c>
      <c r="G12" s="49" t="str">
        <f t="shared" si="0"/>
        <v/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3"/>
      <c r="AR12" s="20"/>
      <c r="AS12" s="2"/>
      <c r="AT12" s="2"/>
      <c r="AU12" s="2"/>
    </row>
    <row r="13" spans="1:63" s="12" customFormat="1">
      <c r="A13" s="54">
        <v>42375</v>
      </c>
      <c r="B13" s="12" t="s">
        <v>104</v>
      </c>
      <c r="D13" s="28">
        <v>2600</v>
      </c>
      <c r="E13" s="62">
        <f>IF(C13+D13=0,"",$E$7+SUM($C$8:C13)-SUM($D$8:D13))</f>
        <v>8401.6</v>
      </c>
      <c r="F13" s="49" t="s">
        <v>70</v>
      </c>
      <c r="G13" s="49" t="str">
        <f t="shared" si="0"/>
        <v>rendu Chavigny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3"/>
      <c r="AR13" s="20"/>
      <c r="AS13" s="2"/>
      <c r="AT13" s="2"/>
      <c r="AU13" s="2"/>
    </row>
    <row r="14" spans="1:63" s="12" customFormat="1">
      <c r="A14" s="54">
        <v>42381</v>
      </c>
      <c r="B14" s="12" t="s">
        <v>105</v>
      </c>
      <c r="D14" s="28">
        <v>2600</v>
      </c>
      <c r="E14" s="62">
        <f>IF(C14+D14=0,"",$E$7+SUM($C$8:C14)-SUM($D$8:D14))</f>
        <v>5801.6</v>
      </c>
      <c r="F14" s="49" t="s">
        <v>72</v>
      </c>
      <c r="G14" s="49" t="str">
        <f t="shared" si="0"/>
        <v>rendu Couret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3"/>
      <c r="AR14" s="20"/>
      <c r="AS14" s="2"/>
      <c r="AT14" s="2"/>
      <c r="AU14" s="2"/>
    </row>
    <row r="15" spans="1:63" s="12" customFormat="1">
      <c r="A15" s="54">
        <v>42384</v>
      </c>
      <c r="B15" s="12" t="s">
        <v>106</v>
      </c>
      <c r="D15" s="28">
        <v>2600</v>
      </c>
      <c r="E15" s="62">
        <f>IF(C15+D15=0,"",$E$7+SUM($C$8:C15)-SUM($D$8:D15))</f>
        <v>3201.6000000000004</v>
      </c>
      <c r="F15" s="49" t="s">
        <v>69</v>
      </c>
      <c r="G15" s="49" t="str">
        <f t="shared" si="0"/>
        <v>rendu Jeannot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3"/>
      <c r="AR15" s="20"/>
      <c r="AS15" s="2"/>
      <c r="AT15" s="2"/>
      <c r="AU15" s="2"/>
    </row>
    <row r="16" spans="1:63" s="12" customFormat="1">
      <c r="A16" s="54">
        <v>42384</v>
      </c>
      <c r="B16" s="12" t="s">
        <v>33</v>
      </c>
      <c r="D16" s="28">
        <v>108.19</v>
      </c>
      <c r="E16" s="62">
        <f>IF(C16+D16=0,"",$E$7+SUM($C$8:C16)-SUM($D$8:D16))</f>
        <v>3093.41</v>
      </c>
      <c r="F16" s="49" t="s">
        <v>85</v>
      </c>
      <c r="G16" s="49" t="str">
        <f t="shared" si="0"/>
        <v>ABER proprete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3"/>
      <c r="AR16" s="20"/>
      <c r="AS16" s="2"/>
      <c r="AT16" s="2"/>
      <c r="AU16" s="2"/>
    </row>
    <row r="17" spans="1:47" s="12" customFormat="1">
      <c r="A17" s="54">
        <v>42384</v>
      </c>
      <c r="B17" s="12" t="s">
        <v>84</v>
      </c>
      <c r="D17" s="28">
        <v>518.20000000000005</v>
      </c>
      <c r="E17" s="62"/>
      <c r="F17" s="49" t="s">
        <v>108</v>
      </c>
      <c r="G17" s="49" t="str">
        <f t="shared" si="0"/>
        <v>pgi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3"/>
      <c r="AR17" s="20"/>
      <c r="AS17" s="2"/>
      <c r="AT17" s="2"/>
      <c r="AU17" s="2"/>
    </row>
    <row r="18" spans="1:47" s="12" customFormat="1">
      <c r="A18" s="54">
        <v>42390</v>
      </c>
      <c r="B18" s="29" t="s">
        <v>15</v>
      </c>
      <c r="D18" s="28">
        <v>120</v>
      </c>
      <c r="E18" s="62">
        <f>IF(C18+D18=0,"",$E$7+SUM($C$8:C18)-SUM($D$8:D18))</f>
        <v>2455.2099999999991</v>
      </c>
      <c r="F18" s="49" t="s">
        <v>22</v>
      </c>
      <c r="G18" s="49" t="str">
        <f t="shared" si="0"/>
        <v>HBL ampoules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3"/>
      <c r="AR18" s="20"/>
      <c r="AS18" s="2"/>
      <c r="AT18" s="2"/>
      <c r="AU18" s="2"/>
    </row>
    <row r="19" spans="1:47" s="12" customFormat="1" ht="15.75">
      <c r="A19" s="54">
        <v>42391</v>
      </c>
      <c r="B19" s="69" t="s">
        <v>101</v>
      </c>
      <c r="C19" s="12">
        <v>906.17</v>
      </c>
      <c r="D19" s="28"/>
      <c r="E19" s="62">
        <f>IF(C19+D19=0,"",$E$7+SUM($C$8:C19)-SUM($D$8:D19))</f>
        <v>3361.3799999999992</v>
      </c>
      <c r="F19" s="49" t="s">
        <v>27</v>
      </c>
      <c r="G19" s="49" t="str">
        <f t="shared" si="0"/>
        <v/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3"/>
      <c r="AR19" s="20"/>
      <c r="AS19" s="2"/>
      <c r="AT19" s="2"/>
      <c r="AU19" s="2"/>
    </row>
    <row r="20" spans="1:47" s="12" customFormat="1">
      <c r="A20" s="54">
        <v>42395</v>
      </c>
      <c r="B20" s="12" t="s">
        <v>109</v>
      </c>
      <c r="C20" s="12">
        <v>1458</v>
      </c>
      <c r="D20" s="28"/>
      <c r="E20" s="62">
        <f>IF(C20+D20=0,"",$E$7+SUM($C$8:C20)-SUM($D$8:D20))</f>
        <v>4819.3799999999992</v>
      </c>
      <c r="F20" s="49" t="s">
        <v>108</v>
      </c>
      <c r="G20" s="49" t="str">
        <f t="shared" si="0"/>
        <v/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3"/>
      <c r="AR20" s="20"/>
      <c r="AS20" s="2"/>
      <c r="AT20" s="2"/>
      <c r="AU20" s="2"/>
    </row>
    <row r="21" spans="1:47" s="12" customFormat="1">
      <c r="A21" s="54">
        <v>42396</v>
      </c>
      <c r="B21" s="33" t="s">
        <v>17</v>
      </c>
      <c r="D21" s="28">
        <v>110.08</v>
      </c>
      <c r="E21" s="62">
        <f>IF(C21+D21=0,"",$E$7+SUM($C$8:C21)-SUM($D$8:D21))</f>
        <v>4709.2999999999993</v>
      </c>
      <c r="F21" s="49" t="s">
        <v>25</v>
      </c>
      <c r="G21" s="49" t="str">
        <f t="shared" si="0"/>
        <v>Orange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3"/>
      <c r="AR21" s="20"/>
      <c r="AS21" s="2"/>
      <c r="AT21" s="2"/>
      <c r="AU21" s="2"/>
    </row>
    <row r="22" spans="1:47" s="12" customFormat="1">
      <c r="A22" s="54">
        <v>42395</v>
      </c>
      <c r="B22" s="12" t="s">
        <v>107</v>
      </c>
      <c r="D22" s="28">
        <v>5000</v>
      </c>
      <c r="E22" s="62">
        <f>IF(C22+D22=0,"",$E$7+SUM($C$8:C22)-SUM($D$8:D22))</f>
        <v>-290.70000000000073</v>
      </c>
      <c r="F22" s="49" t="s">
        <v>108</v>
      </c>
      <c r="G22" s="49" t="str">
        <f t="shared" si="0"/>
        <v>Frais Agence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3"/>
      <c r="AR22" s="20"/>
      <c r="AS22" s="2"/>
      <c r="AT22" s="2"/>
      <c r="AU22" s="2"/>
    </row>
    <row r="23" spans="1:47" s="12" customFormat="1">
      <c r="A23" s="54">
        <v>42397</v>
      </c>
      <c r="B23" s="12" t="s">
        <v>110</v>
      </c>
      <c r="C23" s="12">
        <v>70.75</v>
      </c>
      <c r="D23" s="28"/>
      <c r="E23" s="62">
        <f>IF(C23+D23=0,"",$E$7+SUM($C$8:C23)-SUM($D$8:D23))</f>
        <v>-219.95000000000073</v>
      </c>
      <c r="F23" s="49" t="s">
        <v>30</v>
      </c>
      <c r="G23" s="49" t="str">
        <f t="shared" si="0"/>
        <v/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3"/>
      <c r="AR23" s="20"/>
      <c r="AS23" s="2"/>
      <c r="AT23" s="2"/>
      <c r="AU23" s="2"/>
    </row>
    <row r="24" spans="1:47" s="12" customFormat="1">
      <c r="A24" s="54">
        <v>42401</v>
      </c>
      <c r="B24" s="12" t="s">
        <v>86</v>
      </c>
      <c r="C24" s="12">
        <v>257313</v>
      </c>
      <c r="D24" s="28"/>
      <c r="E24" s="62">
        <f>IF(C24+D24=0,"",$E$7+SUM($C$8:C24)-SUM($D$8:D24))</f>
        <v>257093.05</v>
      </c>
      <c r="F24" s="49" t="s">
        <v>32</v>
      </c>
      <c r="G24" s="49" t="str">
        <f t="shared" si="0"/>
        <v/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3"/>
      <c r="AR24" s="20"/>
      <c r="AS24" s="2"/>
      <c r="AT24" s="2"/>
      <c r="AU24" s="2"/>
    </row>
    <row r="25" spans="1:47" s="12" customFormat="1">
      <c r="A25" s="54">
        <v>42374</v>
      </c>
      <c r="B25" s="12" t="s">
        <v>60</v>
      </c>
      <c r="C25" s="12">
        <v>645.28</v>
      </c>
      <c r="D25" s="28"/>
      <c r="E25" s="62">
        <f>IF(C25+D25=0,"",$E$7+SUM($C$8:C25)-SUM($D$8:D25))</f>
        <v>257738.33000000002</v>
      </c>
      <c r="F25" s="49" t="s">
        <v>28</v>
      </c>
      <c r="G25" s="49" t="str">
        <f t="shared" si="0"/>
        <v/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3"/>
      <c r="AR25" s="20"/>
      <c r="AS25" s="2"/>
      <c r="AT25" s="2"/>
      <c r="AU25" s="2"/>
    </row>
    <row r="26" spans="1:47" s="12" customFormat="1">
      <c r="A26" s="54"/>
      <c r="D26" s="28"/>
      <c r="E26" s="62" t="str">
        <f>IF(C26+D26=0,"",$E$7+SUM($C$8:C26)-SUM($D$8:D26))</f>
        <v/>
      </c>
      <c r="F26" s="49"/>
      <c r="G26" s="49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3"/>
      <c r="AR26" s="20"/>
      <c r="AS26" s="2"/>
      <c r="AT26" s="2"/>
      <c r="AU26" s="2"/>
    </row>
    <row r="27" spans="1:47" s="12" customFormat="1">
      <c r="A27" s="54"/>
      <c r="D27" s="28"/>
      <c r="E27" s="62" t="str">
        <f>IF(C27+D27=0,"",$E$7+SUM($C$8:C27)-SUM($D$8:D27))</f>
        <v/>
      </c>
      <c r="F27" s="49"/>
      <c r="G27" s="49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3"/>
      <c r="AR27" s="20"/>
      <c r="AS27" s="2"/>
      <c r="AT27" s="2"/>
      <c r="AU27" s="2"/>
    </row>
    <row r="28" spans="1:47" s="12" customFormat="1">
      <c r="A28" s="54"/>
      <c r="D28" s="28"/>
      <c r="E28" s="62" t="str">
        <f>IF(C28+D28=0,"",$E$7+SUM($C$8:C28)-SUM($D$8:D28))</f>
        <v/>
      </c>
      <c r="F28" s="49"/>
      <c r="G28" s="49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3"/>
      <c r="AR28" s="20"/>
      <c r="AS28" s="2"/>
      <c r="AT28" s="2"/>
      <c r="AU28" s="2"/>
    </row>
    <row r="29" spans="1:47" s="12" customFormat="1">
      <c r="A29" s="54"/>
      <c r="D29" s="28"/>
      <c r="E29" s="56" t="str">
        <f>IF(C29+D29=0,"",$E$7+SUM($C$8:C29)-SUM($D$8:D29))</f>
        <v/>
      </c>
      <c r="F29" s="49"/>
      <c r="G29" s="49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3"/>
      <c r="AR29" s="20"/>
      <c r="AS29" s="2"/>
      <c r="AT29" s="2"/>
      <c r="AU29" s="2"/>
    </row>
    <row r="30" spans="1:47" s="12" customFormat="1">
      <c r="A30" s="54"/>
      <c r="D30" s="28"/>
      <c r="E30" s="56" t="str">
        <f>IF(C30+D30=0,"",$E$7+SUM($C$8:C30)-SUM($D$8:D30))</f>
        <v/>
      </c>
      <c r="F30" s="49"/>
      <c r="G30" s="49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3"/>
      <c r="AR30" s="20"/>
      <c r="AS30" s="2"/>
      <c r="AT30" s="2"/>
      <c r="AU30" s="2"/>
    </row>
    <row r="31" spans="1:47" s="12" customFormat="1">
      <c r="A31" s="54"/>
      <c r="D31" s="28"/>
      <c r="E31" s="58"/>
      <c r="F31" s="49"/>
      <c r="G31" s="49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3"/>
      <c r="AR31" s="20"/>
      <c r="AS31" s="2"/>
      <c r="AT31" s="2"/>
      <c r="AU31" s="2"/>
    </row>
    <row r="32" spans="1:47" s="12" customFormat="1">
      <c r="A32" s="54"/>
      <c r="D32" s="28"/>
      <c r="E32" s="58"/>
      <c r="F32" s="49"/>
      <c r="G32" s="49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3"/>
      <c r="AR32" s="20"/>
      <c r="AS32" s="2"/>
      <c r="AT32" s="2"/>
      <c r="AU32" s="2"/>
    </row>
    <row r="33" spans="1:63" s="12" customFormat="1">
      <c r="A33" s="54"/>
      <c r="D33" s="28"/>
      <c r="E33" s="58"/>
      <c r="F33" s="49"/>
      <c r="G33" s="49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3"/>
      <c r="AR33" s="20"/>
      <c r="AS33" s="2"/>
      <c r="AT33" s="2"/>
      <c r="AU33" s="2"/>
    </row>
    <row r="34" spans="1:63" s="7" customFormat="1">
      <c r="A34" s="8"/>
      <c r="B34" s="7" t="s">
        <v>10</v>
      </c>
      <c r="C34" s="7">
        <f>SUM(C8:C33)</f>
        <v>262733.89</v>
      </c>
      <c r="D34" s="22">
        <f>SUM(D8:D33)</f>
        <v>16259.7</v>
      </c>
      <c r="E34" s="59">
        <f>LOOKUP(9^9,E7:E33)</f>
        <v>257738.33000000002</v>
      </c>
      <c r="F34" s="46"/>
      <c r="G34" s="46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3"/>
      <c r="AR34" s="20"/>
      <c r="AS34" s="2"/>
      <c r="AT34" s="2"/>
      <c r="AU34" s="2"/>
    </row>
    <row r="35" spans="1:63">
      <c r="A35" s="1"/>
      <c r="AQ35" s="23"/>
      <c r="AR35" s="20"/>
      <c r="BJ35" s="2"/>
      <c r="BK35" s="2"/>
    </row>
    <row r="36" spans="1:63">
      <c r="A36" s="1"/>
    </row>
    <row r="37" spans="1:63">
      <c r="A37" s="1"/>
    </row>
    <row r="39" spans="1:63" ht="15.75" customHeight="1">
      <c r="G39" s="40"/>
    </row>
    <row r="40" spans="1:63">
      <c r="G40" s="41"/>
    </row>
    <row r="41" spans="1:63" ht="15" customHeight="1">
      <c r="A41" s="71" t="s">
        <v>80</v>
      </c>
      <c r="B41" s="72"/>
      <c r="C41" s="72"/>
      <c r="D41" s="72"/>
      <c r="E41" s="72"/>
      <c r="F41" s="73"/>
      <c r="G41" s="2"/>
      <c r="BI41" s="23"/>
      <c r="BJ41" s="20"/>
      <c r="BK41" s="2"/>
    </row>
    <row r="42" spans="1:63">
      <c r="A42" s="74"/>
      <c r="B42" s="75"/>
      <c r="C42" s="75"/>
      <c r="D42" s="75"/>
      <c r="E42" s="75"/>
      <c r="F42" s="76"/>
      <c r="G42" s="2"/>
      <c r="BI42" s="23"/>
      <c r="BJ42" s="20"/>
      <c r="BK42" s="2"/>
    </row>
    <row r="43" spans="1:63">
      <c r="A43" s="74"/>
      <c r="B43" s="75"/>
      <c r="C43" s="75"/>
      <c r="D43" s="75"/>
      <c r="E43" s="75"/>
      <c r="F43" s="76"/>
      <c r="G43" s="2"/>
      <c r="BI43" s="23"/>
      <c r="BJ43" s="20"/>
      <c r="BK43" s="2"/>
    </row>
    <row r="44" spans="1:63">
      <c r="A44" s="74"/>
      <c r="B44" s="75"/>
      <c r="C44" s="75"/>
      <c r="D44" s="75"/>
      <c r="E44" s="75"/>
      <c r="F44" s="76"/>
      <c r="G44" s="2"/>
      <c r="BI44" s="23"/>
      <c r="BJ44" s="20"/>
      <c r="BK44" s="2"/>
    </row>
    <row r="45" spans="1:63">
      <c r="A45" s="74"/>
      <c r="B45" s="75"/>
      <c r="C45" s="75"/>
      <c r="D45" s="75"/>
      <c r="E45" s="75"/>
      <c r="F45" s="76"/>
      <c r="G45" s="2"/>
      <c r="BI45" s="23"/>
      <c r="BJ45" s="20"/>
      <c r="BK45" s="2"/>
    </row>
    <row r="46" spans="1:63">
      <c r="A46" s="77"/>
      <c r="B46" s="78"/>
      <c r="C46" s="78"/>
      <c r="D46" s="78"/>
      <c r="E46" s="78"/>
      <c r="F46" s="79"/>
      <c r="G46" s="2"/>
      <c r="BI46" s="23"/>
      <c r="BJ46" s="20"/>
      <c r="BK46" s="2"/>
    </row>
    <row r="47" spans="1:63">
      <c r="G47" s="2"/>
      <c r="BI47" s="23"/>
      <c r="BJ47" s="20"/>
      <c r="BK47" s="2"/>
    </row>
    <row r="48" spans="1:63">
      <c r="G48" s="45"/>
    </row>
  </sheetData>
  <sheetProtection selectLockedCells="1"/>
  <mergeCells count="3">
    <mergeCell ref="A1:BJ1"/>
    <mergeCell ref="A2:G5"/>
    <mergeCell ref="A41:F46"/>
  </mergeCells>
  <conditionalFormatting sqref="AV5:XFD31 A24:D31 F8:G31 E7:E33 A6:A29 C6:G29 B20:B29 B6:B17 AR3:AU4">
    <cfRule type="expression" dxfId="14" priority="23">
      <formula>MOD(ROW(),2)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S48"/>
  <sheetViews>
    <sheetView workbookViewId="0">
      <selection activeCell="I20" sqref="I20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29.285156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56" width="11.42578125" style="2"/>
    <col min="57" max="57" width="0" style="2" hidden="1" customWidth="1"/>
    <col min="58" max="61" width="11.42578125" style="2"/>
    <col min="62" max="62" width="0" style="2" hidden="1" customWidth="1"/>
    <col min="63" max="66" width="11.42578125" style="2"/>
    <col min="67" max="67" width="0" style="2" hidden="1" customWidth="1"/>
    <col min="68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97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97" s="11" customFormat="1" ht="21" customHeight="1">
      <c r="A2" s="88" t="s">
        <v>35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97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</row>
    <row r="4" spans="1:97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</row>
    <row r="5" spans="1:97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</row>
    <row r="6" spans="1:97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</row>
    <row r="7" spans="1:97" s="13" customFormat="1" ht="15.75" thickTop="1">
      <c r="A7" s="47">
        <v>43132</v>
      </c>
      <c r="B7" s="13" t="s">
        <v>34</v>
      </c>
      <c r="E7" s="61">
        <f>JANVIER!E34</f>
        <v>257738.33000000002</v>
      </c>
      <c r="F7" s="48" t="s">
        <v>32</v>
      </c>
      <c r="G7" s="49" t="str">
        <f t="shared" ref="G7:G13" si="0"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</row>
    <row r="8" spans="1:97" s="12" customFormat="1">
      <c r="A8" s="52">
        <v>42402</v>
      </c>
      <c r="B8" s="12" t="s">
        <v>62</v>
      </c>
      <c r="C8" s="13"/>
      <c r="D8" s="27">
        <v>33.93</v>
      </c>
      <c r="E8" s="62">
        <f>IF(C8+D8=0,"",$E$7+SUM($C$8:C8)-SUM($D$8:D8))</f>
        <v>257704.40000000002</v>
      </c>
      <c r="F8" s="49" t="s">
        <v>26</v>
      </c>
      <c r="G8" s="49" t="str">
        <f t="shared" si="0"/>
        <v>edf commun</v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</row>
    <row r="9" spans="1:97" s="12" customFormat="1">
      <c r="A9" s="54">
        <v>42402</v>
      </c>
      <c r="B9" s="12" t="s">
        <v>45</v>
      </c>
      <c r="D9" s="28">
        <v>109.14</v>
      </c>
      <c r="E9" s="62">
        <f>IF(C9+D9=0,"",$E$7+SUM($C$8:C9)-SUM($D$8:D9))</f>
        <v>257595.26</v>
      </c>
      <c r="F9" s="49" t="s">
        <v>24</v>
      </c>
      <c r="G9" s="49" t="str">
        <f t="shared" si="0"/>
        <v>EDF ascenseur</v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</row>
    <row r="10" spans="1:97" s="12" customFormat="1">
      <c r="A10" s="54">
        <v>42401</v>
      </c>
      <c r="B10" s="12" t="s">
        <v>60</v>
      </c>
      <c r="C10" s="12">
        <v>645.28</v>
      </c>
      <c r="D10" s="28"/>
      <c r="E10" s="62">
        <f>IF(C10+D10=0,"",$E$7+SUM($C$8:C10)-SUM($D$8:D10))</f>
        <v>258240.54</v>
      </c>
      <c r="F10" s="49" t="s">
        <v>28</v>
      </c>
      <c r="G10" s="49" t="str">
        <f t="shared" si="0"/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</row>
    <row r="11" spans="1:97" s="12" customFormat="1">
      <c r="A11" s="54">
        <v>42408</v>
      </c>
      <c r="B11" s="12" t="s">
        <v>46</v>
      </c>
      <c r="C11" s="12">
        <v>705.26</v>
      </c>
      <c r="D11" s="28"/>
      <c r="E11" s="62">
        <f>IF(C11+D11=0,"",$E$7+SUM($C$8:C11)-SUM($D$8:D11))</f>
        <v>258945.80000000002</v>
      </c>
      <c r="F11" s="49" t="s">
        <v>30</v>
      </c>
      <c r="G11" s="49" t="str">
        <f t="shared" si="0"/>
        <v/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</row>
    <row r="12" spans="1:97" s="12" customFormat="1">
      <c r="A12" s="54">
        <v>42408</v>
      </c>
      <c r="B12" s="12" t="s">
        <v>47</v>
      </c>
      <c r="C12" s="12">
        <v>710.43</v>
      </c>
      <c r="D12" s="28"/>
      <c r="E12" s="62">
        <f>IF(C12+D12=0,"",$E$7+SUM($C$8:C12)-SUM($D$8:D12))</f>
        <v>259656.23</v>
      </c>
      <c r="F12" s="49" t="s">
        <v>29</v>
      </c>
      <c r="G12" s="49" t="str">
        <f t="shared" si="0"/>
        <v/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</row>
    <row r="13" spans="1:97" s="12" customFormat="1">
      <c r="A13" s="54">
        <v>42411</v>
      </c>
      <c r="B13" s="12" t="s">
        <v>95</v>
      </c>
      <c r="D13" s="28">
        <v>50000</v>
      </c>
      <c r="E13" s="62">
        <f>IF(C13+D13=0,"",$E$7+SUM($C$8:C13)-SUM($D$8:D13))</f>
        <v>209656.23</v>
      </c>
      <c r="F13" s="49" t="s">
        <v>72</v>
      </c>
      <c r="G13" s="49" t="str">
        <f t="shared" si="0"/>
        <v>rendu couret</v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</row>
    <row r="14" spans="1:97" s="12" customFormat="1">
      <c r="A14" s="54">
        <v>42411</v>
      </c>
      <c r="B14" s="12" t="s">
        <v>98</v>
      </c>
      <c r="D14" s="28">
        <v>50000</v>
      </c>
      <c r="E14" s="62">
        <f>IF(C14+D14=0,"",$E$7+SUM($C$8:C14)-SUM($D$8:D14))</f>
        <v>159656.23000000001</v>
      </c>
      <c r="F14" s="49" t="s">
        <v>68</v>
      </c>
      <c r="G14" s="49" t="str">
        <f t="shared" ref="G14:G24" si="1">IF(D14="","",B14)</f>
        <v>rendu hontebeyrie</v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</row>
    <row r="15" spans="1:97" s="12" customFormat="1">
      <c r="A15" s="54">
        <v>42411</v>
      </c>
      <c r="B15" s="12" t="s">
        <v>96</v>
      </c>
      <c r="D15" s="28">
        <v>50000</v>
      </c>
      <c r="E15" s="62">
        <f>IF(C15+D15=0,"",$E$7+SUM($C$8:C15)-SUM($D$8:D15))</f>
        <v>109656.23000000001</v>
      </c>
      <c r="F15" s="49" t="s">
        <v>73</v>
      </c>
      <c r="G15" s="49" t="str">
        <f t="shared" si="1"/>
        <v>rendu biziere</v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</row>
    <row r="16" spans="1:97" s="12" customFormat="1" ht="15.75">
      <c r="A16" s="54">
        <v>42411</v>
      </c>
      <c r="B16" s="69" t="s">
        <v>111</v>
      </c>
      <c r="C16" s="12">
        <v>821.1</v>
      </c>
      <c r="D16" s="28"/>
      <c r="E16" s="62">
        <f>IF(C16+D16=0,"",$E$7+SUM($C$8:C16)-SUM($D$8:D16))</f>
        <v>110477.33000000002</v>
      </c>
      <c r="F16" s="49" t="s">
        <v>27</v>
      </c>
      <c r="G16" s="49" t="str">
        <f t="shared" si="1"/>
        <v/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</row>
    <row r="17" spans="1:97" s="12" customFormat="1">
      <c r="A17" s="54">
        <v>42412</v>
      </c>
      <c r="B17" s="12" t="s">
        <v>97</v>
      </c>
      <c r="D17" s="28">
        <v>25000</v>
      </c>
      <c r="E17" s="62">
        <f>IF(C17+D17=0,"",$E$7+SUM($C$8:C17)-SUM($D$8:D17))</f>
        <v>85477.330000000016</v>
      </c>
      <c r="F17" s="49" t="s">
        <v>69</v>
      </c>
      <c r="G17" s="49" t="str">
        <f t="shared" si="1"/>
        <v>rendu jeannot</v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</row>
    <row r="18" spans="1:97" s="12" customFormat="1">
      <c r="A18" s="54">
        <v>42419</v>
      </c>
      <c r="B18" s="12" t="s">
        <v>112</v>
      </c>
      <c r="D18" s="28">
        <v>1000</v>
      </c>
      <c r="E18" s="62">
        <f>IF(C18+D18=0,"",$E$7+SUM($C$8:C18)-SUM($D$8:D18))</f>
        <v>84477.330000000016</v>
      </c>
      <c r="F18" s="49" t="s">
        <v>108</v>
      </c>
      <c r="G18" s="49" t="str">
        <f t="shared" si="1"/>
        <v>Prime Alice hontebeyrie</v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</row>
    <row r="19" spans="1:97" s="12" customFormat="1">
      <c r="A19" s="54">
        <v>42422</v>
      </c>
      <c r="B19" s="33" t="s">
        <v>114</v>
      </c>
      <c r="D19" s="28">
        <v>1500</v>
      </c>
      <c r="E19" s="62">
        <f>IF(C19+D19=0,"",$E$7+SUM($C$8:C19)-SUM($D$8:D19))</f>
        <v>82977.330000000016</v>
      </c>
      <c r="F19" s="49" t="s">
        <v>23</v>
      </c>
      <c r="G19" s="49" t="str">
        <f t="shared" si="1"/>
        <v>Thyssen Krupp instal telephone</v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</row>
    <row r="20" spans="1:97" s="12" customFormat="1">
      <c r="A20" s="54">
        <v>42424</v>
      </c>
      <c r="B20" s="12" t="s">
        <v>33</v>
      </c>
      <c r="D20" s="28">
        <v>169.96</v>
      </c>
      <c r="E20" s="62">
        <f>IF(C20+D20=0,"",$E$7+SUM($C$8:C20)-SUM($D$8:D20))</f>
        <v>82807.370000000024</v>
      </c>
      <c r="F20" s="49" t="s">
        <v>85</v>
      </c>
      <c r="G20" s="49" t="str">
        <f t="shared" si="1"/>
        <v>ABER proprete</v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</row>
    <row r="21" spans="1:97" s="12" customFormat="1">
      <c r="A21" s="54">
        <v>42430</v>
      </c>
      <c r="B21" s="12" t="s">
        <v>99</v>
      </c>
      <c r="D21" s="28">
        <v>50000</v>
      </c>
      <c r="E21" s="62">
        <f>IF(C21+D21=0,"",$E$7+SUM($C$8:C21)-SUM($D$8:D21))</f>
        <v>32807.370000000024</v>
      </c>
      <c r="F21" s="49" t="s">
        <v>70</v>
      </c>
      <c r="G21" s="49" t="str">
        <f t="shared" si="1"/>
        <v>rendu chauvigny</v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</row>
    <row r="22" spans="1:97" s="12" customFormat="1">
      <c r="A22" s="54">
        <v>42401</v>
      </c>
      <c r="B22" s="12" t="s">
        <v>113</v>
      </c>
      <c r="C22" s="12">
        <v>32.43</v>
      </c>
      <c r="D22" s="28"/>
      <c r="E22" s="62">
        <f>IF(C22+D22=0,"",$E$7+SUM($C$8:C22)-SUM($D$8:D22))</f>
        <v>32839.800000000017</v>
      </c>
      <c r="F22" s="49" t="s">
        <v>64</v>
      </c>
      <c r="G22" s="49" t="str">
        <f t="shared" si="1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</row>
    <row r="23" spans="1:97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1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</row>
    <row r="24" spans="1:97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1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</row>
    <row r="25" spans="1:97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</row>
    <row r="26" spans="1:97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</row>
    <row r="27" spans="1:97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</row>
    <row r="28" spans="1:97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</row>
    <row r="29" spans="1:97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</row>
    <row r="30" spans="1:97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</row>
    <row r="31" spans="1:97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</row>
    <row r="32" spans="1:97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</row>
    <row r="33" spans="1:97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</row>
    <row r="34" spans="1:97" s="7" customFormat="1">
      <c r="A34" s="8"/>
      <c r="B34" s="7" t="s">
        <v>10</v>
      </c>
      <c r="C34" s="7">
        <f>SUM(C8:C33)</f>
        <v>2914.4999999999995</v>
      </c>
      <c r="D34" s="22">
        <f>SUM(D8:D33)</f>
        <v>227813.03</v>
      </c>
      <c r="E34" s="59">
        <f>LOOKUP(9^9,E7:E33)</f>
        <v>32839.800000000017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</row>
    <row r="35" spans="1:97">
      <c r="A35" s="1"/>
    </row>
    <row r="36" spans="1:97">
      <c r="A36" s="1"/>
    </row>
    <row r="37" spans="1:97">
      <c r="A37" s="1"/>
    </row>
    <row r="39" spans="1:97" ht="15.75" customHeight="1">
      <c r="G39" s="40"/>
    </row>
    <row r="40" spans="1:97">
      <c r="G40" s="41"/>
    </row>
    <row r="41" spans="1:97">
      <c r="A41" s="71" t="s">
        <v>80</v>
      </c>
      <c r="B41" s="72"/>
      <c r="C41" s="72"/>
      <c r="D41" s="72"/>
      <c r="E41" s="72"/>
      <c r="F41" s="73"/>
      <c r="G41" s="42"/>
    </row>
    <row r="42" spans="1:97">
      <c r="A42" s="74"/>
      <c r="B42" s="75"/>
      <c r="C42" s="75"/>
      <c r="D42" s="75"/>
      <c r="E42" s="75"/>
      <c r="F42" s="76"/>
      <c r="G42" s="43"/>
    </row>
    <row r="43" spans="1:97">
      <c r="A43" s="74"/>
      <c r="B43" s="75"/>
      <c r="C43" s="75"/>
      <c r="D43" s="75"/>
      <c r="E43" s="75"/>
      <c r="F43" s="76"/>
      <c r="G43" s="44"/>
    </row>
    <row r="44" spans="1:97">
      <c r="A44" s="74"/>
      <c r="B44" s="75"/>
      <c r="C44" s="75"/>
      <c r="D44" s="75"/>
      <c r="E44" s="75"/>
      <c r="F44" s="76"/>
      <c r="G44" s="43"/>
    </row>
    <row r="45" spans="1:97">
      <c r="A45" s="74"/>
      <c r="B45" s="75"/>
      <c r="C45" s="75"/>
      <c r="D45" s="75"/>
      <c r="E45" s="75"/>
      <c r="F45" s="76"/>
      <c r="G45" s="44"/>
    </row>
    <row r="46" spans="1:97">
      <c r="A46" s="77"/>
      <c r="B46" s="78"/>
      <c r="C46" s="78"/>
      <c r="D46" s="78"/>
      <c r="E46" s="78"/>
      <c r="F46" s="79"/>
      <c r="G46" s="43"/>
    </row>
    <row r="47" spans="1:97">
      <c r="G47" s="42"/>
    </row>
    <row r="48" spans="1:97">
      <c r="G48" s="45"/>
    </row>
  </sheetData>
  <mergeCells count="3">
    <mergeCell ref="A1:BU1"/>
    <mergeCell ref="A2:G5"/>
    <mergeCell ref="A41:F46"/>
  </mergeCells>
  <conditionalFormatting sqref="A24:D31 E7:E31 F8:G31 A5:A29 C5:G29 CT5:XFD31 B17:B29 B5:B15 A22:B22">
    <cfRule type="expression" dxfId="13" priority="44">
      <formula>MOD(ROW(),2)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CJ48"/>
  <sheetViews>
    <sheetView topLeftCell="A13" workbookViewId="0">
      <selection activeCell="G46" sqref="G46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19.57031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56" width="11.42578125" style="2"/>
    <col min="57" max="57" width="0" style="2" hidden="1" customWidth="1"/>
    <col min="58" max="61" width="11.42578125" style="2"/>
    <col min="62" max="62" width="0" style="2" hidden="1" customWidth="1"/>
    <col min="63" max="66" width="11.42578125" style="2"/>
    <col min="67" max="67" width="0" style="2" hidden="1" customWidth="1"/>
    <col min="68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88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88" s="11" customFormat="1" ht="21" customHeight="1">
      <c r="A2" s="88" t="s">
        <v>37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88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</row>
    <row r="4" spans="1:88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</row>
    <row r="5" spans="1:88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</row>
    <row r="6" spans="1:88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</row>
    <row r="7" spans="1:88" s="13" customFormat="1" ht="15.75" thickTop="1">
      <c r="A7" s="47">
        <v>43160</v>
      </c>
      <c r="B7" s="13" t="s">
        <v>38</v>
      </c>
      <c r="E7" s="61">
        <f>FEVRIER!E34</f>
        <v>32839.800000000017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</row>
    <row r="8" spans="1:88" s="12" customFormat="1">
      <c r="A8" s="52">
        <v>42433</v>
      </c>
      <c r="B8" s="12" t="s">
        <v>60</v>
      </c>
      <c r="C8" s="13">
        <v>645.28</v>
      </c>
      <c r="D8" s="27"/>
      <c r="E8" s="62">
        <f>IF(C8+D8=0,"",$E$7+SUM($C$8:C8)-SUM($D$8:D8))</f>
        <v>33485.080000000016</v>
      </c>
      <c r="F8" s="49" t="s">
        <v>28</v>
      </c>
      <c r="G8" s="49" t="str">
        <f>IF(D8="","",B8)</f>
        <v/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</row>
    <row r="9" spans="1:88" s="12" customFormat="1">
      <c r="A9" s="54">
        <v>42436</v>
      </c>
      <c r="B9" s="12" t="s">
        <v>100</v>
      </c>
      <c r="D9" s="28">
        <v>25000</v>
      </c>
      <c r="E9" s="62">
        <f>IF(C9+D9=0,"",$E$7+SUM($C$8:C9)-SUM($D$8:D9))</f>
        <v>8485.0800000000163</v>
      </c>
      <c r="F9" s="49" t="s">
        <v>71</v>
      </c>
      <c r="G9" s="49" t="str">
        <f>IF(D9="","",B9)</f>
        <v>rendu guillet</v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</row>
    <row r="10" spans="1:88" s="12" customFormat="1">
      <c r="A10" s="54">
        <v>42437</v>
      </c>
      <c r="B10" s="12" t="s">
        <v>46</v>
      </c>
      <c r="C10" s="12">
        <v>705.26</v>
      </c>
      <c r="D10" s="28"/>
      <c r="E10" s="62">
        <f>IF(C10+D10=0,"",$E$7+SUM($C$8:C10)-SUM($D$8:D10))</f>
        <v>9190.3400000000183</v>
      </c>
      <c r="F10" s="49" t="s">
        <v>30</v>
      </c>
      <c r="G10" s="49" t="str">
        <f t="shared" ref="G10:G24" si="0">IF(D10="","",B10)</f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</row>
    <row r="11" spans="1:88" s="12" customFormat="1">
      <c r="A11" s="54">
        <v>42437</v>
      </c>
      <c r="B11" s="12" t="s">
        <v>47</v>
      </c>
      <c r="C11" s="12">
        <v>710.43</v>
      </c>
      <c r="D11" s="28"/>
      <c r="E11" s="62">
        <f>IF(C11+D11=0,"",$E$7+SUM($C$8:C11)-SUM($D$8:D11))</f>
        <v>9900.7700000000186</v>
      </c>
      <c r="F11" s="49" t="s">
        <v>29</v>
      </c>
      <c r="G11" s="49" t="str">
        <f t="shared" si="0"/>
        <v/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</row>
    <row r="12" spans="1:88" s="12" customFormat="1">
      <c r="A12" s="54">
        <v>42438</v>
      </c>
      <c r="B12" s="33" t="s">
        <v>19</v>
      </c>
      <c r="D12" s="28">
        <v>39.9</v>
      </c>
      <c r="E12" s="62">
        <f>IF(C12+D12=0,"",$E$7+SUM($C$8:C12)-SUM($D$8:D12))</f>
        <v>9860.8700000000172</v>
      </c>
      <c r="F12" s="49" t="s">
        <v>22</v>
      </c>
      <c r="G12" s="49" t="str">
        <f t="shared" si="0"/>
        <v>Laurent Henrique</v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</row>
    <row r="13" spans="1:88" s="12" customFormat="1" ht="15.75">
      <c r="A13" s="54">
        <v>42450</v>
      </c>
      <c r="B13" s="69" t="s">
        <v>101</v>
      </c>
      <c r="C13" s="12">
        <v>891.17</v>
      </c>
      <c r="D13" s="28"/>
      <c r="E13" s="62">
        <f>IF(C13+D13=0,"",$E$7+SUM($C$8:C13)-SUM($D$8:D13))</f>
        <v>10752.040000000015</v>
      </c>
      <c r="F13" s="49" t="s">
        <v>27</v>
      </c>
      <c r="G13" s="49" t="str">
        <f t="shared" si="0"/>
        <v/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</row>
    <row r="14" spans="1:88" s="12" customFormat="1">
      <c r="A14" s="54">
        <v>42453</v>
      </c>
      <c r="B14" s="33" t="s">
        <v>21</v>
      </c>
      <c r="D14" s="28">
        <v>18</v>
      </c>
      <c r="E14" s="62">
        <f>IF(C14+D14=0,"",$E$7+SUM($C$8:C14)-SUM($D$8:D14))</f>
        <v>10734.040000000015</v>
      </c>
      <c r="F14" s="49" t="s">
        <v>23</v>
      </c>
      <c r="G14" s="49" t="str">
        <f t="shared" si="0"/>
        <v>affranchissement</v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</row>
    <row r="15" spans="1:88" s="12" customFormat="1">
      <c r="A15" s="54">
        <v>42458</v>
      </c>
      <c r="B15" s="12" t="s">
        <v>33</v>
      </c>
      <c r="D15" s="28">
        <v>112.52</v>
      </c>
      <c r="E15" s="62">
        <f>IF(C15+D15=0,"",$E$7+SUM($C$8:C15)-SUM($D$8:D15))</f>
        <v>10621.520000000015</v>
      </c>
      <c r="F15" s="49" t="s">
        <v>85</v>
      </c>
      <c r="G15" s="49" t="str">
        <f t="shared" si="0"/>
        <v>ABER proprete</v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</row>
    <row r="16" spans="1:88" s="12" customFormat="1" ht="15.75" customHeight="1">
      <c r="A16" s="54">
        <v>42458</v>
      </c>
      <c r="B16" s="12" t="s">
        <v>61</v>
      </c>
      <c r="D16" s="28">
        <v>122.47</v>
      </c>
      <c r="E16" s="62">
        <f>IF(C16+D16=0,"",$E$7+SUM($C$8:C16)-SUM($D$8:D16))</f>
        <v>10499.050000000014</v>
      </c>
      <c r="F16" s="49" t="s">
        <v>25</v>
      </c>
      <c r="G16" s="49" t="str">
        <f t="shared" si="0"/>
        <v>orange</v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</row>
    <row r="17" spans="1:88" s="12" customFormat="1">
      <c r="A17" s="54">
        <v>42459</v>
      </c>
      <c r="B17" s="33" t="s">
        <v>20</v>
      </c>
      <c r="D17" s="28">
        <v>527.9</v>
      </c>
      <c r="E17" s="62">
        <f>IF(C17+D17=0,"",$E$7+SUM($C$8:C17)-SUM($D$8:D17))</f>
        <v>9971.1500000000124</v>
      </c>
      <c r="F17" s="49" t="s">
        <v>18</v>
      </c>
      <c r="G17" s="49" t="str">
        <f t="shared" si="0"/>
        <v>Thyssen Krupp</v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</row>
    <row r="18" spans="1:88" s="12" customFormat="1">
      <c r="A18" s="54">
        <v>42461</v>
      </c>
      <c r="B18" s="12" t="s">
        <v>62</v>
      </c>
      <c r="D18" s="28">
        <v>33.29</v>
      </c>
      <c r="E18" s="62">
        <f>IF(C18+D18=0,"",$E$7+SUM($C$8:C18)-SUM($D$8:D18))</f>
        <v>9937.8600000000115</v>
      </c>
      <c r="F18" s="49" t="s">
        <v>26</v>
      </c>
      <c r="G18" s="49" t="str">
        <f t="shared" si="0"/>
        <v>edf commun</v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</row>
    <row r="19" spans="1:88" s="12" customFormat="1">
      <c r="A19" s="54">
        <v>42461</v>
      </c>
      <c r="B19" s="12" t="s">
        <v>45</v>
      </c>
      <c r="D19" s="28">
        <v>105.3</v>
      </c>
      <c r="E19" s="62">
        <f>IF(C19+D19=0,"",$E$7+SUM($C$8:C19)-SUM($D$8:D19))</f>
        <v>9832.5600000000122</v>
      </c>
      <c r="F19" s="49" t="s">
        <v>24</v>
      </c>
      <c r="G19" s="49" t="str">
        <f t="shared" si="0"/>
        <v>EDF ascenseur</v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</row>
    <row r="20" spans="1:88" s="12" customFormat="1">
      <c r="A20" s="54">
        <v>42461</v>
      </c>
      <c r="B20" s="12" t="s">
        <v>87</v>
      </c>
      <c r="D20" s="28">
        <v>534</v>
      </c>
      <c r="E20" s="62">
        <f>IF(C20+D20=0,"",$E$7+SUM($C$8:C20)-SUM($D$8:D20))</f>
        <v>9298.5600000000122</v>
      </c>
      <c r="F20" s="49" t="s">
        <v>64</v>
      </c>
      <c r="G20" s="49" t="str">
        <f t="shared" si="0"/>
        <v>EAU</v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</row>
    <row r="21" spans="1:88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</row>
    <row r="22" spans="1:88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</row>
    <row r="23" spans="1:88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</row>
    <row r="24" spans="1:88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</row>
    <row r="25" spans="1:88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</row>
    <row r="26" spans="1:88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</row>
    <row r="27" spans="1:88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</row>
    <row r="28" spans="1:88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</row>
    <row r="29" spans="1:88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</row>
    <row r="30" spans="1:88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</row>
    <row r="31" spans="1:88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</row>
    <row r="32" spans="1:88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</row>
    <row r="33" spans="1:88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</row>
    <row r="34" spans="1:88" s="7" customFormat="1">
      <c r="A34" s="8"/>
      <c r="B34" s="7" t="s">
        <v>10</v>
      </c>
      <c r="C34" s="7">
        <f>SUM(C8:C33)</f>
        <v>2952.14</v>
      </c>
      <c r="D34" s="22">
        <f>SUM(D8:D33)</f>
        <v>26493.380000000005</v>
      </c>
      <c r="E34" s="59">
        <f>LOOKUP(9^9,E7:E33)</f>
        <v>9298.5600000000122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</row>
    <row r="35" spans="1:88">
      <c r="A35" s="1"/>
    </row>
    <row r="36" spans="1:88">
      <c r="A36" s="1"/>
    </row>
    <row r="37" spans="1:88">
      <c r="A37" s="1"/>
    </row>
    <row r="39" spans="1:88">
      <c r="G39" s="40"/>
    </row>
    <row r="40" spans="1:88">
      <c r="G40" s="41"/>
    </row>
    <row r="41" spans="1:88">
      <c r="A41" s="71" t="s">
        <v>80</v>
      </c>
      <c r="B41" s="72"/>
      <c r="C41" s="72"/>
      <c r="D41" s="72"/>
      <c r="E41" s="72"/>
      <c r="F41" s="73"/>
      <c r="G41" s="42"/>
    </row>
    <row r="42" spans="1:88">
      <c r="A42" s="74"/>
      <c r="B42" s="75"/>
      <c r="C42" s="75"/>
      <c r="D42" s="75"/>
      <c r="E42" s="75"/>
      <c r="F42" s="76"/>
      <c r="G42" s="43"/>
    </row>
    <row r="43" spans="1:88">
      <c r="A43" s="74"/>
      <c r="B43" s="75"/>
      <c r="C43" s="75"/>
      <c r="D43" s="75"/>
      <c r="E43" s="75"/>
      <c r="F43" s="76"/>
      <c r="G43" s="44"/>
    </row>
    <row r="44" spans="1:88">
      <c r="A44" s="74"/>
      <c r="B44" s="75"/>
      <c r="C44" s="75"/>
      <c r="D44" s="75"/>
      <c r="E44" s="75"/>
      <c r="F44" s="76"/>
      <c r="G44" s="43"/>
    </row>
    <row r="45" spans="1:88">
      <c r="A45" s="74"/>
      <c r="B45" s="75"/>
      <c r="C45" s="75"/>
      <c r="D45" s="75"/>
      <c r="E45" s="75"/>
      <c r="F45" s="76"/>
      <c r="G45" s="44"/>
    </row>
    <row r="46" spans="1:88">
      <c r="A46" s="77"/>
      <c r="B46" s="78"/>
      <c r="C46" s="78"/>
      <c r="D46" s="78"/>
      <c r="E46" s="78"/>
      <c r="F46" s="79"/>
      <c r="G46" s="43"/>
    </row>
    <row r="47" spans="1:88">
      <c r="G47" s="42"/>
    </row>
    <row r="48" spans="1:88">
      <c r="G48" s="45"/>
    </row>
  </sheetData>
  <mergeCells count="3">
    <mergeCell ref="A41:F46"/>
    <mergeCell ref="A1:BU1"/>
    <mergeCell ref="A2:G5"/>
  </mergeCells>
  <conditionalFormatting sqref="A24:D31 E7:E31 F8:G31 CK5:XFD31 A5:A29 C5:G29 B14:B29 B5:B12">
    <cfRule type="expression" dxfId="12" priority="43">
      <formula>MOD(ROW(),2)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CG48"/>
  <sheetViews>
    <sheetView workbookViewId="0">
      <selection activeCell="H6" sqref="H3:CG25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19.57031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61" width="11.42578125" style="2"/>
    <col min="62" max="62" width="0" style="2" hidden="1" customWidth="1"/>
    <col min="63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85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85" s="11" customFormat="1" ht="21" customHeight="1">
      <c r="A2" s="88" t="s">
        <v>39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85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13" customFormat="1" ht="15.75" thickTop="1">
      <c r="A7" s="47">
        <v>43191</v>
      </c>
      <c r="B7" s="13" t="s">
        <v>40</v>
      </c>
      <c r="E7" s="61">
        <f>MARS!E34</f>
        <v>9298.5600000000122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12" customFormat="1">
      <c r="A8" s="52">
        <v>42462</v>
      </c>
      <c r="B8" s="13" t="s">
        <v>83</v>
      </c>
      <c r="C8" s="13"/>
      <c r="D8" s="27">
        <v>67.47</v>
      </c>
      <c r="E8" s="62">
        <f>IF(C8+D8=0,"",$E$7+SUM($C$8:C8)-SUM($D$8:D8))</f>
        <v>9231.0900000000129</v>
      </c>
      <c r="F8" s="49" t="s">
        <v>32</v>
      </c>
      <c r="G8" s="49" t="str">
        <f>IF(D8="","",B8)</f>
        <v>interet frais</v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12" customFormat="1">
      <c r="A9" s="54">
        <v>42464</v>
      </c>
      <c r="B9" s="12" t="s">
        <v>60</v>
      </c>
      <c r="C9" s="12">
        <v>645.28</v>
      </c>
      <c r="D9" s="28"/>
      <c r="E9" s="62">
        <f>IF(C9+D9=0,"",$E$7+SUM($C$8:C9)-SUM($D$8:D9))</f>
        <v>9876.3700000000135</v>
      </c>
      <c r="F9" s="49" t="s">
        <v>28</v>
      </c>
      <c r="G9" s="49" t="str">
        <f t="shared" ref="G9:G23" si="0">IF(D9="","",B9)</f>
        <v/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12" customFormat="1">
      <c r="A10" s="54">
        <v>42466</v>
      </c>
      <c r="B10" s="12" t="s">
        <v>47</v>
      </c>
      <c r="C10" s="12">
        <v>710.43</v>
      </c>
      <c r="D10" s="28"/>
      <c r="E10" s="62">
        <f>IF(C10+D10=0,"",$E$7+SUM($C$8:C10)-SUM($D$8:D10))</f>
        <v>10586.800000000012</v>
      </c>
      <c r="F10" s="49" t="s">
        <v>29</v>
      </c>
      <c r="G10" s="49" t="str">
        <f t="shared" si="0"/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12" customFormat="1">
      <c r="A11" s="54">
        <v>42467</v>
      </c>
      <c r="B11" s="12" t="s">
        <v>46</v>
      </c>
      <c r="C11" s="12">
        <v>705.26</v>
      </c>
      <c r="D11" s="28"/>
      <c r="E11" s="62">
        <f>IF(C11+D11=0,"",$E$7+SUM($C$8:C11)-SUM($D$8:D11))</f>
        <v>11292.060000000014</v>
      </c>
      <c r="F11" s="49" t="s">
        <v>30</v>
      </c>
      <c r="G11" s="49" t="str">
        <f t="shared" si="0"/>
        <v/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12" customFormat="1">
      <c r="A12" s="54">
        <v>42475</v>
      </c>
      <c r="B12" s="12" t="s">
        <v>33</v>
      </c>
      <c r="D12" s="28">
        <v>112.52</v>
      </c>
      <c r="E12" s="62">
        <f>IF(C12+D12=0,"",$E$7+SUM($C$8:C12)-SUM($D$8:D12))</f>
        <v>11179.540000000014</v>
      </c>
      <c r="F12" s="49" t="s">
        <v>16</v>
      </c>
      <c r="G12" s="49" t="str">
        <f t="shared" si="0"/>
        <v>ABER proprete</v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12" customFormat="1">
      <c r="A13" s="54">
        <v>42479</v>
      </c>
      <c r="B13" s="12" t="s">
        <v>115</v>
      </c>
      <c r="D13" s="28">
        <v>514.13</v>
      </c>
      <c r="E13" s="62">
        <f>IF(C13+D13=0,"",$E$7+SUM($C$8:C13)-SUM($D$8:D13))</f>
        <v>10665.410000000013</v>
      </c>
      <c r="F13" s="49" t="s">
        <v>23</v>
      </c>
      <c r="G13" s="49" t="str">
        <f t="shared" si="0"/>
        <v>PGI frais gestion loyer</v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12" customFormat="1" ht="15.75">
      <c r="A14" s="54">
        <v>42482</v>
      </c>
      <c r="B14" s="69" t="s">
        <v>101</v>
      </c>
      <c r="C14" s="12">
        <v>891.17</v>
      </c>
      <c r="D14" s="28"/>
      <c r="E14" s="62">
        <f>IF(C14+D14=0,"",$E$7+SUM($C$8:C14)-SUM($D$8:D14))</f>
        <v>11556.580000000011</v>
      </c>
      <c r="F14" s="49" t="s">
        <v>27</v>
      </c>
      <c r="G14" s="49" t="str">
        <f t="shared" si="0"/>
        <v/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12" customFormat="1">
      <c r="A15" s="54"/>
      <c r="D15" s="28"/>
      <c r="E15" s="62" t="str">
        <f>IF(C15+D15=0,"",$E$7+SUM($C$8:C15)-SUM($D$8:D15))</f>
        <v/>
      </c>
      <c r="F15" s="49"/>
      <c r="G15" s="49" t="str">
        <f t="shared" si="0"/>
        <v/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12" customFormat="1" ht="15.75" customHeight="1">
      <c r="A16" s="54"/>
      <c r="D16" s="28"/>
      <c r="E16" s="62" t="str">
        <f>IF(C16+D16=0,"",$E$7+SUM($C$8:C16)-SUM($D$8:D16))</f>
        <v/>
      </c>
      <c r="F16" s="49"/>
      <c r="G16" s="49" t="str">
        <f t="shared" si="0"/>
        <v/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12" customFormat="1">
      <c r="A17" s="54"/>
      <c r="D17" s="28"/>
      <c r="E17" s="62" t="str">
        <f>IF(C17+D17=0,"",$E$7+SUM($C$8:C17)-SUM($D$8:D17))</f>
        <v/>
      </c>
      <c r="F17" s="49"/>
      <c r="G17" s="49" t="str">
        <f t="shared" si="0"/>
        <v/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12" customFormat="1">
      <c r="A18" s="54"/>
      <c r="D18" s="28"/>
      <c r="E18" s="62" t="str">
        <f>IF(C18+D18=0,"",$E$7+SUM($C$8:C18)-SUM($D$8:D18))</f>
        <v/>
      </c>
      <c r="F18" s="49"/>
      <c r="G18" s="49" t="str">
        <f t="shared" si="0"/>
        <v/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</row>
    <row r="20" spans="1:85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</row>
    <row r="21" spans="1:85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</row>
    <row r="22" spans="1:85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</row>
    <row r="23" spans="1:85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</row>
    <row r="24" spans="1:85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ref="G24" si="1">IF(D24="","",B24)</f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</row>
    <row r="25" spans="1:85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</row>
    <row r="26" spans="1:85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</row>
    <row r="27" spans="1:85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</row>
    <row r="28" spans="1:85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</row>
    <row r="29" spans="1:85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</row>
    <row r="30" spans="1:85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</row>
    <row r="31" spans="1:85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</row>
    <row r="32" spans="1:85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</row>
    <row r="33" spans="1:85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</row>
    <row r="34" spans="1:85" s="7" customFormat="1">
      <c r="A34" s="8"/>
      <c r="B34" s="7" t="s">
        <v>10</v>
      </c>
      <c r="C34" s="7">
        <f>SUM(C8:C33)</f>
        <v>2952.1400000000003</v>
      </c>
      <c r="D34" s="22">
        <f>SUM(D8:D33)</f>
        <v>694.12</v>
      </c>
      <c r="E34" s="59">
        <f>LOOKUP(9^9,E7:E33)</f>
        <v>11556.580000000011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</row>
    <row r="35" spans="1:85">
      <c r="A35" s="1"/>
    </row>
    <row r="36" spans="1:85">
      <c r="A36" s="1"/>
    </row>
    <row r="37" spans="1:85">
      <c r="A37" s="1"/>
    </row>
    <row r="39" spans="1:85">
      <c r="G39" s="40"/>
    </row>
    <row r="40" spans="1:85">
      <c r="G40" s="41"/>
    </row>
    <row r="41" spans="1:85">
      <c r="A41" s="71" t="s">
        <v>80</v>
      </c>
      <c r="B41" s="72"/>
      <c r="C41" s="72"/>
      <c r="D41" s="72"/>
      <c r="E41" s="72"/>
      <c r="F41" s="73"/>
      <c r="G41" s="42"/>
    </row>
    <row r="42" spans="1:85">
      <c r="A42" s="74"/>
      <c r="B42" s="75"/>
      <c r="C42" s="75"/>
      <c r="D42" s="75"/>
      <c r="E42" s="75"/>
      <c r="F42" s="76"/>
      <c r="G42" s="43" t="s">
        <v>12</v>
      </c>
    </row>
    <row r="43" spans="1:85">
      <c r="A43" s="74"/>
      <c r="B43" s="75"/>
      <c r="C43" s="75"/>
      <c r="D43" s="75"/>
      <c r="E43" s="75"/>
      <c r="F43" s="76"/>
      <c r="G43" s="44"/>
    </row>
    <row r="44" spans="1:85">
      <c r="A44" s="74"/>
      <c r="B44" s="75"/>
      <c r="C44" s="75"/>
      <c r="D44" s="75"/>
      <c r="E44" s="75"/>
      <c r="F44" s="76"/>
      <c r="G44" s="43" t="s">
        <v>13</v>
      </c>
    </row>
    <row r="45" spans="1:85">
      <c r="A45" s="74"/>
      <c r="B45" s="75"/>
      <c r="C45" s="75"/>
      <c r="D45" s="75"/>
      <c r="E45" s="75"/>
      <c r="F45" s="76"/>
      <c r="G45" s="44"/>
    </row>
    <row r="46" spans="1:85">
      <c r="A46" s="77"/>
      <c r="B46" s="78"/>
      <c r="C46" s="78"/>
      <c r="D46" s="78"/>
      <c r="E46" s="78"/>
      <c r="F46" s="79"/>
      <c r="G46" s="43" t="s">
        <v>14</v>
      </c>
    </row>
    <row r="47" spans="1:85">
      <c r="G47" s="42"/>
    </row>
    <row r="48" spans="1:85">
      <c r="G48" s="45"/>
    </row>
  </sheetData>
  <mergeCells count="3">
    <mergeCell ref="A41:F46"/>
    <mergeCell ref="A1:BU1"/>
    <mergeCell ref="A2:G5"/>
  </mergeCells>
  <conditionalFormatting sqref="A24:D31 F8:G31 E7:E31 CH5:XFD31 A5:A29 C5:G29 B15:B29 B5:B13">
    <cfRule type="expression" dxfId="11" priority="40">
      <formula>MOD(ROW(),2)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CG48"/>
  <sheetViews>
    <sheetView topLeftCell="A16" workbookViewId="0">
      <selection activeCell="I43" sqref="I43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22.285156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61" width="11.42578125" style="2"/>
    <col min="62" max="62" width="0" style="2" hidden="1" customWidth="1"/>
    <col min="63" max="66" width="11.42578125" style="2"/>
    <col min="67" max="67" width="0" style="2" hidden="1" customWidth="1"/>
    <col min="68" max="72" width="11.42578125" style="2"/>
    <col min="73" max="73" width="11.42578125" style="23"/>
    <col min="74" max="74" width="11.42578125" style="20"/>
    <col min="75" max="16384" width="11.42578125" style="2"/>
  </cols>
  <sheetData>
    <row r="1" spans="1:85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85" s="11" customFormat="1" ht="21" customHeight="1">
      <c r="A2" s="88" t="s">
        <v>41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85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13" customFormat="1" ht="15.75" thickTop="1">
      <c r="A7" s="47">
        <v>43221</v>
      </c>
      <c r="B7" s="13" t="s">
        <v>44</v>
      </c>
      <c r="E7" s="61">
        <f>AVRIL!E34</f>
        <v>11556.580000000011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12" customFormat="1">
      <c r="A8" s="52">
        <v>42496</v>
      </c>
      <c r="B8" s="12" t="s">
        <v>60</v>
      </c>
      <c r="C8" s="13">
        <v>645.28</v>
      </c>
      <c r="D8" s="27"/>
      <c r="E8" s="62">
        <f>IF(C8+D8=0,"",$E$7+SUM($C$8:C8)-SUM($D$8:D8))</f>
        <v>12201.860000000011</v>
      </c>
      <c r="F8" s="49" t="s">
        <v>28</v>
      </c>
      <c r="G8" s="49" t="str">
        <f>IF(D8="","",B8)</f>
        <v/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12" customFormat="1">
      <c r="A9" s="54">
        <v>42499</v>
      </c>
      <c r="B9" s="12" t="s">
        <v>46</v>
      </c>
      <c r="C9" s="12">
        <v>705.26</v>
      </c>
      <c r="D9" s="28"/>
      <c r="E9" s="62">
        <f>IF(C9+D9=0,"",$E$7+SUM($C$8:C9)-SUM($D$8:D9))</f>
        <v>12907.12000000001</v>
      </c>
      <c r="F9" s="49" t="s">
        <v>30</v>
      </c>
      <c r="G9" s="49" t="str">
        <f>IF(D9="","",B9)</f>
        <v/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12" customFormat="1">
      <c r="A10" s="54">
        <v>42499</v>
      </c>
      <c r="B10" s="12" t="s">
        <v>47</v>
      </c>
      <c r="C10" s="12">
        <v>698.43</v>
      </c>
      <c r="D10" s="28"/>
      <c r="E10" s="62">
        <f>IF(C10+D10=0,"",$E$7+SUM($C$8:C10)-SUM($D$8:D10))</f>
        <v>13605.55000000001</v>
      </c>
      <c r="F10" s="49" t="s">
        <v>29</v>
      </c>
      <c r="G10" s="49" t="str">
        <f t="shared" ref="G10:G24" si="0">IF(D10="","",B10)</f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12" customFormat="1">
      <c r="A11" s="54">
        <v>42513</v>
      </c>
      <c r="B11" s="12" t="s">
        <v>33</v>
      </c>
      <c r="D11" s="28">
        <v>169.96</v>
      </c>
      <c r="E11" s="62">
        <f>IF(C11+D11=0,"",$E$7+SUM($C$8:C11)-SUM($D$8:D11))</f>
        <v>13435.590000000011</v>
      </c>
      <c r="F11" s="49" t="s">
        <v>16</v>
      </c>
      <c r="G11" s="49" t="str">
        <f t="shared" si="0"/>
        <v>ABER proprete</v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12" customFormat="1">
      <c r="A12" s="54">
        <v>42515</v>
      </c>
      <c r="B12" s="12" t="s">
        <v>61</v>
      </c>
      <c r="D12" s="28">
        <v>54.83</v>
      </c>
      <c r="E12" s="62">
        <f>IF(C12+D12=0,"",$E$7+SUM($C$8:C12)-SUM($D$8:D12))</f>
        <v>13380.760000000009</v>
      </c>
      <c r="F12" s="49" t="s">
        <v>25</v>
      </c>
      <c r="G12" s="49" t="str">
        <f t="shared" si="0"/>
        <v>orange</v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12" customFormat="1">
      <c r="A13" s="54">
        <v>42517</v>
      </c>
      <c r="B13" s="33" t="s">
        <v>21</v>
      </c>
      <c r="D13" s="28">
        <v>25.6</v>
      </c>
      <c r="E13" s="62">
        <f>IF(C13+D13=0,"",$E$7+SUM($C$8:C13)-SUM($D$8:D13))</f>
        <v>13355.160000000011</v>
      </c>
      <c r="F13" s="49" t="s">
        <v>23</v>
      </c>
      <c r="G13" s="49" t="str">
        <f t="shared" si="0"/>
        <v>affranchissement</v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12" customFormat="1" ht="15.75">
      <c r="A14" s="54">
        <v>42521</v>
      </c>
      <c r="B14" s="69" t="s">
        <v>101</v>
      </c>
      <c r="C14" s="12">
        <v>891.29</v>
      </c>
      <c r="D14" s="28"/>
      <c r="E14" s="62">
        <f>IF(C14+D14=0,"",$E$7+SUM($C$8:C14)-SUM($D$8:D14))</f>
        <v>14246.450000000012</v>
      </c>
      <c r="F14" s="49" t="s">
        <v>27</v>
      </c>
      <c r="G14" s="49" t="str">
        <f t="shared" si="0"/>
        <v/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12" customFormat="1">
      <c r="A15" s="54"/>
      <c r="D15" s="28"/>
      <c r="E15" s="62" t="str">
        <f>IF(C15+D15=0,"",$E$7+SUM($C$8:C15)-SUM($D$8:D15))</f>
        <v/>
      </c>
      <c r="F15" s="49"/>
      <c r="G15" s="49" t="str">
        <f t="shared" si="0"/>
        <v/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12" customFormat="1" ht="15.75" customHeight="1">
      <c r="A16" s="54"/>
      <c r="D16" s="28"/>
      <c r="E16" s="62" t="str">
        <f>IF(C16+D16=0,"",$E$7+SUM($C$8:C16)-SUM($D$8:D16))</f>
        <v/>
      </c>
      <c r="F16" s="49"/>
      <c r="G16" s="49" t="str">
        <f t="shared" si="0"/>
        <v/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12" customFormat="1">
      <c r="A17" s="54"/>
      <c r="D17" s="28"/>
      <c r="E17" s="62" t="str">
        <f>IF(C17+D17=0,"",$E$7+SUM($C$8:C17)-SUM($D$8:D17))</f>
        <v/>
      </c>
      <c r="F17" s="49"/>
      <c r="G17" s="49" t="str">
        <f t="shared" si="0"/>
        <v/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12" customFormat="1">
      <c r="A18" s="54"/>
      <c r="D18" s="28"/>
      <c r="E18" s="62" t="str">
        <f>IF(C18+D18=0,"",$E$7+SUM($C$8:C18)-SUM($D$8:D18))</f>
        <v/>
      </c>
      <c r="F18" s="49"/>
      <c r="G18" s="49" t="str">
        <f t="shared" si="0"/>
        <v/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</row>
    <row r="20" spans="1:85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</row>
    <row r="21" spans="1:85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</row>
    <row r="22" spans="1:85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</row>
    <row r="23" spans="1:85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</row>
    <row r="24" spans="1:85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</row>
    <row r="25" spans="1:85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</row>
    <row r="26" spans="1:85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</row>
    <row r="27" spans="1:85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</row>
    <row r="28" spans="1:85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</row>
    <row r="29" spans="1:85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</row>
    <row r="30" spans="1:85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</row>
    <row r="31" spans="1:85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</row>
    <row r="32" spans="1:85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</row>
    <row r="33" spans="1:85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</row>
    <row r="34" spans="1:85" s="7" customFormat="1">
      <c r="A34" s="8"/>
      <c r="B34" s="7" t="s">
        <v>10</v>
      </c>
      <c r="C34" s="7">
        <f>SUM(C8:C33)</f>
        <v>2940.2599999999998</v>
      </c>
      <c r="D34" s="22">
        <f>SUM(D8:D33)</f>
        <v>250.39000000000001</v>
      </c>
      <c r="E34" s="59">
        <f>LOOKUP(9^9,E7:E33)</f>
        <v>14246.450000000012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</row>
    <row r="35" spans="1:85">
      <c r="A35" s="1"/>
    </row>
    <row r="36" spans="1:85">
      <c r="A36" s="1"/>
    </row>
    <row r="37" spans="1:85">
      <c r="A37" s="1"/>
    </row>
    <row r="39" spans="1:85">
      <c r="G39" s="40"/>
    </row>
    <row r="40" spans="1:85">
      <c r="G40" s="41"/>
    </row>
    <row r="41" spans="1:85">
      <c r="A41" s="71" t="s">
        <v>80</v>
      </c>
      <c r="B41" s="72"/>
      <c r="C41" s="72"/>
      <c r="D41" s="72"/>
      <c r="E41" s="72"/>
      <c r="F41" s="73"/>
      <c r="G41" s="42"/>
    </row>
    <row r="42" spans="1:85">
      <c r="A42" s="74"/>
      <c r="B42" s="75"/>
      <c r="C42" s="75"/>
      <c r="D42" s="75"/>
      <c r="E42" s="75"/>
      <c r="F42" s="76"/>
      <c r="G42" s="43"/>
    </row>
    <row r="43" spans="1:85">
      <c r="A43" s="74"/>
      <c r="B43" s="75"/>
      <c r="C43" s="75"/>
      <c r="D43" s="75"/>
      <c r="E43" s="75"/>
      <c r="F43" s="76"/>
      <c r="G43" s="44"/>
    </row>
    <row r="44" spans="1:85">
      <c r="A44" s="74"/>
      <c r="B44" s="75"/>
      <c r="C44" s="75"/>
      <c r="D44" s="75"/>
      <c r="E44" s="75"/>
      <c r="F44" s="76"/>
      <c r="G44" s="43"/>
    </row>
    <row r="45" spans="1:85">
      <c r="A45" s="74"/>
      <c r="B45" s="75"/>
      <c r="C45" s="75"/>
      <c r="D45" s="75"/>
      <c r="E45" s="75"/>
      <c r="F45" s="76"/>
      <c r="G45" s="44"/>
    </row>
    <row r="46" spans="1:85">
      <c r="A46" s="77"/>
      <c r="B46" s="78"/>
      <c r="C46" s="78"/>
      <c r="D46" s="78"/>
      <c r="E46" s="78"/>
      <c r="F46" s="79"/>
      <c r="G46" s="43"/>
    </row>
    <row r="47" spans="1:85">
      <c r="G47" s="42"/>
    </row>
    <row r="48" spans="1:85">
      <c r="G48" s="45"/>
    </row>
  </sheetData>
  <mergeCells count="3">
    <mergeCell ref="A41:F46"/>
    <mergeCell ref="A1:BU1"/>
    <mergeCell ref="A2:G5"/>
  </mergeCells>
  <conditionalFormatting sqref="A24:D31 E7:E31 F8:G31 CH5:XFD31 A5:A29 C5:G29 B15:B29 B5:B13">
    <cfRule type="expression" dxfId="10" priority="41">
      <formula>MOD(ROW(),2)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CQ48"/>
  <sheetViews>
    <sheetView topLeftCell="A13" zoomScale="85" zoomScaleNormal="85" workbookViewId="0">
      <selection activeCell="G40" sqref="G40:G49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21.285156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56" width="11.42578125" style="2"/>
    <col min="57" max="57" width="0" style="2" hidden="1" customWidth="1"/>
    <col min="58" max="61" width="11.42578125" style="2"/>
    <col min="62" max="62" width="0" style="2" hidden="1" customWidth="1"/>
    <col min="63" max="66" width="11.42578125" style="2"/>
    <col min="67" max="67" width="0" style="2" hidden="1" customWidth="1"/>
    <col min="68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95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95" s="11" customFormat="1" ht="21" customHeight="1">
      <c r="A2" s="88" t="s">
        <v>42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95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</row>
    <row r="4" spans="1:95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</row>
    <row r="5" spans="1:95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</row>
    <row r="6" spans="1:95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</row>
    <row r="7" spans="1:95" s="13" customFormat="1" ht="15.75" thickTop="1">
      <c r="A7" s="47">
        <v>43252</v>
      </c>
      <c r="B7" s="13" t="s">
        <v>43</v>
      </c>
      <c r="E7" s="61">
        <f>MAI!E34</f>
        <v>14246.450000000012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</row>
    <row r="8" spans="1:95" s="12" customFormat="1">
      <c r="A8" s="52">
        <v>42523</v>
      </c>
      <c r="B8" s="12" t="s">
        <v>62</v>
      </c>
      <c r="C8" s="13"/>
      <c r="D8" s="27">
        <v>32.56</v>
      </c>
      <c r="E8" s="62">
        <f>IF(C8+D8=0,"",$E$7+SUM($C$8:C8)-SUM($D$8:D8))</f>
        <v>14213.890000000012</v>
      </c>
      <c r="F8" s="49" t="s">
        <v>26</v>
      </c>
      <c r="G8" s="49" t="str">
        <f>IF(D8="","",B8)</f>
        <v>edf commun</v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</row>
    <row r="9" spans="1:95" s="12" customFormat="1">
      <c r="A9" s="54">
        <v>42523</v>
      </c>
      <c r="B9" s="12" t="s">
        <v>45</v>
      </c>
      <c r="D9" s="28">
        <v>72.989999999999995</v>
      </c>
      <c r="E9" s="62">
        <f>IF(C9+D9=0,"",$E$7+SUM($C$8:C9)-SUM($D$8:D9))</f>
        <v>14140.900000000012</v>
      </c>
      <c r="F9" s="49" t="s">
        <v>24</v>
      </c>
      <c r="G9" s="49" t="str">
        <f>IF(D9="","",B9)</f>
        <v>EDF ascenseur</v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</row>
    <row r="10" spans="1:95" s="12" customFormat="1">
      <c r="A10" s="54">
        <v>42525</v>
      </c>
      <c r="B10" s="12" t="s">
        <v>60</v>
      </c>
      <c r="C10" s="12">
        <v>645.28</v>
      </c>
      <c r="D10" s="28"/>
      <c r="E10" s="62">
        <f>IF(C10+D10=0,"",$E$7+SUM($C$8:C10)-SUM($D$8:D10))</f>
        <v>14786.180000000013</v>
      </c>
      <c r="F10" s="49" t="s">
        <v>28</v>
      </c>
      <c r="G10" s="49" t="str">
        <f t="shared" ref="G10:G24" si="0">IF(D10="","",B10)</f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</row>
    <row r="11" spans="1:95" s="12" customFormat="1">
      <c r="A11" s="54">
        <v>42528</v>
      </c>
      <c r="B11" s="12" t="s">
        <v>46</v>
      </c>
      <c r="C11" s="12">
        <v>705.26</v>
      </c>
      <c r="D11" s="28"/>
      <c r="E11" s="62">
        <f>IF(C11+D11=0,"",$E$7+SUM($C$8:C11)-SUM($D$8:D11))</f>
        <v>15491.440000000013</v>
      </c>
      <c r="F11" s="49" t="s">
        <v>30</v>
      </c>
      <c r="G11" s="49" t="str">
        <f t="shared" si="0"/>
        <v/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</row>
    <row r="12" spans="1:95" s="12" customFormat="1">
      <c r="A12" s="54">
        <v>42528</v>
      </c>
      <c r="B12" s="12" t="s">
        <v>47</v>
      </c>
      <c r="C12" s="12">
        <v>698.54</v>
      </c>
      <c r="D12" s="28"/>
      <c r="E12" s="62">
        <f>IF(C12+D12=0,"",$E$7+SUM($C$8:C12)-SUM($D$8:D12))</f>
        <v>16189.980000000012</v>
      </c>
      <c r="F12" s="49" t="s">
        <v>29</v>
      </c>
      <c r="G12" s="49" t="str">
        <f t="shared" si="0"/>
        <v/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</row>
    <row r="13" spans="1:95" s="12" customFormat="1">
      <c r="A13" s="54">
        <v>42538</v>
      </c>
      <c r="B13" s="12" t="s">
        <v>94</v>
      </c>
      <c r="D13" s="28">
        <v>960</v>
      </c>
      <c r="E13" s="62">
        <f>IF(C13+D13=0,"",$E$7+SUM($C$8:C13)-SUM($D$8:D13))</f>
        <v>15229.980000000012</v>
      </c>
      <c r="F13" s="49" t="s">
        <v>22</v>
      </c>
      <c r="G13" s="49" t="str">
        <f t="shared" si="0"/>
        <v>herve berlioz latour</v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</row>
    <row r="14" spans="1:95" s="12" customFormat="1" ht="15.75">
      <c r="A14" s="54">
        <v>42541</v>
      </c>
      <c r="B14" s="69" t="s">
        <v>101</v>
      </c>
      <c r="C14" s="12">
        <v>891.29</v>
      </c>
      <c r="D14" s="28"/>
      <c r="E14" s="62">
        <f>IF(C14+D14=0,"",$E$7+SUM($C$8:C14)-SUM($D$8:D14))</f>
        <v>16121.270000000011</v>
      </c>
      <c r="F14" s="49" t="s">
        <v>27</v>
      </c>
      <c r="G14" s="49" t="str">
        <f t="shared" si="0"/>
        <v/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</row>
    <row r="15" spans="1:95" s="12" customFormat="1">
      <c r="A15" s="54">
        <v>42544</v>
      </c>
      <c r="B15" s="63" t="s">
        <v>63</v>
      </c>
      <c r="D15" s="28">
        <v>758.46</v>
      </c>
      <c r="E15" s="62">
        <f>IF(C15+D15=0,"",$E$7+SUM($C$8:C15)-SUM($D$8:D15))</f>
        <v>15362.81000000001</v>
      </c>
      <c r="F15" s="49" t="s">
        <v>23</v>
      </c>
      <c r="G15" s="49" t="str">
        <f t="shared" si="0"/>
        <v>assurance AXA</v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</row>
    <row r="16" spans="1:95" s="12" customFormat="1" ht="15.75" customHeight="1">
      <c r="A16" s="54">
        <v>42549</v>
      </c>
      <c r="B16" s="12" t="s">
        <v>33</v>
      </c>
      <c r="D16" s="28">
        <v>112.52</v>
      </c>
      <c r="E16" s="62">
        <f>IF(C16+D16=0,"",$E$7+SUM($C$8:C16)-SUM($D$8:D16))</f>
        <v>15250.29000000001</v>
      </c>
      <c r="F16" s="49" t="s">
        <v>16</v>
      </c>
      <c r="G16" s="49" t="str">
        <f t="shared" si="0"/>
        <v>ABER proprete</v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</row>
    <row r="17" spans="1:95" s="12" customFormat="1">
      <c r="A17" s="54"/>
      <c r="B17" s="63"/>
      <c r="D17" s="28"/>
      <c r="E17" s="62" t="str">
        <f>IF(C17+D17=0,"",$E$7+SUM($C$8:C17)-SUM($D$8:D17))</f>
        <v/>
      </c>
      <c r="F17" s="49"/>
      <c r="G17" s="49" t="str">
        <f t="shared" si="0"/>
        <v/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</row>
    <row r="18" spans="1:95" s="12" customFormat="1">
      <c r="A18" s="54"/>
      <c r="D18" s="28"/>
      <c r="E18" s="62" t="str">
        <f>IF(C18+D18=0,"",$E$7+SUM($C$8:C18)-SUM($D$8:D18))</f>
        <v/>
      </c>
      <c r="F18" s="49"/>
      <c r="G18" s="49" t="str">
        <f t="shared" si="0"/>
        <v/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</row>
    <row r="19" spans="1:95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</row>
    <row r="20" spans="1:95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</row>
    <row r="21" spans="1:95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</row>
    <row r="22" spans="1:95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</row>
    <row r="23" spans="1:95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</row>
    <row r="24" spans="1:95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</row>
    <row r="25" spans="1:95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</row>
    <row r="26" spans="1:95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</row>
    <row r="27" spans="1:95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</row>
    <row r="28" spans="1:95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</row>
    <row r="29" spans="1:95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</row>
    <row r="30" spans="1:95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</row>
    <row r="31" spans="1:95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</row>
    <row r="32" spans="1:95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</row>
    <row r="33" spans="1:95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</row>
    <row r="34" spans="1:95" s="7" customFormat="1">
      <c r="A34" s="8"/>
      <c r="B34" s="7" t="s">
        <v>10</v>
      </c>
      <c r="C34" s="7">
        <f>SUM(C8:C33)</f>
        <v>2940.37</v>
      </c>
      <c r="D34" s="22">
        <f>SUM(D8:D33)</f>
        <v>1936.53</v>
      </c>
      <c r="E34" s="59">
        <f>LOOKUP(9^9,E7:E33)</f>
        <v>15250.29000000001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</row>
    <row r="35" spans="1:95">
      <c r="A35" s="1"/>
    </row>
    <row r="36" spans="1:95">
      <c r="A36" s="1"/>
    </row>
    <row r="37" spans="1:95">
      <c r="A37" s="1"/>
    </row>
    <row r="39" spans="1:95">
      <c r="G39" s="40"/>
    </row>
    <row r="40" spans="1:95">
      <c r="G40" s="41"/>
    </row>
    <row r="41" spans="1:95">
      <c r="A41" s="71" t="s">
        <v>80</v>
      </c>
      <c r="B41" s="72"/>
      <c r="C41" s="72"/>
      <c r="D41" s="72"/>
      <c r="E41" s="72"/>
      <c r="F41" s="73"/>
      <c r="G41" s="42"/>
    </row>
    <row r="42" spans="1:95">
      <c r="A42" s="74"/>
      <c r="B42" s="75"/>
      <c r="C42" s="75"/>
      <c r="D42" s="75"/>
      <c r="E42" s="75"/>
      <c r="F42" s="76"/>
      <c r="G42" s="43"/>
    </row>
    <row r="43" spans="1:95">
      <c r="A43" s="74"/>
      <c r="B43" s="75"/>
      <c r="C43" s="75"/>
      <c r="D43" s="75"/>
      <c r="E43" s="75"/>
      <c r="F43" s="76"/>
      <c r="G43" s="44"/>
    </row>
    <row r="44" spans="1:95">
      <c r="A44" s="74"/>
      <c r="B44" s="75"/>
      <c r="C44" s="75"/>
      <c r="D44" s="75"/>
      <c r="E44" s="75"/>
      <c r="F44" s="76"/>
      <c r="G44" s="43"/>
    </row>
    <row r="45" spans="1:95">
      <c r="A45" s="74"/>
      <c r="B45" s="75"/>
      <c r="C45" s="75"/>
      <c r="D45" s="75"/>
      <c r="E45" s="75"/>
      <c r="F45" s="76"/>
      <c r="G45" s="44"/>
    </row>
    <row r="46" spans="1:95">
      <c r="A46" s="77"/>
      <c r="B46" s="78"/>
      <c r="C46" s="78"/>
      <c r="D46" s="78"/>
      <c r="E46" s="78"/>
      <c r="F46" s="79"/>
      <c r="G46" s="43"/>
    </row>
    <row r="47" spans="1:95">
      <c r="G47" s="42"/>
    </row>
    <row r="48" spans="1:95">
      <c r="G48" s="45"/>
    </row>
  </sheetData>
  <mergeCells count="3">
    <mergeCell ref="A41:F46"/>
    <mergeCell ref="A1:BU1"/>
    <mergeCell ref="A2:G5"/>
  </mergeCells>
  <conditionalFormatting sqref="A24:D31 E7:E31 F8:G31 CR5:XFD31 A5:A29 C5:G29 B15:B29 B5:B13">
    <cfRule type="expression" dxfId="9" priority="42">
      <formula>MOD(ROW(),2)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CN48"/>
  <sheetViews>
    <sheetView topLeftCell="A13" workbookViewId="0">
      <selection activeCell="H46" sqref="H46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72" width="11.42578125" style="2"/>
    <col min="73" max="73" width="11.42578125" style="23"/>
    <col min="74" max="74" width="11.42578125" style="20"/>
    <col min="75" max="16384" width="11.42578125" style="2"/>
  </cols>
  <sheetData>
    <row r="1" spans="1:92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92" s="11" customFormat="1" ht="21" customHeight="1">
      <c r="A2" s="88" t="s">
        <v>48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92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</row>
    <row r="4" spans="1:92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</row>
    <row r="5" spans="1:92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</row>
    <row r="6" spans="1:92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</row>
    <row r="7" spans="1:92" s="13" customFormat="1" ht="15.75" thickTop="1">
      <c r="A7" s="47">
        <v>43282</v>
      </c>
      <c r="B7" s="13" t="s">
        <v>49</v>
      </c>
      <c r="E7" s="61">
        <f>JUIN!E34</f>
        <v>15250.29000000001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</row>
    <row r="8" spans="1:92" s="12" customFormat="1">
      <c r="A8" s="52">
        <v>42555</v>
      </c>
      <c r="B8" s="12" t="s">
        <v>60</v>
      </c>
      <c r="C8" s="13">
        <v>645.28</v>
      </c>
      <c r="D8" s="27"/>
      <c r="E8" s="62">
        <f>IF(C8+D8=0,"",$E$7+SUM($C$8:C8)-SUM($D$8:D8))</f>
        <v>15895.570000000011</v>
      </c>
      <c r="F8" s="49" t="s">
        <v>28</v>
      </c>
      <c r="G8" s="49" t="str">
        <f>IF(D8="","",B8)</f>
        <v/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</row>
    <row r="9" spans="1:92" s="12" customFormat="1">
      <c r="A9" s="54">
        <v>42557</v>
      </c>
      <c r="B9" s="12" t="s">
        <v>47</v>
      </c>
      <c r="C9" s="12">
        <v>698.54</v>
      </c>
      <c r="D9" s="28"/>
      <c r="E9" s="62">
        <f>IF(C9+D9=0,"",$E$7+SUM($C$8:C9)-SUM($D$8:D9))</f>
        <v>16594.110000000011</v>
      </c>
      <c r="F9" s="49" t="s">
        <v>29</v>
      </c>
      <c r="G9" s="49" t="str">
        <f>IF(D9="","",B9)</f>
        <v/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</row>
    <row r="10" spans="1:92" s="12" customFormat="1">
      <c r="A10" s="54">
        <v>42557</v>
      </c>
      <c r="B10" s="12" t="s">
        <v>46</v>
      </c>
      <c r="C10" s="12">
        <v>705.26</v>
      </c>
      <c r="D10" s="28"/>
      <c r="E10" s="62">
        <f>IF(C10+D10=0,"",$E$7+SUM($C$8:C10)-SUM($D$8:D10))</f>
        <v>17299.37000000001</v>
      </c>
      <c r="F10" s="49" t="s">
        <v>30</v>
      </c>
      <c r="G10" s="49" t="str">
        <f t="shared" ref="G10:G24" si="0">IF(D10="","",B10)</f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</row>
    <row r="11" spans="1:92" s="12" customFormat="1">
      <c r="A11" s="54">
        <v>42557</v>
      </c>
      <c r="B11" s="33" t="s">
        <v>20</v>
      </c>
      <c r="D11" s="28">
        <v>547.80999999999995</v>
      </c>
      <c r="E11" s="62">
        <f>IF(C11+D11=0,"",$E$7+SUM($C$8:C11)-SUM($D$8:D11))</f>
        <v>16751.560000000009</v>
      </c>
      <c r="F11" s="49" t="s">
        <v>18</v>
      </c>
      <c r="G11" s="49" t="str">
        <f t="shared" si="0"/>
        <v>Thyssen Krupp</v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</row>
    <row r="12" spans="1:92" s="12" customFormat="1">
      <c r="A12" s="54">
        <v>42564</v>
      </c>
      <c r="B12" s="12" t="s">
        <v>33</v>
      </c>
      <c r="D12" s="28">
        <v>112.52</v>
      </c>
      <c r="E12" s="62">
        <f>IF(C12+D12=0,"",$E$7+SUM($C$8:C12)-SUM($D$8:D12))</f>
        <v>16639.040000000008</v>
      </c>
      <c r="F12" s="49" t="s">
        <v>16</v>
      </c>
      <c r="G12" s="49" t="str">
        <f t="shared" si="0"/>
        <v>ABER proprete</v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</row>
    <row r="13" spans="1:92" s="12" customFormat="1">
      <c r="A13" s="54">
        <v>42576</v>
      </c>
      <c r="B13" s="12" t="s">
        <v>17</v>
      </c>
      <c r="D13" s="28">
        <v>57.14</v>
      </c>
      <c r="E13" s="62">
        <f>IF(C13+D13=0,"",$E$7+SUM($C$8:C13)-SUM($D$8:D13))</f>
        <v>16581.900000000009</v>
      </c>
      <c r="F13" s="49" t="s">
        <v>25</v>
      </c>
      <c r="G13" s="49" t="str">
        <f t="shared" si="0"/>
        <v>Orange</v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</row>
    <row r="14" spans="1:92" s="12" customFormat="1">
      <c r="A14" s="54">
        <v>42576</v>
      </c>
      <c r="B14" s="12" t="s">
        <v>62</v>
      </c>
      <c r="D14" s="28">
        <v>31.26</v>
      </c>
      <c r="E14" s="62">
        <f>IF(C14+D14=0,"",$E$7+SUM($C$8:C14)-SUM($D$8:D14))</f>
        <v>16550.64000000001</v>
      </c>
      <c r="F14" s="49" t="s">
        <v>26</v>
      </c>
      <c r="G14" s="49" t="str">
        <f t="shared" si="0"/>
        <v>edf commun</v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</row>
    <row r="15" spans="1:92" s="12" customFormat="1">
      <c r="A15" s="54">
        <v>42576</v>
      </c>
      <c r="B15" s="12" t="s">
        <v>45</v>
      </c>
      <c r="D15" s="28">
        <v>71.040000000000006</v>
      </c>
      <c r="E15" s="62">
        <f>IF(C15+D15=0,"",$E$7+SUM($C$8:C15)-SUM($D$8:D15))</f>
        <v>16479.600000000009</v>
      </c>
      <c r="F15" s="49" t="s">
        <v>24</v>
      </c>
      <c r="G15" s="49" t="str">
        <f t="shared" si="0"/>
        <v>EDF ascenseur</v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</row>
    <row r="16" spans="1:92" s="12" customFormat="1" ht="15.75">
      <c r="A16" s="54">
        <v>42581</v>
      </c>
      <c r="B16" s="69" t="s">
        <v>101</v>
      </c>
      <c r="C16" s="12">
        <v>891.29</v>
      </c>
      <c r="D16" s="28"/>
      <c r="E16" s="62">
        <f>IF(C16+D16=0,"",$E$7+SUM($C$8:C16)-SUM($D$8:D16))</f>
        <v>17370.89000000001</v>
      </c>
      <c r="F16" s="49" t="s">
        <v>27</v>
      </c>
      <c r="G16" s="49" t="str">
        <f t="shared" si="0"/>
        <v/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</row>
    <row r="17" spans="1:92" s="12" customFormat="1">
      <c r="A17" s="54">
        <v>42583</v>
      </c>
      <c r="B17" s="33" t="s">
        <v>19</v>
      </c>
      <c r="D17" s="28">
        <v>39.6</v>
      </c>
      <c r="E17" s="62">
        <f>IF(C17+D17=0,"",$E$7+SUM($C$8:C17)-SUM($D$8:D17))</f>
        <v>17331.290000000012</v>
      </c>
      <c r="F17" s="49" t="s">
        <v>22</v>
      </c>
      <c r="G17" s="49" t="str">
        <f t="shared" si="0"/>
        <v>Laurent Henrique</v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</row>
    <row r="18" spans="1:92" s="12" customFormat="1">
      <c r="A18" s="54"/>
      <c r="D18" s="28"/>
      <c r="E18" s="62" t="str">
        <f>IF(C18+D18=0,"",$E$7+SUM($C$8:C18)-SUM($D$8:D18))</f>
        <v/>
      </c>
      <c r="F18" s="49"/>
      <c r="G18" s="49" t="str">
        <f t="shared" si="0"/>
        <v/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</row>
    <row r="19" spans="1:92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</row>
    <row r="20" spans="1:92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</row>
    <row r="21" spans="1:92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</row>
    <row r="22" spans="1:92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</row>
    <row r="23" spans="1:92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</row>
    <row r="24" spans="1:92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</row>
    <row r="25" spans="1:92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</row>
    <row r="26" spans="1:92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</row>
    <row r="27" spans="1:92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</row>
    <row r="28" spans="1:92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</row>
    <row r="29" spans="1:92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</row>
    <row r="30" spans="1:92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</row>
    <row r="31" spans="1:92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</row>
    <row r="32" spans="1:92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</row>
    <row r="33" spans="1:92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</row>
    <row r="34" spans="1:92" s="7" customFormat="1">
      <c r="A34" s="8"/>
      <c r="B34" s="7" t="s">
        <v>10</v>
      </c>
      <c r="C34" s="7">
        <f>SUM(C8:C33)</f>
        <v>2940.37</v>
      </c>
      <c r="D34" s="22">
        <f>SUM(D8:D33)</f>
        <v>859.36999999999989</v>
      </c>
      <c r="E34" s="59">
        <f>LOOKUP(9^9,E7:E33)</f>
        <v>17331.290000000012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</row>
    <row r="35" spans="1:92">
      <c r="A35" s="1"/>
    </row>
    <row r="36" spans="1:92">
      <c r="A36" s="1"/>
    </row>
    <row r="37" spans="1:92">
      <c r="A37" s="1"/>
    </row>
    <row r="39" spans="1:92">
      <c r="G39" s="40"/>
    </row>
    <row r="40" spans="1:92">
      <c r="G40" s="41"/>
    </row>
    <row r="41" spans="1:92">
      <c r="A41" s="71" t="s">
        <v>80</v>
      </c>
      <c r="B41" s="72"/>
      <c r="C41" s="72"/>
      <c r="D41" s="72"/>
      <c r="E41" s="72"/>
      <c r="F41" s="73"/>
      <c r="G41" s="42"/>
    </row>
    <row r="42" spans="1:92">
      <c r="A42" s="74"/>
      <c r="B42" s="75"/>
      <c r="C42" s="75"/>
      <c r="D42" s="75"/>
      <c r="E42" s="75"/>
      <c r="F42" s="76"/>
      <c r="G42" s="43"/>
    </row>
    <row r="43" spans="1:92">
      <c r="A43" s="74"/>
      <c r="B43" s="75"/>
      <c r="C43" s="75"/>
      <c r="D43" s="75"/>
      <c r="E43" s="75"/>
      <c r="F43" s="76"/>
      <c r="G43" s="44"/>
    </row>
    <row r="44" spans="1:92">
      <c r="A44" s="74"/>
      <c r="B44" s="75"/>
      <c r="C44" s="75"/>
      <c r="D44" s="75"/>
      <c r="E44" s="75"/>
      <c r="F44" s="76"/>
      <c r="G44" s="43"/>
    </row>
    <row r="45" spans="1:92">
      <c r="A45" s="74"/>
      <c r="B45" s="75"/>
      <c r="C45" s="75"/>
      <c r="D45" s="75"/>
      <c r="E45" s="75"/>
      <c r="F45" s="76"/>
      <c r="G45" s="44"/>
    </row>
    <row r="46" spans="1:92">
      <c r="A46" s="77"/>
      <c r="B46" s="78"/>
      <c r="C46" s="78"/>
      <c r="D46" s="78"/>
      <c r="E46" s="78"/>
      <c r="F46" s="79"/>
      <c r="G46" s="43"/>
    </row>
    <row r="47" spans="1:92">
      <c r="G47" s="42"/>
    </row>
    <row r="48" spans="1:92">
      <c r="G48" s="45"/>
    </row>
  </sheetData>
  <mergeCells count="3">
    <mergeCell ref="A41:F46"/>
    <mergeCell ref="A1:BU1"/>
    <mergeCell ref="A2:G5"/>
  </mergeCells>
  <conditionalFormatting sqref="A24:D31 F8:G31 CO5:XFD31 E7:E31 A5:A29 C5:G29 B17:B29 B5:B15">
    <cfRule type="expression" dxfId="8" priority="46">
      <formula>MOD(ROW(),2)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CL48"/>
  <sheetViews>
    <sheetView topLeftCell="A4" workbookViewId="0">
      <selection activeCell="H6" sqref="H3:CL25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19.57031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56" width="11.42578125" style="2"/>
    <col min="57" max="57" width="0" style="2" hidden="1" customWidth="1"/>
    <col min="58" max="61" width="11.42578125" style="2"/>
    <col min="62" max="62" width="0" style="2" hidden="1" customWidth="1"/>
    <col min="63" max="66" width="11.42578125" style="2"/>
    <col min="67" max="67" width="0" style="2" hidden="1" customWidth="1"/>
    <col min="68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90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90" s="11" customFormat="1" ht="21" customHeight="1">
      <c r="A2" s="88" t="s">
        <v>50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90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</row>
    <row r="4" spans="1:90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</row>
    <row r="5" spans="1:90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</row>
    <row r="6" spans="1:90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</row>
    <row r="7" spans="1:90" s="13" customFormat="1" ht="15.75" thickTop="1">
      <c r="A7" s="47">
        <v>43313</v>
      </c>
      <c r="B7" s="13" t="s">
        <v>51</v>
      </c>
      <c r="E7" s="61">
        <f>JUILLET!E34</f>
        <v>17331.290000000012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</row>
    <row r="8" spans="1:90" s="12" customFormat="1">
      <c r="A8" s="52">
        <v>42590</v>
      </c>
      <c r="B8" s="12" t="s">
        <v>46</v>
      </c>
      <c r="C8" s="13">
        <v>705.26</v>
      </c>
      <c r="D8" s="27"/>
      <c r="E8" s="62">
        <f>IF(C8+D8=0,"",$E$7+SUM($C$8:C8)-SUM($D$8:D8))</f>
        <v>18036.55000000001</v>
      </c>
      <c r="F8" s="49" t="s">
        <v>30</v>
      </c>
      <c r="G8" s="49" t="str">
        <f>IF(D8="","",B8)</f>
        <v/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</row>
    <row r="9" spans="1:90" s="12" customFormat="1">
      <c r="A9" s="54">
        <v>42590</v>
      </c>
      <c r="B9" s="12" t="s">
        <v>47</v>
      </c>
      <c r="C9" s="12">
        <v>698.54</v>
      </c>
      <c r="D9" s="28"/>
      <c r="E9" s="62">
        <f>IF(C9+D9=0,"",$E$7+SUM($C$8:C9)-SUM($D$8:D9))</f>
        <v>18735.090000000011</v>
      </c>
      <c r="F9" s="49" t="s">
        <v>29</v>
      </c>
      <c r="G9" s="49" t="str">
        <f>IF(D9="","",B9)</f>
        <v/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</row>
    <row r="10" spans="1:90" s="12" customFormat="1">
      <c r="A10" s="54">
        <v>42590</v>
      </c>
      <c r="B10" s="12" t="s">
        <v>60</v>
      </c>
      <c r="C10" s="12">
        <v>645.23</v>
      </c>
      <c r="D10" s="28"/>
      <c r="E10" s="62">
        <f>IF(C10+D10=0,"",$E$7+SUM($C$8:C10)-SUM($D$8:D10))</f>
        <v>19380.320000000011</v>
      </c>
      <c r="F10" s="49" t="s">
        <v>28</v>
      </c>
      <c r="G10" s="49" t="str">
        <f t="shared" ref="G10:G24" si="0">IF(D10="","",B10)</f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</row>
    <row r="11" spans="1:90" s="12" customFormat="1">
      <c r="A11" s="54">
        <v>42593</v>
      </c>
      <c r="B11" s="12" t="s">
        <v>33</v>
      </c>
      <c r="D11" s="28">
        <v>169.96</v>
      </c>
      <c r="E11" s="62">
        <f>IF(C11+D11=0,"",$E$7+SUM($C$8:C11)-SUM($D$8:D11))</f>
        <v>19210.360000000011</v>
      </c>
      <c r="F11" s="49" t="s">
        <v>16</v>
      </c>
      <c r="G11" s="49" t="str">
        <f t="shared" si="0"/>
        <v>ABER proprete</v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</row>
    <row r="12" spans="1:90" s="12" customFormat="1" ht="15.75">
      <c r="A12" s="54">
        <v>42598</v>
      </c>
      <c r="B12" s="69" t="s">
        <v>101</v>
      </c>
      <c r="C12" s="12">
        <v>891.29</v>
      </c>
      <c r="D12" s="28"/>
      <c r="E12" s="62">
        <f>IF(C12+D12=0,"",$E$7+SUM($C$8:C12)-SUM($D$8:D12))</f>
        <v>20101.650000000012</v>
      </c>
      <c r="F12" s="49" t="s">
        <v>27</v>
      </c>
      <c r="G12" s="49" t="str">
        <f t="shared" si="0"/>
        <v/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</row>
    <row r="13" spans="1:90" s="12" customFormat="1">
      <c r="A13" s="54">
        <v>42606</v>
      </c>
      <c r="B13" s="12" t="s">
        <v>88</v>
      </c>
      <c r="D13" s="28">
        <v>1481.28</v>
      </c>
      <c r="E13" s="62">
        <f>IF(C13+D13=0,"",$E$7+SUM($C$8:C13)-SUM($D$8:D13))</f>
        <v>18620.37000000001</v>
      </c>
      <c r="F13" s="49" t="s">
        <v>22</v>
      </c>
      <c r="G13" s="49" t="str">
        <f t="shared" si="0"/>
        <v>peinture volet</v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</row>
    <row r="14" spans="1:90" s="12" customFormat="1">
      <c r="A14" s="54">
        <v>42606</v>
      </c>
      <c r="B14" s="12" t="s">
        <v>88</v>
      </c>
      <c r="D14" s="28">
        <v>1138.25</v>
      </c>
      <c r="E14" s="62">
        <f>IF(C14+D14=0,"",$E$7+SUM($C$8:C14)-SUM($D$8:D14))</f>
        <v>17482.12000000001</v>
      </c>
      <c r="F14" s="49" t="s">
        <v>22</v>
      </c>
      <c r="G14" s="49" t="str">
        <f t="shared" si="0"/>
        <v>peinture volet</v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</row>
    <row r="15" spans="1:90" s="12" customFormat="1">
      <c r="A15" s="54"/>
      <c r="D15" s="28"/>
      <c r="E15" s="62" t="str">
        <f>IF(C15+D15=0,"",$E$7+SUM($C$8:C15)-SUM($D$8:D15))</f>
        <v/>
      </c>
      <c r="F15" s="49"/>
      <c r="G15" s="49" t="str">
        <f t="shared" si="0"/>
        <v/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</row>
    <row r="16" spans="1:90" s="12" customFormat="1" ht="15.75" customHeight="1">
      <c r="A16" s="54"/>
      <c r="D16" s="28"/>
      <c r="E16" s="62" t="str">
        <f>IF(C16+D16=0,"",$E$7+SUM($C$8:C16)-SUM($D$8:D16))</f>
        <v/>
      </c>
      <c r="F16" s="49"/>
      <c r="G16" s="49" t="str">
        <f t="shared" si="0"/>
        <v/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</row>
    <row r="17" spans="1:90" s="12" customFormat="1">
      <c r="A17" s="54"/>
      <c r="D17" s="28"/>
      <c r="E17" s="62" t="str">
        <f>IF(C17+D17=0,"",$E$7+SUM($C$8:C17)-SUM($D$8:D17))</f>
        <v/>
      </c>
      <c r="F17" s="49"/>
      <c r="G17" s="49" t="str">
        <f t="shared" si="0"/>
        <v/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</row>
    <row r="18" spans="1:90" s="12" customFormat="1">
      <c r="A18" s="54"/>
      <c r="D18" s="28"/>
      <c r="E18" s="62" t="str">
        <f>IF(C18+D18=0,"",$E$7+SUM($C$8:C18)-SUM($D$8:D18))</f>
        <v/>
      </c>
      <c r="F18" s="49"/>
      <c r="G18" s="49" t="str">
        <f t="shared" si="0"/>
        <v/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</row>
    <row r="19" spans="1:90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</row>
    <row r="20" spans="1:90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</row>
    <row r="21" spans="1:90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</row>
    <row r="22" spans="1:90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</row>
    <row r="23" spans="1:90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</row>
    <row r="24" spans="1:90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</row>
    <row r="25" spans="1:90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</row>
    <row r="26" spans="1:90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</row>
    <row r="27" spans="1:90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</row>
    <row r="28" spans="1:90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</row>
    <row r="29" spans="1:90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</row>
    <row r="30" spans="1:90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</row>
    <row r="31" spans="1:90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</row>
    <row r="32" spans="1:90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</row>
    <row r="33" spans="1:90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</row>
    <row r="34" spans="1:90" s="7" customFormat="1">
      <c r="A34" s="8"/>
      <c r="B34" s="7" t="s">
        <v>10</v>
      </c>
      <c r="C34" s="7">
        <f>SUM(C8:C33)</f>
        <v>2940.3199999999997</v>
      </c>
      <c r="D34" s="22">
        <f>SUM(D8:D33)</f>
        <v>2789.49</v>
      </c>
      <c r="E34" s="59">
        <f>LOOKUP(9^9,E7:E33)</f>
        <v>17482.12000000001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</row>
    <row r="35" spans="1:90">
      <c r="A35" s="1"/>
    </row>
    <row r="36" spans="1:90">
      <c r="A36" s="1"/>
    </row>
    <row r="37" spans="1:90">
      <c r="A37" s="1"/>
    </row>
    <row r="39" spans="1:90">
      <c r="G39" s="40"/>
    </row>
    <row r="40" spans="1:90">
      <c r="G40" s="41"/>
    </row>
    <row r="41" spans="1:90">
      <c r="A41" s="71" t="s">
        <v>80</v>
      </c>
      <c r="B41" s="72"/>
      <c r="C41" s="72"/>
      <c r="D41" s="72"/>
      <c r="E41" s="72"/>
      <c r="F41" s="73"/>
      <c r="G41" s="42"/>
    </row>
    <row r="42" spans="1:90">
      <c r="A42" s="74"/>
      <c r="B42" s="75"/>
      <c r="C42" s="75"/>
      <c r="D42" s="75"/>
      <c r="E42" s="75"/>
      <c r="F42" s="76"/>
      <c r="G42" s="43" t="s">
        <v>12</v>
      </c>
    </row>
    <row r="43" spans="1:90">
      <c r="A43" s="74"/>
      <c r="B43" s="75"/>
      <c r="C43" s="75"/>
      <c r="D43" s="75"/>
      <c r="E43" s="75"/>
      <c r="F43" s="76"/>
      <c r="G43" s="44"/>
    </row>
    <row r="44" spans="1:90">
      <c r="A44" s="74"/>
      <c r="B44" s="75"/>
      <c r="C44" s="75"/>
      <c r="D44" s="75"/>
      <c r="E44" s="75"/>
      <c r="F44" s="76"/>
      <c r="G44" s="43" t="s">
        <v>13</v>
      </c>
    </row>
    <row r="45" spans="1:90">
      <c r="A45" s="74"/>
      <c r="B45" s="75"/>
      <c r="C45" s="75"/>
      <c r="D45" s="75"/>
      <c r="E45" s="75"/>
      <c r="F45" s="76"/>
      <c r="G45" s="44"/>
    </row>
    <row r="46" spans="1:90">
      <c r="A46" s="77"/>
      <c r="B46" s="78"/>
      <c r="C46" s="78"/>
      <c r="D46" s="78"/>
      <c r="E46" s="78"/>
      <c r="F46" s="79"/>
      <c r="G46" s="43" t="s">
        <v>14</v>
      </c>
    </row>
    <row r="47" spans="1:90">
      <c r="G47" s="42"/>
    </row>
    <row r="48" spans="1:90">
      <c r="G48" s="45"/>
    </row>
  </sheetData>
  <mergeCells count="3">
    <mergeCell ref="A41:F46"/>
    <mergeCell ref="A1:BU1"/>
    <mergeCell ref="A2:G5"/>
  </mergeCells>
  <conditionalFormatting sqref="A24:D31 E7:E31 F8:G31 CM5:XFD31 A5:A29 C5:G29 B13:B29 B5:B11">
    <cfRule type="expression" dxfId="7" priority="36">
      <formula>MOD(ROW(),2)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CI244"/>
  <sheetViews>
    <sheetView topLeftCell="A10" workbookViewId="0">
      <selection activeCell="H43" sqref="H43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19.57031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60" width="11.42578125" style="2"/>
    <col min="61" max="61" width="0" style="2" hidden="1" customWidth="1"/>
    <col min="62" max="65" width="11.42578125" style="2"/>
    <col min="66" max="66" width="0" style="2" hidden="1" customWidth="1"/>
    <col min="67" max="70" width="11.42578125" style="2"/>
    <col min="71" max="71" width="11.42578125" style="23"/>
    <col min="72" max="72" width="11.42578125" style="20"/>
    <col min="73" max="73" width="11.42578125" style="66"/>
    <col min="74" max="16384" width="11.42578125" style="2"/>
  </cols>
  <sheetData>
    <row r="1" spans="1:87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7"/>
      <c r="BT1" s="24"/>
      <c r="BU1" s="64"/>
    </row>
    <row r="2" spans="1:87" s="11" customFormat="1" ht="21" customHeight="1">
      <c r="A2" s="88" t="s">
        <v>52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 t="s">
        <v>65</v>
      </c>
      <c r="BS2" s="26"/>
      <c r="BT2" s="25"/>
      <c r="BU2" s="65"/>
    </row>
    <row r="3" spans="1:87" s="5" customFormat="1" ht="15.75" customHeight="1">
      <c r="A3" s="101"/>
      <c r="B3" s="102"/>
      <c r="C3" s="102"/>
      <c r="D3" s="102"/>
      <c r="E3" s="102"/>
      <c r="F3" s="102"/>
      <c r="G3" s="10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 s="5" customFormat="1" ht="15" customHeight="1">
      <c r="A4" s="101"/>
      <c r="B4" s="102"/>
      <c r="C4" s="102"/>
      <c r="D4" s="102"/>
      <c r="E4" s="102"/>
      <c r="F4" s="102"/>
      <c r="G4" s="10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</row>
    <row r="5" spans="1:87" s="6" customFormat="1" ht="20.25" customHeight="1">
      <c r="A5" s="103"/>
      <c r="B5" s="104"/>
      <c r="C5" s="104"/>
      <c r="D5" s="104"/>
      <c r="E5" s="104"/>
      <c r="F5" s="104"/>
      <c r="G5" s="104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</row>
    <row r="6" spans="1:87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</row>
    <row r="7" spans="1:87" s="13" customFormat="1" ht="15.75" thickTop="1">
      <c r="A7" s="47">
        <v>43344</v>
      </c>
      <c r="B7" s="13" t="s">
        <v>53</v>
      </c>
      <c r="E7" s="61">
        <f>AOUT!E34</f>
        <v>17482.12000000001</v>
      </c>
      <c r="F7" s="48" t="s">
        <v>32</v>
      </c>
      <c r="G7" s="49" t="str">
        <f>IF(D7="","",B7)</f>
        <v/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</row>
    <row r="8" spans="1:87" s="12" customFormat="1">
      <c r="A8" s="52">
        <v>42619</v>
      </c>
      <c r="B8" s="12" t="s">
        <v>46</v>
      </c>
      <c r="C8" s="13">
        <v>705.26</v>
      </c>
      <c r="D8" s="27"/>
      <c r="E8" s="62">
        <f>IF(C8+D8=0,"",$E$7+SUM($C$8:C8)-SUM($D$8:D8))</f>
        <v>18187.380000000008</v>
      </c>
      <c r="F8" s="49" t="s">
        <v>30</v>
      </c>
      <c r="G8" s="49" t="str">
        <f>IF(D8="","",B8)</f>
        <v/>
      </c>
    </row>
    <row r="9" spans="1:87" s="12" customFormat="1">
      <c r="A9" s="54">
        <v>42619</v>
      </c>
      <c r="B9" s="12" t="s">
        <v>47</v>
      </c>
      <c r="C9" s="12">
        <v>698.54</v>
      </c>
      <c r="D9" s="28"/>
      <c r="E9" s="62">
        <f>IF(C9+D9=0,"",$E$7+SUM($C$8:C9)-SUM($D$8:D9))</f>
        <v>18885.920000000009</v>
      </c>
      <c r="F9" s="49" t="s">
        <v>29</v>
      </c>
      <c r="G9" s="49" t="str">
        <f>IF(D9="","",B9)</f>
        <v/>
      </c>
    </row>
    <row r="10" spans="1:87" s="12" customFormat="1">
      <c r="A10" s="54">
        <v>42621</v>
      </c>
      <c r="B10" s="12" t="s">
        <v>89</v>
      </c>
      <c r="D10" s="28">
        <v>748.44</v>
      </c>
      <c r="E10" s="62">
        <f>IF(C10+D10=0,"",$E$7+SUM($C$8:C10)-SUM($D$8:D10))</f>
        <v>18137.48000000001</v>
      </c>
      <c r="F10" s="49" t="s">
        <v>22</v>
      </c>
      <c r="G10" s="49" t="str">
        <f t="shared" ref="G10:G24" si="0">IF(D10="","",B10)</f>
        <v>peinture guillemot</v>
      </c>
    </row>
    <row r="11" spans="1:87" s="12" customFormat="1">
      <c r="A11" s="54">
        <v>42629</v>
      </c>
      <c r="B11" s="12" t="s">
        <v>60</v>
      </c>
      <c r="C11" s="12">
        <v>645.23</v>
      </c>
      <c r="D11" s="28"/>
      <c r="E11" s="62">
        <f>IF(C11+D11=0,"",$E$7+SUM($C$8:C11)-SUM($D$8:D11))</f>
        <v>18782.71000000001</v>
      </c>
      <c r="F11" s="49" t="s">
        <v>28</v>
      </c>
      <c r="G11" s="49" t="str">
        <f t="shared" si="0"/>
        <v/>
      </c>
    </row>
    <row r="12" spans="1:87" s="12" customFormat="1">
      <c r="A12" s="54">
        <v>42633</v>
      </c>
      <c r="B12" s="12" t="s">
        <v>33</v>
      </c>
      <c r="D12" s="28">
        <v>112.52</v>
      </c>
      <c r="E12" s="62">
        <f>IF(C12+D12=0,"",$E$7+SUM($C$8:C12)-SUM($D$8:D12))</f>
        <v>18670.19000000001</v>
      </c>
      <c r="F12" s="49" t="s">
        <v>16</v>
      </c>
      <c r="G12" s="49" t="str">
        <f t="shared" si="0"/>
        <v>ABER proprete</v>
      </c>
    </row>
    <row r="13" spans="1:87" s="12" customFormat="1">
      <c r="A13" s="54">
        <v>42639</v>
      </c>
      <c r="B13" s="12" t="s">
        <v>61</v>
      </c>
      <c r="D13" s="28">
        <v>56.5</v>
      </c>
      <c r="E13" s="62">
        <f>IF(C13+D13=0,"",$E$7+SUM($C$8:C13)-SUM($D$8:D13))</f>
        <v>18613.69000000001</v>
      </c>
      <c r="F13" s="49" t="s">
        <v>25</v>
      </c>
      <c r="G13" s="49" t="str">
        <f t="shared" si="0"/>
        <v>orange</v>
      </c>
    </row>
    <row r="14" spans="1:87" s="12" customFormat="1">
      <c r="A14" s="54">
        <v>42639</v>
      </c>
      <c r="B14" s="33" t="s">
        <v>20</v>
      </c>
      <c r="D14" s="28">
        <v>547.80999999999995</v>
      </c>
      <c r="E14" s="62">
        <f>IF(C14+D14=0,"",$E$7+SUM($C$8:C14)-SUM($D$8:D14))</f>
        <v>18065.880000000008</v>
      </c>
      <c r="F14" s="49" t="s">
        <v>18</v>
      </c>
      <c r="G14" s="49" t="str">
        <f t="shared" si="0"/>
        <v>Thyssen Krupp</v>
      </c>
    </row>
    <row r="15" spans="1:87" s="12" customFormat="1">
      <c r="A15" s="54">
        <v>42640</v>
      </c>
      <c r="B15" s="12" t="s">
        <v>62</v>
      </c>
      <c r="D15" s="28">
        <v>32.22</v>
      </c>
      <c r="E15" s="62">
        <f>IF(C15+D15=0,"",$E$7+SUM($C$8:C15)-SUM($D$8:D15))</f>
        <v>18033.660000000007</v>
      </c>
      <c r="F15" s="49" t="s">
        <v>26</v>
      </c>
      <c r="G15" s="49" t="str">
        <f t="shared" si="0"/>
        <v>edf commun</v>
      </c>
    </row>
    <row r="16" spans="1:87" s="12" customFormat="1">
      <c r="A16" s="54">
        <v>42640</v>
      </c>
      <c r="B16" s="12" t="s">
        <v>45</v>
      </c>
      <c r="D16" s="28">
        <v>68.349999999999994</v>
      </c>
      <c r="E16" s="62">
        <f>IF(C16+D16=0,"",$E$7+SUM($C$8:C16)-SUM($D$8:D16))</f>
        <v>17965.310000000009</v>
      </c>
      <c r="F16" s="49" t="s">
        <v>24</v>
      </c>
      <c r="G16" s="49" t="str">
        <f t="shared" si="0"/>
        <v>EDF ascenseur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</row>
    <row r="17" spans="1:87" s="12" customFormat="1">
      <c r="A17" s="54"/>
      <c r="D17" s="28"/>
      <c r="E17" s="62" t="str">
        <f>IF(C17+D17=0,"",$E$7+SUM($C$8:C17)-SUM($D$8:D17))</f>
        <v/>
      </c>
      <c r="F17" s="49"/>
      <c r="G17" s="49" t="str">
        <f t="shared" si="0"/>
        <v/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</row>
    <row r="18" spans="1:87" s="12" customFormat="1">
      <c r="A18" s="54"/>
      <c r="D18" s="28"/>
      <c r="E18" s="62" t="str">
        <f>IF(C18+D18=0,"",$E$7+SUM($C$8:C18)-SUM($D$8:D18))</f>
        <v/>
      </c>
      <c r="F18" s="49"/>
      <c r="G18" s="49" t="str">
        <f t="shared" si="0"/>
        <v/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</row>
    <row r="19" spans="1:87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</row>
    <row r="20" spans="1:87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</row>
    <row r="21" spans="1:87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</row>
    <row r="22" spans="1:87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</row>
    <row r="23" spans="1:87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</row>
    <row r="24" spans="1:87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</row>
    <row r="25" spans="1:87" s="12" customFormat="1">
      <c r="A25" s="54"/>
      <c r="D25" s="28"/>
      <c r="E25" s="62" t="str">
        <f>IF(C25+D25=0,"",$E$7+SUM($C$8:C25)-SUM($D$8:D25))</f>
        <v/>
      </c>
      <c r="F25" s="49"/>
      <c r="G25" s="49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</row>
    <row r="26" spans="1:87" s="12" customFormat="1">
      <c r="A26" s="54"/>
      <c r="D26" s="28"/>
      <c r="E26" s="62" t="str">
        <f>IF(C26+D26=0,"",$E$7+SUM($C$8:C26)-SUM($D$8:D26))</f>
        <v/>
      </c>
      <c r="F26" s="49"/>
      <c r="G26" s="49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</row>
    <row r="27" spans="1:87" s="12" customFormat="1">
      <c r="A27" s="54"/>
      <c r="D27" s="28"/>
      <c r="E27" s="62" t="str">
        <f>IF(C27+D27=0,"",$E$7+SUM($C$8:C27)-SUM($D$8:D27))</f>
        <v/>
      </c>
      <c r="F27" s="49"/>
      <c r="G27" s="49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</row>
    <row r="28" spans="1:87" s="12" customFormat="1">
      <c r="A28" s="54"/>
      <c r="D28" s="28"/>
      <c r="E28" s="62" t="str">
        <f>IF(C28+D28=0,"",$E$7+SUM($C$8:C28)-SUM($D$8:D28))</f>
        <v/>
      </c>
      <c r="F28" s="49"/>
      <c r="G28" s="49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</row>
    <row r="29" spans="1:87" s="12" customFormat="1">
      <c r="A29" s="54"/>
      <c r="D29" s="28"/>
      <c r="E29" s="56" t="str">
        <f>IF(C29+D29=0,"",$E$7+SUM($C$8:C29)-SUM($D$8:D29))</f>
        <v/>
      </c>
      <c r="F29" s="49"/>
      <c r="G29" s="49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</row>
    <row r="30" spans="1:87" s="12" customFormat="1">
      <c r="A30" s="54"/>
      <c r="D30" s="28"/>
      <c r="E30" s="56" t="str">
        <f>IF(C30+D30=0,"",$E$7+SUM($C$8:C30)-SUM($D$8:D30))</f>
        <v/>
      </c>
      <c r="F30" s="49"/>
      <c r="G30" s="49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</row>
    <row r="31" spans="1:87" s="12" customFormat="1">
      <c r="A31" s="54"/>
      <c r="D31" s="28"/>
      <c r="E31" s="58"/>
      <c r="F31" s="49"/>
      <c r="G31" s="49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</row>
    <row r="32" spans="1:87" s="12" customFormat="1">
      <c r="A32" s="54"/>
      <c r="D32" s="28"/>
      <c r="E32" s="58"/>
      <c r="F32" s="49"/>
      <c r="G32" s="49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</row>
    <row r="33" spans="1:87" s="12" customFormat="1">
      <c r="A33" s="54"/>
      <c r="D33" s="28"/>
      <c r="E33" s="58"/>
      <c r="F33" s="49"/>
      <c r="G33" s="49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</row>
    <row r="34" spans="1:87" s="7" customFormat="1">
      <c r="A34" s="8"/>
      <c r="B34" s="7" t="s">
        <v>10</v>
      </c>
      <c r="C34" s="7">
        <f>SUM(C8:C33)</f>
        <v>2049.0299999999997</v>
      </c>
      <c r="D34" s="22">
        <f>SUM(D8:D33)</f>
        <v>1565.84</v>
      </c>
      <c r="E34" s="59">
        <f>LOOKUP(9^9,E7:E33)</f>
        <v>17965.310000000009</v>
      </c>
      <c r="F34" s="46"/>
      <c r="G34" s="46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</row>
    <row r="35" spans="1:87">
      <c r="A35" s="1"/>
      <c r="H35" s="2"/>
      <c r="BS35" s="2"/>
      <c r="BT35" s="2"/>
      <c r="BU35" s="2"/>
    </row>
    <row r="36" spans="1:87">
      <c r="A36" s="1"/>
      <c r="H36" s="2"/>
      <c r="BS36" s="2"/>
      <c r="BT36" s="2"/>
      <c r="BU36" s="2"/>
    </row>
    <row r="37" spans="1:87">
      <c r="A37" s="1"/>
      <c r="H37" s="2"/>
      <c r="BS37" s="2"/>
      <c r="BT37" s="2"/>
      <c r="BU37" s="2"/>
    </row>
    <row r="38" spans="1:87">
      <c r="H38" s="2"/>
      <c r="BS38" s="2"/>
      <c r="BT38" s="2"/>
      <c r="BU38" s="2"/>
    </row>
    <row r="39" spans="1:87" ht="15.75" customHeight="1">
      <c r="G39" s="40"/>
      <c r="H39" s="2"/>
      <c r="BS39" s="2"/>
      <c r="BT39" s="2"/>
      <c r="BU39" s="2"/>
    </row>
    <row r="40" spans="1:87">
      <c r="G40" s="41"/>
      <c r="H40" s="2"/>
      <c r="BS40" s="2"/>
      <c r="BT40" s="2"/>
      <c r="BU40" s="2"/>
    </row>
    <row r="41" spans="1:87">
      <c r="A41" s="71" t="s">
        <v>80</v>
      </c>
      <c r="B41" s="72"/>
      <c r="C41" s="72"/>
      <c r="D41" s="72"/>
      <c r="E41" s="72"/>
      <c r="F41" s="73"/>
      <c r="G41" s="42"/>
      <c r="H41" s="2"/>
      <c r="BS41" s="2"/>
      <c r="BT41" s="2"/>
      <c r="BU41" s="2"/>
    </row>
    <row r="42" spans="1:87">
      <c r="A42" s="74"/>
      <c r="B42" s="75"/>
      <c r="C42" s="75"/>
      <c r="D42" s="75"/>
      <c r="E42" s="75"/>
      <c r="F42" s="76"/>
      <c r="G42" s="43"/>
      <c r="H42" s="2"/>
      <c r="BS42" s="2"/>
      <c r="BT42" s="2"/>
      <c r="BU42" s="2"/>
    </row>
    <row r="43" spans="1:87">
      <c r="A43" s="74"/>
      <c r="B43" s="75"/>
      <c r="C43" s="75"/>
      <c r="D43" s="75"/>
      <c r="E43" s="75"/>
      <c r="F43" s="76"/>
      <c r="G43" s="44"/>
      <c r="H43" s="2"/>
      <c r="BS43" s="2"/>
      <c r="BT43" s="2"/>
      <c r="BU43" s="2"/>
    </row>
    <row r="44" spans="1:87">
      <c r="A44" s="74"/>
      <c r="B44" s="75"/>
      <c r="C44" s="75"/>
      <c r="D44" s="75"/>
      <c r="E44" s="75"/>
      <c r="F44" s="76"/>
      <c r="G44" s="43"/>
      <c r="H44" s="2"/>
      <c r="BS44" s="2"/>
      <c r="BT44" s="2"/>
      <c r="BU44" s="2"/>
    </row>
    <row r="45" spans="1:87">
      <c r="A45" s="74"/>
      <c r="B45" s="75"/>
      <c r="C45" s="75"/>
      <c r="D45" s="75"/>
      <c r="E45" s="75"/>
      <c r="F45" s="76"/>
      <c r="G45" s="44"/>
      <c r="H45" s="2"/>
      <c r="BS45" s="2"/>
      <c r="BT45" s="2"/>
      <c r="BU45" s="2"/>
    </row>
    <row r="46" spans="1:87">
      <c r="A46" s="77"/>
      <c r="B46" s="78"/>
      <c r="C46" s="78"/>
      <c r="D46" s="78"/>
      <c r="E46" s="78"/>
      <c r="F46" s="79"/>
      <c r="G46" s="43"/>
      <c r="H46" s="2"/>
      <c r="BS46" s="2"/>
      <c r="BT46" s="2"/>
      <c r="BU46" s="2"/>
    </row>
    <row r="47" spans="1:87">
      <c r="G47" s="42"/>
      <c r="H47" s="2"/>
      <c r="BS47" s="2"/>
      <c r="BT47" s="2"/>
      <c r="BU47" s="2"/>
    </row>
    <row r="48" spans="1:87">
      <c r="G48" s="45"/>
      <c r="H48" s="2"/>
      <c r="BS48" s="2"/>
      <c r="BT48" s="2"/>
      <c r="BU48" s="2"/>
    </row>
    <row r="49" spans="8:73">
      <c r="H49" s="2"/>
      <c r="BS49" s="2"/>
      <c r="BT49" s="2"/>
      <c r="BU49" s="2"/>
    </row>
    <row r="50" spans="8:73">
      <c r="H50" s="2"/>
      <c r="BS50" s="2"/>
      <c r="BT50" s="2"/>
      <c r="BU50" s="2"/>
    </row>
    <row r="51" spans="8:73">
      <c r="H51" s="2"/>
      <c r="BS51" s="2"/>
      <c r="BT51" s="2"/>
      <c r="BU51" s="2"/>
    </row>
    <row r="52" spans="8:73">
      <c r="H52" s="2"/>
      <c r="BS52" s="2"/>
      <c r="BT52" s="2"/>
      <c r="BU52" s="2"/>
    </row>
    <row r="53" spans="8:73">
      <c r="H53" s="2"/>
      <c r="BS53" s="2"/>
      <c r="BT53" s="2"/>
      <c r="BU53" s="2"/>
    </row>
    <row r="54" spans="8:73">
      <c r="H54" s="2"/>
      <c r="BS54" s="2"/>
      <c r="BT54" s="2"/>
      <c r="BU54" s="2"/>
    </row>
    <row r="55" spans="8:73">
      <c r="H55" s="2"/>
      <c r="BS55" s="2"/>
      <c r="BT55" s="2"/>
      <c r="BU55" s="2"/>
    </row>
    <row r="56" spans="8:73">
      <c r="H56" s="2"/>
      <c r="BS56" s="2"/>
      <c r="BT56" s="2"/>
      <c r="BU56" s="2"/>
    </row>
    <row r="57" spans="8:73">
      <c r="H57" s="2"/>
      <c r="BS57" s="2"/>
      <c r="BT57" s="2"/>
      <c r="BU57" s="2"/>
    </row>
    <row r="58" spans="8:73">
      <c r="H58" s="2"/>
      <c r="BS58" s="2"/>
      <c r="BT58" s="2"/>
      <c r="BU58" s="2"/>
    </row>
    <row r="59" spans="8:73">
      <c r="H59" s="2"/>
      <c r="BS59" s="2"/>
      <c r="BT59" s="2"/>
      <c r="BU59" s="2"/>
    </row>
    <row r="60" spans="8:73">
      <c r="H60" s="2"/>
      <c r="BS60" s="2"/>
      <c r="BT60" s="2"/>
      <c r="BU60" s="2"/>
    </row>
    <row r="61" spans="8:73">
      <c r="H61" s="2"/>
      <c r="BS61" s="2"/>
      <c r="BT61" s="2"/>
      <c r="BU61" s="2"/>
    </row>
    <row r="62" spans="8:73">
      <c r="H62" s="2"/>
      <c r="BS62" s="2"/>
      <c r="BT62" s="2"/>
      <c r="BU62" s="2"/>
    </row>
    <row r="63" spans="8:73">
      <c r="H63" s="2"/>
      <c r="BS63" s="2"/>
      <c r="BT63" s="2"/>
      <c r="BU63" s="2"/>
    </row>
    <row r="64" spans="8:73">
      <c r="H64" s="2"/>
      <c r="BS64" s="2"/>
      <c r="BT64" s="2"/>
      <c r="BU64" s="2"/>
    </row>
    <row r="65" spans="8:73">
      <c r="H65" s="2"/>
      <c r="BS65" s="2"/>
      <c r="BT65" s="2"/>
      <c r="BU65" s="2"/>
    </row>
    <row r="66" spans="8:73">
      <c r="H66" s="2"/>
      <c r="BS66" s="2"/>
      <c r="BT66" s="2"/>
      <c r="BU66" s="2"/>
    </row>
    <row r="67" spans="8:73">
      <c r="H67" s="2"/>
      <c r="BS67" s="2"/>
      <c r="BT67" s="2"/>
      <c r="BU67" s="2"/>
    </row>
    <row r="68" spans="8:73">
      <c r="H68" s="2"/>
      <c r="BS68" s="2"/>
      <c r="BT68" s="2"/>
      <c r="BU68" s="2"/>
    </row>
    <row r="69" spans="8:73">
      <c r="H69" s="2"/>
      <c r="BS69" s="2"/>
      <c r="BT69" s="2"/>
      <c r="BU69" s="2"/>
    </row>
    <row r="70" spans="8:73">
      <c r="H70" s="2"/>
      <c r="BS70" s="2"/>
      <c r="BT70" s="2"/>
      <c r="BU70" s="2"/>
    </row>
    <row r="71" spans="8:73">
      <c r="H71" s="2"/>
      <c r="BS71" s="2"/>
      <c r="BT71" s="2"/>
      <c r="BU71" s="2"/>
    </row>
    <row r="72" spans="8:73">
      <c r="H72" s="2"/>
      <c r="BS72" s="2"/>
      <c r="BT72" s="2"/>
      <c r="BU72" s="2"/>
    </row>
    <row r="73" spans="8:73">
      <c r="H73" s="2"/>
      <c r="BS73" s="2"/>
      <c r="BT73" s="2"/>
      <c r="BU73" s="2"/>
    </row>
    <row r="74" spans="8:73">
      <c r="H74" s="2"/>
      <c r="BS74" s="2"/>
      <c r="BT74" s="2"/>
      <c r="BU74" s="2"/>
    </row>
    <row r="75" spans="8:73">
      <c r="H75" s="2"/>
      <c r="BS75" s="2"/>
      <c r="BT75" s="2"/>
      <c r="BU75" s="2"/>
    </row>
    <row r="76" spans="8:73">
      <c r="H76" s="2"/>
      <c r="BS76" s="2"/>
      <c r="BT76" s="2"/>
      <c r="BU76" s="2"/>
    </row>
    <row r="77" spans="8:73">
      <c r="H77" s="2"/>
      <c r="BS77" s="2"/>
      <c r="BT77" s="2"/>
      <c r="BU77" s="2"/>
    </row>
    <row r="78" spans="8:73">
      <c r="H78" s="2"/>
      <c r="BS78" s="2"/>
      <c r="BT78" s="2"/>
      <c r="BU78" s="2"/>
    </row>
    <row r="79" spans="8:73">
      <c r="H79" s="2"/>
      <c r="BS79" s="2"/>
      <c r="BT79" s="2"/>
      <c r="BU79" s="2"/>
    </row>
    <row r="80" spans="8:73">
      <c r="H80" s="2"/>
      <c r="BS80" s="2"/>
      <c r="BT80" s="2"/>
      <c r="BU80" s="2"/>
    </row>
    <row r="81" spans="8:73">
      <c r="H81" s="2"/>
      <c r="BS81" s="2"/>
      <c r="BT81" s="2"/>
      <c r="BU81" s="2"/>
    </row>
    <row r="82" spans="8:73">
      <c r="H82" s="2"/>
      <c r="BS82" s="2"/>
      <c r="BT82" s="2"/>
      <c r="BU82" s="2"/>
    </row>
    <row r="83" spans="8:73">
      <c r="H83" s="2"/>
      <c r="BS83" s="2"/>
      <c r="BT83" s="2"/>
      <c r="BU83" s="2"/>
    </row>
    <row r="84" spans="8:73">
      <c r="H84" s="2"/>
      <c r="BS84" s="2"/>
      <c r="BT84" s="2"/>
      <c r="BU84" s="2"/>
    </row>
    <row r="85" spans="8:73">
      <c r="H85" s="2"/>
      <c r="BS85" s="2"/>
      <c r="BT85" s="2"/>
      <c r="BU85" s="2"/>
    </row>
    <row r="86" spans="8:73">
      <c r="H86" s="2"/>
      <c r="BS86" s="2"/>
      <c r="BT86" s="2"/>
      <c r="BU86" s="2"/>
    </row>
    <row r="87" spans="8:73">
      <c r="H87" s="2"/>
      <c r="BS87" s="2"/>
      <c r="BT87" s="2"/>
      <c r="BU87" s="2"/>
    </row>
    <row r="88" spans="8:73">
      <c r="H88" s="2"/>
      <c r="BS88" s="2"/>
      <c r="BT88" s="2"/>
      <c r="BU88" s="2"/>
    </row>
    <row r="89" spans="8:73">
      <c r="H89" s="2"/>
      <c r="BS89" s="2"/>
      <c r="BT89" s="2"/>
      <c r="BU89" s="2"/>
    </row>
    <row r="90" spans="8:73">
      <c r="H90" s="2"/>
      <c r="BS90" s="2"/>
      <c r="BT90" s="2"/>
      <c r="BU90" s="2"/>
    </row>
    <row r="91" spans="8:73">
      <c r="H91" s="2"/>
      <c r="BS91" s="2"/>
      <c r="BT91" s="2"/>
      <c r="BU91" s="2"/>
    </row>
    <row r="92" spans="8:73">
      <c r="H92" s="2"/>
      <c r="BS92" s="2"/>
      <c r="BT92" s="2"/>
      <c r="BU92" s="2"/>
    </row>
    <row r="93" spans="8:73">
      <c r="H93" s="2"/>
      <c r="BS93" s="2"/>
      <c r="BT93" s="2"/>
      <c r="BU93" s="2"/>
    </row>
    <row r="94" spans="8:73">
      <c r="H94" s="2"/>
      <c r="BS94" s="2"/>
      <c r="BT94" s="2"/>
      <c r="BU94" s="2"/>
    </row>
    <row r="95" spans="8:73">
      <c r="H95" s="2"/>
      <c r="BS95" s="2"/>
      <c r="BT95" s="2"/>
      <c r="BU95" s="2"/>
    </row>
    <row r="96" spans="8:73">
      <c r="H96" s="2"/>
      <c r="BS96" s="2"/>
      <c r="BT96" s="2"/>
      <c r="BU96" s="2"/>
    </row>
    <row r="97" spans="8:73">
      <c r="H97" s="2"/>
      <c r="BS97" s="2"/>
      <c r="BT97" s="2"/>
      <c r="BU97" s="2"/>
    </row>
    <row r="98" spans="8:73">
      <c r="H98" s="2"/>
      <c r="BS98" s="2"/>
      <c r="BT98" s="2"/>
      <c r="BU98" s="2"/>
    </row>
    <row r="99" spans="8:73">
      <c r="H99" s="2"/>
      <c r="BS99" s="2"/>
      <c r="BT99" s="2"/>
      <c r="BU99" s="2"/>
    </row>
    <row r="100" spans="8:73">
      <c r="H100" s="2"/>
      <c r="BS100" s="2"/>
      <c r="BT100" s="2"/>
      <c r="BU100" s="2"/>
    </row>
    <row r="101" spans="8:73">
      <c r="H101" s="2"/>
      <c r="BS101" s="2"/>
      <c r="BT101" s="2"/>
      <c r="BU101" s="2"/>
    </row>
    <row r="102" spans="8:73">
      <c r="H102" s="2"/>
      <c r="BS102" s="2"/>
      <c r="BT102" s="2"/>
      <c r="BU102" s="2"/>
    </row>
    <row r="103" spans="8:73">
      <c r="H103" s="2"/>
      <c r="BS103" s="2"/>
      <c r="BT103" s="2"/>
      <c r="BU103" s="2"/>
    </row>
    <row r="104" spans="8:73">
      <c r="H104" s="2"/>
      <c r="BS104" s="2"/>
      <c r="BT104" s="2"/>
      <c r="BU104" s="2"/>
    </row>
    <row r="105" spans="8:73">
      <c r="H105" s="2"/>
      <c r="BS105" s="2"/>
      <c r="BT105" s="2"/>
      <c r="BU105" s="2"/>
    </row>
    <row r="106" spans="8:73">
      <c r="H106" s="2"/>
      <c r="BS106" s="2"/>
      <c r="BT106" s="2"/>
      <c r="BU106" s="2"/>
    </row>
    <row r="107" spans="8:73">
      <c r="H107" s="2"/>
      <c r="BS107" s="2"/>
      <c r="BT107" s="2"/>
      <c r="BU107" s="2"/>
    </row>
    <row r="108" spans="8:73">
      <c r="H108" s="2"/>
      <c r="BS108" s="2"/>
      <c r="BT108" s="2"/>
      <c r="BU108" s="2"/>
    </row>
    <row r="109" spans="8:73">
      <c r="H109" s="2"/>
      <c r="BS109" s="2"/>
      <c r="BT109" s="2"/>
      <c r="BU109" s="2"/>
    </row>
    <row r="110" spans="8:73">
      <c r="H110" s="2"/>
      <c r="BS110" s="2"/>
      <c r="BT110" s="2"/>
      <c r="BU110" s="2"/>
    </row>
    <row r="111" spans="8:73">
      <c r="H111" s="2"/>
      <c r="BS111" s="2"/>
      <c r="BT111" s="2"/>
      <c r="BU111" s="2"/>
    </row>
    <row r="112" spans="8:73">
      <c r="H112" s="2"/>
      <c r="BS112" s="2"/>
      <c r="BT112" s="2"/>
      <c r="BU112" s="2"/>
    </row>
    <row r="113" spans="8:73">
      <c r="H113" s="2"/>
      <c r="BS113" s="2"/>
      <c r="BT113" s="2"/>
      <c r="BU113" s="2"/>
    </row>
    <row r="114" spans="8:73">
      <c r="H114" s="2"/>
      <c r="BS114" s="2"/>
      <c r="BT114" s="2"/>
      <c r="BU114" s="2"/>
    </row>
    <row r="115" spans="8:73">
      <c r="H115" s="2"/>
      <c r="BS115" s="2"/>
      <c r="BT115" s="2"/>
      <c r="BU115" s="2"/>
    </row>
    <row r="116" spans="8:73">
      <c r="H116" s="2"/>
      <c r="BS116" s="2"/>
      <c r="BT116" s="2"/>
      <c r="BU116" s="2"/>
    </row>
    <row r="117" spans="8:73">
      <c r="H117" s="2"/>
      <c r="BS117" s="2"/>
      <c r="BT117" s="2"/>
      <c r="BU117" s="2"/>
    </row>
    <row r="118" spans="8:73">
      <c r="H118" s="2"/>
      <c r="BS118" s="2"/>
      <c r="BT118" s="2"/>
      <c r="BU118" s="2"/>
    </row>
    <row r="119" spans="8:73">
      <c r="H119" s="2"/>
      <c r="BS119" s="2"/>
      <c r="BT119" s="2"/>
      <c r="BU119" s="2"/>
    </row>
    <row r="120" spans="8:73">
      <c r="H120" s="2"/>
      <c r="BS120" s="2"/>
      <c r="BT120" s="2"/>
      <c r="BU120" s="2"/>
    </row>
    <row r="121" spans="8:73">
      <c r="H121" s="2"/>
      <c r="BS121" s="2"/>
      <c r="BT121" s="2"/>
      <c r="BU121" s="2"/>
    </row>
    <row r="122" spans="8:73">
      <c r="H122" s="2"/>
      <c r="BS122" s="2"/>
      <c r="BT122" s="2"/>
      <c r="BU122" s="2"/>
    </row>
    <row r="123" spans="8:73">
      <c r="H123" s="2"/>
      <c r="BS123" s="2"/>
      <c r="BT123" s="2"/>
      <c r="BU123" s="2"/>
    </row>
    <row r="124" spans="8:73">
      <c r="H124" s="2"/>
      <c r="BS124" s="2"/>
      <c r="BT124" s="2"/>
      <c r="BU124" s="2"/>
    </row>
    <row r="125" spans="8:73">
      <c r="H125" s="2"/>
      <c r="BS125" s="2"/>
      <c r="BT125" s="2"/>
      <c r="BU125" s="2"/>
    </row>
    <row r="126" spans="8:73">
      <c r="H126" s="2"/>
      <c r="BS126" s="2"/>
      <c r="BT126" s="2"/>
      <c r="BU126" s="2"/>
    </row>
    <row r="127" spans="8:73">
      <c r="H127" s="2"/>
      <c r="BS127" s="2"/>
      <c r="BT127" s="2"/>
      <c r="BU127" s="2"/>
    </row>
    <row r="128" spans="8:73">
      <c r="H128" s="2"/>
      <c r="BS128" s="2"/>
      <c r="BT128" s="2"/>
      <c r="BU128" s="2"/>
    </row>
    <row r="129" spans="8:73">
      <c r="H129" s="2"/>
      <c r="BS129" s="2"/>
      <c r="BT129" s="2"/>
      <c r="BU129" s="2"/>
    </row>
    <row r="130" spans="8:73">
      <c r="H130" s="2"/>
      <c r="BS130" s="2"/>
      <c r="BT130" s="2"/>
      <c r="BU130" s="2"/>
    </row>
    <row r="131" spans="8:73">
      <c r="H131" s="2"/>
      <c r="BS131" s="2"/>
      <c r="BT131" s="2"/>
      <c r="BU131" s="2"/>
    </row>
    <row r="132" spans="8:73">
      <c r="H132" s="2"/>
      <c r="BS132" s="2"/>
      <c r="BT132" s="2"/>
      <c r="BU132" s="2"/>
    </row>
    <row r="133" spans="8:73">
      <c r="H133" s="2"/>
      <c r="BS133" s="2"/>
      <c r="BT133" s="2"/>
      <c r="BU133" s="2"/>
    </row>
    <row r="134" spans="8:73">
      <c r="H134" s="2"/>
      <c r="BS134" s="2"/>
      <c r="BT134" s="2"/>
      <c r="BU134" s="2"/>
    </row>
    <row r="135" spans="8:73">
      <c r="H135" s="2"/>
      <c r="BS135" s="2"/>
      <c r="BT135" s="2"/>
      <c r="BU135" s="2"/>
    </row>
    <row r="136" spans="8:73">
      <c r="H136" s="2"/>
      <c r="BS136" s="2"/>
      <c r="BT136" s="2"/>
      <c r="BU136" s="2"/>
    </row>
    <row r="137" spans="8:73">
      <c r="H137" s="2"/>
      <c r="BS137" s="2"/>
      <c r="BT137" s="2"/>
      <c r="BU137" s="2"/>
    </row>
    <row r="138" spans="8:73">
      <c r="H138" s="2"/>
      <c r="BS138" s="2"/>
      <c r="BT138" s="2"/>
      <c r="BU138" s="2"/>
    </row>
    <row r="139" spans="8:73">
      <c r="H139" s="2"/>
      <c r="BS139" s="2"/>
      <c r="BT139" s="2"/>
      <c r="BU139" s="2"/>
    </row>
    <row r="140" spans="8:73">
      <c r="H140" s="2"/>
      <c r="BS140" s="2"/>
      <c r="BT140" s="2"/>
      <c r="BU140" s="2"/>
    </row>
    <row r="141" spans="8:73">
      <c r="H141" s="2"/>
      <c r="BS141" s="2"/>
      <c r="BT141" s="2"/>
      <c r="BU141" s="2"/>
    </row>
    <row r="142" spans="8:73">
      <c r="H142" s="2"/>
      <c r="BS142" s="2"/>
      <c r="BT142" s="2"/>
      <c r="BU142" s="2"/>
    </row>
    <row r="143" spans="8:73">
      <c r="H143" s="2"/>
      <c r="BS143" s="2"/>
      <c r="BT143" s="2"/>
      <c r="BU143" s="2"/>
    </row>
    <row r="144" spans="8:73">
      <c r="H144" s="2"/>
      <c r="BS144" s="2"/>
      <c r="BT144" s="2"/>
      <c r="BU144" s="2"/>
    </row>
    <row r="145" spans="8:73">
      <c r="H145" s="2"/>
      <c r="BS145" s="2"/>
      <c r="BT145" s="2"/>
      <c r="BU145" s="2"/>
    </row>
    <row r="146" spans="8:73">
      <c r="H146" s="2"/>
      <c r="BS146" s="2"/>
      <c r="BT146" s="2"/>
      <c r="BU146" s="2"/>
    </row>
    <row r="147" spans="8:73">
      <c r="H147" s="2"/>
      <c r="BS147" s="2"/>
      <c r="BT147" s="2"/>
      <c r="BU147" s="2"/>
    </row>
    <row r="148" spans="8:73">
      <c r="H148" s="2"/>
      <c r="BS148" s="2"/>
      <c r="BT148" s="2"/>
      <c r="BU148" s="2"/>
    </row>
    <row r="149" spans="8:73">
      <c r="H149" s="2"/>
      <c r="BS149" s="2"/>
      <c r="BT149" s="2"/>
      <c r="BU149" s="2"/>
    </row>
    <row r="150" spans="8:73">
      <c r="H150" s="2"/>
      <c r="BS150" s="2"/>
      <c r="BT150" s="2"/>
      <c r="BU150" s="2"/>
    </row>
    <row r="151" spans="8:73">
      <c r="H151" s="2"/>
      <c r="BS151" s="2"/>
      <c r="BT151" s="2"/>
      <c r="BU151" s="2"/>
    </row>
    <row r="152" spans="8:73">
      <c r="H152" s="2"/>
      <c r="BS152" s="2"/>
      <c r="BT152" s="2"/>
      <c r="BU152" s="2"/>
    </row>
    <row r="153" spans="8:73">
      <c r="H153" s="2"/>
      <c r="BS153" s="2"/>
      <c r="BT153" s="2"/>
      <c r="BU153" s="2"/>
    </row>
    <row r="154" spans="8:73">
      <c r="H154" s="2"/>
      <c r="BS154" s="2"/>
      <c r="BT154" s="2"/>
      <c r="BU154" s="2"/>
    </row>
    <row r="155" spans="8:73">
      <c r="H155" s="2"/>
      <c r="BS155" s="2"/>
      <c r="BT155" s="2"/>
      <c r="BU155" s="2"/>
    </row>
    <row r="156" spans="8:73">
      <c r="H156" s="2"/>
      <c r="BS156" s="2"/>
      <c r="BT156" s="2"/>
      <c r="BU156" s="2"/>
    </row>
    <row r="157" spans="8:73">
      <c r="H157" s="2"/>
      <c r="BS157" s="2"/>
      <c r="BT157" s="2"/>
      <c r="BU157" s="2"/>
    </row>
    <row r="158" spans="8:73">
      <c r="H158" s="2"/>
      <c r="BS158" s="2"/>
      <c r="BT158" s="2"/>
      <c r="BU158" s="2"/>
    </row>
    <row r="159" spans="8:73">
      <c r="H159" s="2"/>
      <c r="BS159" s="2"/>
      <c r="BT159" s="2"/>
      <c r="BU159" s="2"/>
    </row>
    <row r="160" spans="8:73">
      <c r="H160" s="2"/>
      <c r="BS160" s="2"/>
      <c r="BT160" s="2"/>
      <c r="BU160" s="2"/>
    </row>
    <row r="161" spans="8:73">
      <c r="H161" s="2"/>
      <c r="BS161" s="2"/>
      <c r="BT161" s="2"/>
      <c r="BU161" s="2"/>
    </row>
    <row r="162" spans="8:73">
      <c r="H162" s="2"/>
      <c r="BS162" s="2"/>
      <c r="BT162" s="2"/>
      <c r="BU162" s="2"/>
    </row>
    <row r="163" spans="8:73">
      <c r="H163" s="2"/>
      <c r="BS163" s="2"/>
      <c r="BT163" s="2"/>
      <c r="BU163" s="2"/>
    </row>
    <row r="164" spans="8:73">
      <c r="H164" s="2"/>
      <c r="BS164" s="2"/>
      <c r="BT164" s="2"/>
      <c r="BU164" s="2"/>
    </row>
    <row r="165" spans="8:73">
      <c r="H165" s="2"/>
      <c r="BS165" s="2"/>
      <c r="BT165" s="2"/>
      <c r="BU165" s="2"/>
    </row>
    <row r="166" spans="8:73">
      <c r="H166" s="2"/>
      <c r="BS166" s="2"/>
      <c r="BT166" s="2"/>
      <c r="BU166" s="2"/>
    </row>
    <row r="167" spans="8:73">
      <c r="H167" s="2"/>
      <c r="BS167" s="2"/>
      <c r="BT167" s="2"/>
      <c r="BU167" s="2"/>
    </row>
    <row r="168" spans="8:73">
      <c r="H168" s="2"/>
      <c r="BS168" s="2"/>
      <c r="BT168" s="2"/>
      <c r="BU168" s="2"/>
    </row>
    <row r="169" spans="8:73">
      <c r="H169" s="2"/>
      <c r="BS169" s="2"/>
      <c r="BT169" s="2"/>
      <c r="BU169" s="2"/>
    </row>
    <row r="170" spans="8:73">
      <c r="H170" s="2"/>
      <c r="BS170" s="2"/>
      <c r="BT170" s="2"/>
      <c r="BU170" s="2"/>
    </row>
    <row r="171" spans="8:73">
      <c r="H171" s="2"/>
      <c r="BS171" s="2"/>
      <c r="BT171" s="2"/>
      <c r="BU171" s="2"/>
    </row>
    <row r="172" spans="8:73">
      <c r="H172" s="2"/>
      <c r="BS172" s="2"/>
      <c r="BT172" s="2"/>
      <c r="BU172" s="2"/>
    </row>
    <row r="173" spans="8:73">
      <c r="H173" s="2"/>
      <c r="BS173" s="2"/>
      <c r="BT173" s="2"/>
      <c r="BU173" s="2"/>
    </row>
    <row r="174" spans="8:73">
      <c r="H174" s="2"/>
      <c r="BS174" s="2"/>
      <c r="BT174" s="2"/>
      <c r="BU174" s="2"/>
    </row>
    <row r="175" spans="8:73">
      <c r="H175" s="2"/>
      <c r="BS175" s="2"/>
      <c r="BT175" s="2"/>
      <c r="BU175" s="2"/>
    </row>
    <row r="176" spans="8:73">
      <c r="H176" s="2"/>
      <c r="BS176" s="2"/>
      <c r="BT176" s="2"/>
      <c r="BU176" s="2"/>
    </row>
    <row r="177" spans="8:73">
      <c r="H177" s="2"/>
      <c r="BS177" s="2"/>
      <c r="BT177" s="2"/>
      <c r="BU177" s="2"/>
    </row>
    <row r="178" spans="8:73">
      <c r="H178" s="2"/>
      <c r="BS178" s="2"/>
      <c r="BT178" s="2"/>
      <c r="BU178" s="2"/>
    </row>
    <row r="179" spans="8:73">
      <c r="H179" s="2"/>
      <c r="BS179" s="2"/>
      <c r="BT179" s="2"/>
      <c r="BU179" s="2"/>
    </row>
    <row r="180" spans="8:73">
      <c r="H180" s="2"/>
      <c r="BS180" s="2"/>
      <c r="BT180" s="2"/>
      <c r="BU180" s="2"/>
    </row>
    <row r="181" spans="8:73">
      <c r="H181" s="2"/>
      <c r="BS181" s="2"/>
      <c r="BT181" s="2"/>
      <c r="BU181" s="2"/>
    </row>
    <row r="182" spans="8:73">
      <c r="H182" s="2"/>
      <c r="BS182" s="2"/>
      <c r="BT182" s="2"/>
      <c r="BU182" s="2"/>
    </row>
    <row r="183" spans="8:73">
      <c r="H183" s="2"/>
      <c r="BS183" s="2"/>
      <c r="BT183" s="2"/>
      <c r="BU183" s="2"/>
    </row>
    <row r="184" spans="8:73">
      <c r="H184" s="2"/>
      <c r="BS184" s="2"/>
      <c r="BT184" s="2"/>
      <c r="BU184" s="2"/>
    </row>
    <row r="185" spans="8:73">
      <c r="H185" s="2"/>
      <c r="BS185" s="2"/>
      <c r="BT185" s="2"/>
      <c r="BU185" s="2"/>
    </row>
    <row r="186" spans="8:73">
      <c r="H186" s="2"/>
      <c r="BS186" s="2"/>
      <c r="BT186" s="2"/>
      <c r="BU186" s="2"/>
    </row>
    <row r="187" spans="8:73">
      <c r="H187" s="2"/>
      <c r="BS187" s="2"/>
      <c r="BT187" s="2"/>
      <c r="BU187" s="2"/>
    </row>
    <row r="188" spans="8:73">
      <c r="H188" s="2"/>
      <c r="BS188" s="2"/>
      <c r="BT188" s="2"/>
      <c r="BU188" s="2"/>
    </row>
    <row r="189" spans="8:73">
      <c r="H189" s="2"/>
      <c r="BS189" s="2"/>
      <c r="BT189" s="2"/>
      <c r="BU189" s="2"/>
    </row>
    <row r="190" spans="8:73">
      <c r="H190" s="2"/>
      <c r="BS190" s="2"/>
      <c r="BT190" s="2"/>
      <c r="BU190" s="2"/>
    </row>
    <row r="191" spans="8:73">
      <c r="H191" s="2"/>
      <c r="BS191" s="2"/>
      <c r="BT191" s="2"/>
      <c r="BU191" s="2"/>
    </row>
    <row r="192" spans="8:73">
      <c r="H192" s="2"/>
      <c r="BS192" s="2"/>
      <c r="BT192" s="2"/>
      <c r="BU192" s="2"/>
    </row>
    <row r="193" spans="8:73">
      <c r="H193" s="2"/>
      <c r="BS193" s="2"/>
      <c r="BT193" s="2"/>
      <c r="BU193" s="2"/>
    </row>
    <row r="194" spans="8:73">
      <c r="H194" s="2"/>
      <c r="BS194" s="2"/>
      <c r="BT194" s="2"/>
      <c r="BU194" s="2"/>
    </row>
    <row r="195" spans="8:73">
      <c r="H195" s="2"/>
      <c r="BS195" s="2"/>
      <c r="BT195" s="2"/>
      <c r="BU195" s="2"/>
    </row>
    <row r="196" spans="8:73">
      <c r="H196" s="2"/>
      <c r="BS196" s="2"/>
      <c r="BT196" s="2"/>
      <c r="BU196" s="2"/>
    </row>
    <row r="197" spans="8:73">
      <c r="H197" s="2"/>
      <c r="BS197" s="2"/>
      <c r="BT197" s="2"/>
      <c r="BU197" s="2"/>
    </row>
    <row r="198" spans="8:73">
      <c r="H198" s="2"/>
      <c r="BS198" s="2"/>
      <c r="BT198" s="2"/>
      <c r="BU198" s="2"/>
    </row>
    <row r="199" spans="8:73">
      <c r="H199" s="2"/>
      <c r="BS199" s="2"/>
      <c r="BT199" s="2"/>
      <c r="BU199" s="2"/>
    </row>
    <row r="200" spans="8:73">
      <c r="H200" s="2"/>
      <c r="BS200" s="2"/>
      <c r="BT200" s="2"/>
      <c r="BU200" s="2"/>
    </row>
    <row r="201" spans="8:73">
      <c r="H201" s="2"/>
      <c r="BS201" s="2"/>
      <c r="BT201" s="2"/>
      <c r="BU201" s="2"/>
    </row>
    <row r="202" spans="8:73">
      <c r="H202" s="2"/>
      <c r="BS202" s="2"/>
      <c r="BT202" s="2"/>
      <c r="BU202" s="2"/>
    </row>
    <row r="203" spans="8:73">
      <c r="H203" s="2"/>
      <c r="BS203" s="2"/>
      <c r="BT203" s="2"/>
      <c r="BU203" s="2"/>
    </row>
    <row r="204" spans="8:73">
      <c r="H204" s="2"/>
      <c r="BS204" s="2"/>
      <c r="BT204" s="2"/>
      <c r="BU204" s="2"/>
    </row>
    <row r="205" spans="8:73">
      <c r="H205" s="2"/>
      <c r="BS205" s="2"/>
      <c r="BT205" s="2"/>
      <c r="BU205" s="2"/>
    </row>
    <row r="206" spans="8:73">
      <c r="H206" s="2"/>
      <c r="BS206" s="2"/>
      <c r="BT206" s="2"/>
      <c r="BU206" s="2"/>
    </row>
    <row r="207" spans="8:73">
      <c r="H207" s="2"/>
      <c r="BS207" s="2"/>
      <c r="BT207" s="2"/>
      <c r="BU207" s="2"/>
    </row>
    <row r="208" spans="8:73">
      <c r="H208" s="2"/>
      <c r="BS208" s="2"/>
      <c r="BT208" s="2"/>
      <c r="BU208" s="2"/>
    </row>
    <row r="209" spans="8:73">
      <c r="H209" s="2"/>
      <c r="BS209" s="2"/>
      <c r="BT209" s="2"/>
      <c r="BU209" s="2"/>
    </row>
    <row r="210" spans="8:73">
      <c r="H210" s="2"/>
      <c r="BS210" s="2"/>
      <c r="BT210" s="2"/>
      <c r="BU210" s="2"/>
    </row>
    <row r="211" spans="8:73">
      <c r="H211" s="2"/>
      <c r="BS211" s="2"/>
      <c r="BT211" s="2"/>
      <c r="BU211" s="2"/>
    </row>
    <row r="212" spans="8:73">
      <c r="H212" s="2"/>
      <c r="BS212" s="2"/>
      <c r="BT212" s="2"/>
      <c r="BU212" s="2"/>
    </row>
    <row r="213" spans="8:73">
      <c r="H213" s="2"/>
      <c r="BS213" s="2"/>
      <c r="BT213" s="2"/>
      <c r="BU213" s="2"/>
    </row>
    <row r="214" spans="8:73">
      <c r="H214" s="2"/>
      <c r="BS214" s="2"/>
      <c r="BT214" s="2"/>
      <c r="BU214" s="2"/>
    </row>
    <row r="215" spans="8:73">
      <c r="H215" s="2"/>
      <c r="BS215" s="2"/>
      <c r="BT215" s="2"/>
      <c r="BU215" s="2"/>
    </row>
    <row r="216" spans="8:73">
      <c r="H216" s="2"/>
      <c r="BS216" s="2"/>
      <c r="BT216" s="2"/>
      <c r="BU216" s="2"/>
    </row>
    <row r="217" spans="8:73">
      <c r="H217" s="2"/>
      <c r="BS217" s="2"/>
      <c r="BT217" s="2"/>
      <c r="BU217" s="2"/>
    </row>
    <row r="218" spans="8:73">
      <c r="H218" s="2"/>
      <c r="BS218" s="2"/>
      <c r="BT218" s="2"/>
      <c r="BU218" s="2"/>
    </row>
    <row r="219" spans="8:73">
      <c r="H219" s="2"/>
      <c r="BS219" s="2"/>
      <c r="BT219" s="2"/>
      <c r="BU219" s="2"/>
    </row>
    <row r="220" spans="8:73">
      <c r="H220" s="2"/>
      <c r="BS220" s="2"/>
      <c r="BT220" s="2"/>
      <c r="BU220" s="2"/>
    </row>
    <row r="221" spans="8:73">
      <c r="H221" s="2"/>
      <c r="BS221" s="2"/>
      <c r="BT221" s="2"/>
      <c r="BU221" s="2"/>
    </row>
    <row r="222" spans="8:73">
      <c r="H222" s="2"/>
      <c r="BS222" s="2"/>
      <c r="BT222" s="2"/>
      <c r="BU222" s="2"/>
    </row>
    <row r="223" spans="8:73">
      <c r="H223" s="2"/>
      <c r="BS223" s="2"/>
      <c r="BT223" s="2"/>
      <c r="BU223" s="2"/>
    </row>
    <row r="224" spans="8:73">
      <c r="H224" s="2"/>
      <c r="BS224" s="2"/>
      <c r="BT224" s="2"/>
      <c r="BU224" s="2"/>
    </row>
    <row r="225" spans="8:73">
      <c r="H225" s="2"/>
      <c r="BS225" s="2"/>
      <c r="BT225" s="2"/>
      <c r="BU225" s="2"/>
    </row>
    <row r="226" spans="8:73">
      <c r="H226" s="2"/>
      <c r="BS226" s="2"/>
      <c r="BT226" s="2"/>
      <c r="BU226" s="2"/>
    </row>
    <row r="227" spans="8:73">
      <c r="H227" s="2"/>
      <c r="BS227" s="2"/>
      <c r="BT227" s="2"/>
      <c r="BU227" s="2"/>
    </row>
    <row r="228" spans="8:73">
      <c r="H228" s="2"/>
      <c r="BS228" s="2"/>
      <c r="BT228" s="2"/>
      <c r="BU228" s="2"/>
    </row>
    <row r="229" spans="8:73">
      <c r="H229" s="2"/>
      <c r="BS229" s="2"/>
      <c r="BT229" s="2"/>
      <c r="BU229" s="2"/>
    </row>
    <row r="230" spans="8:73">
      <c r="H230" s="2"/>
      <c r="BS230" s="2"/>
      <c r="BT230" s="2"/>
      <c r="BU230" s="2"/>
    </row>
    <row r="231" spans="8:73">
      <c r="H231" s="2"/>
      <c r="BS231" s="2"/>
      <c r="BT231" s="2"/>
      <c r="BU231" s="2"/>
    </row>
    <row r="232" spans="8:73">
      <c r="H232" s="2"/>
      <c r="BS232" s="2"/>
      <c r="BT232" s="2"/>
      <c r="BU232" s="2"/>
    </row>
    <row r="233" spans="8:73">
      <c r="H233" s="2"/>
      <c r="BS233" s="2"/>
      <c r="BT233" s="2"/>
      <c r="BU233" s="2"/>
    </row>
    <row r="234" spans="8:73">
      <c r="H234" s="2"/>
      <c r="BS234" s="2"/>
      <c r="BT234" s="2"/>
      <c r="BU234" s="2"/>
    </row>
    <row r="235" spans="8:73">
      <c r="H235" s="2"/>
      <c r="BS235" s="2"/>
      <c r="BT235" s="2"/>
      <c r="BU235" s="2"/>
    </row>
    <row r="236" spans="8:73">
      <c r="H236" s="2"/>
      <c r="BS236" s="2"/>
      <c r="BT236" s="2"/>
      <c r="BU236" s="2"/>
    </row>
    <row r="237" spans="8:73">
      <c r="H237" s="2"/>
      <c r="BS237" s="2"/>
      <c r="BT237" s="2"/>
      <c r="BU237" s="2"/>
    </row>
    <row r="238" spans="8:73">
      <c r="H238" s="2"/>
      <c r="BS238" s="2"/>
      <c r="BT238" s="2"/>
      <c r="BU238" s="2"/>
    </row>
    <row r="239" spans="8:73">
      <c r="H239" s="2"/>
      <c r="BS239" s="2"/>
      <c r="BT239" s="2"/>
      <c r="BU239" s="2"/>
    </row>
    <row r="240" spans="8:73">
      <c r="H240" s="2"/>
      <c r="BS240" s="2"/>
      <c r="BT240" s="2"/>
      <c r="BU240" s="2"/>
    </row>
    <row r="241" spans="8:73">
      <c r="H241" s="2"/>
      <c r="BS241" s="2"/>
      <c r="BT241" s="2"/>
      <c r="BU241" s="2"/>
    </row>
    <row r="242" spans="8:73">
      <c r="H242" s="2"/>
      <c r="BS242" s="2"/>
      <c r="BT242" s="2"/>
      <c r="BU242" s="2"/>
    </row>
    <row r="243" spans="8:73">
      <c r="H243" s="2"/>
      <c r="BS243" s="2"/>
      <c r="BT243" s="2"/>
      <c r="BU243" s="2"/>
    </row>
    <row r="244" spans="8:73">
      <c r="H244" s="2"/>
      <c r="BS244" s="2"/>
      <c r="BT244" s="2"/>
      <c r="BU244" s="2"/>
    </row>
  </sheetData>
  <mergeCells count="3">
    <mergeCell ref="A41:F46"/>
    <mergeCell ref="A1:BS1"/>
    <mergeCell ref="A2:G5"/>
  </mergeCells>
  <conditionalFormatting sqref="A24:D31 E7:E31 F8:G31 A5:G29 CJ5:XFD31 H3:CI13">
    <cfRule type="expression" dxfId="6" priority="47">
      <formula>MOD(ROW(),2)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CO48"/>
  <sheetViews>
    <sheetView topLeftCell="A22" workbookViewId="0">
      <selection activeCell="G40" sqref="G40:G48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19.57031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56" width="11.42578125" style="2"/>
    <col min="57" max="57" width="0" style="2" hidden="1" customWidth="1"/>
    <col min="58" max="61" width="11.42578125" style="2"/>
    <col min="62" max="62" width="0" style="2" hidden="1" customWidth="1"/>
    <col min="63" max="66" width="11.42578125" style="2"/>
    <col min="67" max="67" width="0" style="2" hidden="1" customWidth="1"/>
    <col min="68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93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93" s="11" customFormat="1" ht="21" customHeight="1">
      <c r="A2" s="88" t="s">
        <v>54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93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</row>
    <row r="4" spans="1:93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</row>
    <row r="5" spans="1:93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</row>
    <row r="6" spans="1:93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</row>
    <row r="7" spans="1:93" s="13" customFormat="1" ht="15.75" thickTop="1">
      <c r="A7" s="47">
        <v>43374</v>
      </c>
      <c r="B7" s="13" t="s">
        <v>55</v>
      </c>
      <c r="E7" s="61">
        <f>SEPTEMBRE!E34</f>
        <v>17965.310000000009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12" customFormat="1">
      <c r="A8" s="52">
        <v>42646</v>
      </c>
      <c r="B8" s="13" t="s">
        <v>116</v>
      </c>
      <c r="C8" s="13"/>
      <c r="D8" s="27">
        <v>124</v>
      </c>
      <c r="E8" s="62">
        <f>IF(C8+D8=0,"",$E$7+SUM($C$8:C8)-SUM($D$8:D8))</f>
        <v>17841.310000000009</v>
      </c>
      <c r="F8" s="49" t="s">
        <v>23</v>
      </c>
      <c r="G8" s="49" t="str">
        <f>IF(D8="","",B8)</f>
        <v>service+ antenne</v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12" customFormat="1">
      <c r="A9" s="54">
        <v>42646</v>
      </c>
      <c r="B9" s="12" t="s">
        <v>60</v>
      </c>
      <c r="C9" s="12">
        <v>645.23</v>
      </c>
      <c r="D9" s="28"/>
      <c r="E9" s="62">
        <f>IF(C9+D9=0,"",$E$7+SUM($C$8:C9)-SUM($D$8:D9))</f>
        <v>18486.540000000008</v>
      </c>
      <c r="F9" s="49" t="s">
        <v>28</v>
      </c>
      <c r="G9" s="49" t="str">
        <f>IF(D9="","",B9)</f>
        <v/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12" customFormat="1">
      <c r="A10" s="54">
        <v>42645</v>
      </c>
      <c r="B10" s="12" t="s">
        <v>83</v>
      </c>
      <c r="D10" s="28">
        <v>1.3</v>
      </c>
      <c r="E10" s="62">
        <f>IF(C10+D10=0,"",$E$7+SUM($C$8:C10)-SUM($D$8:D10))</f>
        <v>18485.240000000009</v>
      </c>
      <c r="F10" s="49" t="s">
        <v>32</v>
      </c>
      <c r="G10" s="49" t="str">
        <f t="shared" ref="G10:G24" si="0">IF(D10="","",B10)</f>
        <v>interet frais</v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</row>
    <row r="11" spans="1:93" s="12" customFormat="1">
      <c r="A11" s="54">
        <v>42648</v>
      </c>
      <c r="B11" s="12" t="s">
        <v>117</v>
      </c>
      <c r="D11" s="28">
        <v>685.5</v>
      </c>
      <c r="E11" s="62">
        <f>IF(C11+D11=0,"",$E$7+SUM($C$8:C11)-SUM($D$8:D11))</f>
        <v>17799.740000000009</v>
      </c>
      <c r="F11" s="49" t="s">
        <v>23</v>
      </c>
      <c r="G11" s="49" t="str">
        <f t="shared" si="0"/>
        <v>pgi frais gestion agence</v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</row>
    <row r="12" spans="1:93" s="12" customFormat="1">
      <c r="A12" s="54">
        <v>42649</v>
      </c>
      <c r="B12" s="12" t="s">
        <v>46</v>
      </c>
      <c r="C12" s="12">
        <v>705.26</v>
      </c>
      <c r="D12" s="28"/>
      <c r="E12" s="62">
        <f>IF(C12+D12=0,"",$E$7+SUM($C$8:C12)-SUM($D$8:D12))</f>
        <v>18505.000000000011</v>
      </c>
      <c r="F12" s="49" t="s">
        <v>30</v>
      </c>
      <c r="G12" s="49" t="str">
        <f t="shared" si="0"/>
        <v/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</row>
    <row r="13" spans="1:93" s="12" customFormat="1">
      <c r="A13" s="54">
        <v>42649</v>
      </c>
      <c r="B13" s="12" t="s">
        <v>47</v>
      </c>
      <c r="C13" s="12">
        <v>698.54</v>
      </c>
      <c r="D13" s="28"/>
      <c r="E13" s="62">
        <f>IF(C13+D13=0,"",$E$7+SUM($C$8:C13)-SUM($D$8:D13))</f>
        <v>19203.540000000008</v>
      </c>
      <c r="F13" s="49" t="s">
        <v>29</v>
      </c>
      <c r="G13" s="49" t="str">
        <f t="shared" si="0"/>
        <v/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</row>
    <row r="14" spans="1:93" s="12" customFormat="1" ht="15.75">
      <c r="A14" s="54">
        <v>42653</v>
      </c>
      <c r="B14" s="69" t="s">
        <v>101</v>
      </c>
      <c r="C14" s="12">
        <v>891.29</v>
      </c>
      <c r="D14" s="28"/>
      <c r="E14" s="62">
        <f>IF(C14+D14=0,"",$E$7+SUM($C$8:C14)-SUM($D$8:D14))</f>
        <v>20094.830000000009</v>
      </c>
      <c r="F14" s="49" t="s">
        <v>27</v>
      </c>
      <c r="G14" s="49" t="str">
        <f t="shared" si="0"/>
        <v/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</row>
    <row r="15" spans="1:93" s="12" customFormat="1">
      <c r="A15" s="54">
        <v>42655</v>
      </c>
      <c r="B15" s="12" t="s">
        <v>33</v>
      </c>
      <c r="D15" s="28">
        <v>112.52</v>
      </c>
      <c r="E15" s="62">
        <f>IF(C15+D15=0,"",$E$7+SUM($C$8:C15)-SUM($D$8:D15))</f>
        <v>19982.310000000009</v>
      </c>
      <c r="F15" s="49" t="s">
        <v>16</v>
      </c>
      <c r="G15" s="49" t="str">
        <f t="shared" si="0"/>
        <v>ABER proprete</v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</row>
    <row r="16" spans="1:93" s="12" customFormat="1" ht="15.75" customHeight="1">
      <c r="A16" s="54">
        <v>42656</v>
      </c>
      <c r="B16" s="12" t="s">
        <v>90</v>
      </c>
      <c r="C16" s="12">
        <v>511.98</v>
      </c>
      <c r="D16" s="28"/>
      <c r="E16" s="62">
        <f>IF(C16+D16=0,"",$E$7+SUM($C$8:C16)-SUM($D$8:D16))</f>
        <v>20494.290000000008</v>
      </c>
      <c r="F16" s="49" t="s">
        <v>82</v>
      </c>
      <c r="G16" s="49" t="str">
        <f t="shared" si="0"/>
        <v/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</row>
    <row r="17" spans="1:93" s="12" customFormat="1" ht="15.75">
      <c r="A17" s="54">
        <v>42664</v>
      </c>
      <c r="B17" s="69" t="s">
        <v>101</v>
      </c>
      <c r="C17" s="12">
        <v>891.29</v>
      </c>
      <c r="D17" s="28"/>
      <c r="E17" s="62">
        <f>IF(C17+D17=0,"",$E$7+SUM($C$8:C17)-SUM($D$8:D17))</f>
        <v>21385.580000000009</v>
      </c>
      <c r="F17" s="49" t="s">
        <v>27</v>
      </c>
      <c r="G17" s="49" t="str">
        <f t="shared" si="0"/>
        <v/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</row>
    <row r="18" spans="1:93" s="12" customFormat="1">
      <c r="A18" s="54">
        <v>42669</v>
      </c>
      <c r="B18" s="12" t="s">
        <v>118</v>
      </c>
      <c r="D18" s="28">
        <v>54.58</v>
      </c>
      <c r="E18" s="62">
        <f>IF(C18+D18=0,"",$E$7+SUM($C$8:C18)-SUM($D$8:D18))</f>
        <v>21331.000000000007</v>
      </c>
      <c r="F18" s="49" t="s">
        <v>23</v>
      </c>
      <c r="G18" s="49" t="str">
        <f t="shared" si="0"/>
        <v>eurocenter papeterie</v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</row>
    <row r="19" spans="1:93" s="12" customFormat="1">
      <c r="A19" s="54">
        <v>42670</v>
      </c>
      <c r="B19" s="12" t="s">
        <v>91</v>
      </c>
      <c r="D19" s="28">
        <v>5473</v>
      </c>
      <c r="E19" s="62">
        <f>IF(C19+D19=0,"",$E$7+SUM($C$8:C19)-SUM($D$8:D19))</f>
        <v>15858.000000000009</v>
      </c>
      <c r="F19" s="49" t="s">
        <v>23</v>
      </c>
      <c r="G19" s="49" t="str">
        <f t="shared" si="0"/>
        <v>impot foncier</v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</row>
    <row r="20" spans="1:93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</row>
    <row r="21" spans="1:93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</row>
    <row r="22" spans="1:93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</row>
    <row r="23" spans="1:93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</row>
    <row r="24" spans="1:93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</row>
    <row r="25" spans="1:93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</row>
    <row r="26" spans="1:93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</row>
    <row r="27" spans="1:93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</row>
    <row r="28" spans="1:93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</row>
    <row r="29" spans="1:93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</row>
    <row r="30" spans="1:93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</row>
    <row r="31" spans="1:93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</row>
    <row r="32" spans="1:93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</row>
    <row r="33" spans="1:93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</row>
    <row r="34" spans="1:93" s="7" customFormat="1">
      <c r="A34" s="8"/>
      <c r="B34" s="7" t="s">
        <v>10</v>
      </c>
      <c r="C34" s="7">
        <f>SUM(C8:C33)</f>
        <v>4343.59</v>
      </c>
      <c r="D34" s="22">
        <f>SUM(D8:D33)</f>
        <v>6450.9</v>
      </c>
      <c r="E34" s="59">
        <f>LOOKUP(9^9,E7:E33)</f>
        <v>15858.000000000009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</row>
    <row r="35" spans="1:93">
      <c r="A35" s="1"/>
    </row>
    <row r="36" spans="1:93">
      <c r="A36" s="1"/>
    </row>
    <row r="37" spans="1:93">
      <c r="A37" s="1"/>
    </row>
    <row r="39" spans="1:93">
      <c r="G39" s="40"/>
    </row>
    <row r="40" spans="1:93">
      <c r="G40" s="41"/>
    </row>
    <row r="41" spans="1:93">
      <c r="A41" s="71" t="s">
        <v>80</v>
      </c>
      <c r="B41" s="72"/>
      <c r="C41" s="72"/>
      <c r="D41" s="72"/>
      <c r="E41" s="72"/>
      <c r="F41" s="73"/>
      <c r="G41" s="42"/>
    </row>
    <row r="42" spans="1:93">
      <c r="A42" s="74"/>
      <c r="B42" s="75"/>
      <c r="C42" s="75"/>
      <c r="D42" s="75"/>
      <c r="E42" s="75"/>
      <c r="F42" s="76"/>
      <c r="G42" s="43"/>
    </row>
    <row r="43" spans="1:93">
      <c r="A43" s="74"/>
      <c r="B43" s="75"/>
      <c r="C43" s="75"/>
      <c r="D43" s="75"/>
      <c r="E43" s="75"/>
      <c r="F43" s="76"/>
      <c r="G43" s="44"/>
    </row>
    <row r="44" spans="1:93">
      <c r="A44" s="74"/>
      <c r="B44" s="75"/>
      <c r="C44" s="75"/>
      <c r="D44" s="75"/>
      <c r="E44" s="75"/>
      <c r="F44" s="76"/>
      <c r="G44" s="43"/>
    </row>
    <row r="45" spans="1:93">
      <c r="A45" s="74"/>
      <c r="B45" s="75"/>
      <c r="C45" s="75"/>
      <c r="D45" s="75"/>
      <c r="E45" s="75"/>
      <c r="F45" s="76"/>
      <c r="G45" s="44"/>
    </row>
    <row r="46" spans="1:93">
      <c r="A46" s="77"/>
      <c r="B46" s="78"/>
      <c r="C46" s="78"/>
      <c r="D46" s="78"/>
      <c r="E46" s="78"/>
      <c r="F46" s="79"/>
      <c r="G46" s="43"/>
    </row>
    <row r="47" spans="1:93">
      <c r="G47" s="42"/>
    </row>
    <row r="48" spans="1:93">
      <c r="G48" s="45"/>
    </row>
  </sheetData>
  <mergeCells count="3">
    <mergeCell ref="A41:F46"/>
    <mergeCell ref="A1:BU1"/>
    <mergeCell ref="A2:G5"/>
  </mergeCells>
  <conditionalFormatting sqref="A24:D31 E7:E31 F8:G31 CP5:XFD31 A5:A29 C5:G29 B18:B29 B15:B16 B5:B13">
    <cfRule type="expression" dxfId="5" priority="36">
      <formula>MOD(ROW(),2)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CL48"/>
  <sheetViews>
    <sheetView workbookViewId="0">
      <selection activeCell="I17" sqref="I17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19.57031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0" style="2" hidden="1" customWidth="1"/>
    <col min="16" max="40" width="11.42578125" style="2"/>
    <col min="41" max="53" width="0" style="2" hidden="1" customWidth="1"/>
    <col min="54" max="54" width="11.140625" style="2" customWidth="1"/>
    <col min="55" max="56" width="11.42578125" style="2"/>
    <col min="57" max="57" width="0" style="2" hidden="1" customWidth="1"/>
    <col min="58" max="61" width="11.42578125" style="2"/>
    <col min="62" max="62" width="0" style="2" hidden="1" customWidth="1"/>
    <col min="63" max="66" width="11.42578125" style="2"/>
    <col min="67" max="67" width="0" style="2" hidden="1" customWidth="1"/>
    <col min="68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90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90" s="11" customFormat="1" ht="21" customHeight="1">
      <c r="A2" s="88" t="s">
        <v>56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90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3"/>
      <c r="BV3" s="20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</row>
    <row r="4" spans="1:90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3"/>
      <c r="BV4" s="20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</row>
    <row r="5" spans="1:90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3"/>
      <c r="BV5" s="2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</row>
    <row r="6" spans="1:90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3"/>
      <c r="BV6" s="20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</row>
    <row r="7" spans="1:90" s="13" customFormat="1" ht="15.75" thickTop="1">
      <c r="A7" s="47">
        <v>43405</v>
      </c>
      <c r="B7" s="13" t="s">
        <v>57</v>
      </c>
      <c r="E7" s="61">
        <f>OCTOBRE!E34</f>
        <v>15858.000000000009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3"/>
      <c r="BV7" s="20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</row>
    <row r="8" spans="1:90" s="12" customFormat="1">
      <c r="A8" s="52">
        <v>42681</v>
      </c>
      <c r="B8" s="13" t="s">
        <v>87</v>
      </c>
      <c r="C8" s="13"/>
      <c r="D8" s="27">
        <v>569.51</v>
      </c>
      <c r="E8" s="62">
        <f>IF(C8+D8=0,"",$E$7+SUM($C$8:C8)-SUM($D$8:D8))</f>
        <v>15288.490000000009</v>
      </c>
      <c r="F8" s="49" t="s">
        <v>64</v>
      </c>
      <c r="G8" s="49" t="str">
        <f>IF(D8="","",B8)</f>
        <v>EAU</v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3"/>
      <c r="BV8" s="20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</row>
    <row r="9" spans="1:90" s="12" customFormat="1">
      <c r="A9" s="54">
        <v>42681</v>
      </c>
      <c r="B9" s="12" t="s">
        <v>60</v>
      </c>
      <c r="C9" s="12">
        <v>681.59</v>
      </c>
      <c r="D9" s="28"/>
      <c r="E9" s="62">
        <f>IF(C9+D9=0,"",$E$7+SUM($C$8:C9)-SUM($D$8:D9))</f>
        <v>15970.080000000007</v>
      </c>
      <c r="F9" s="49" t="s">
        <v>28</v>
      </c>
      <c r="G9" s="49" t="str">
        <f>IF(D9="","",B9)</f>
        <v/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3"/>
      <c r="BV9" s="20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</row>
    <row r="10" spans="1:90" s="12" customFormat="1">
      <c r="A10" s="54">
        <v>42682</v>
      </c>
      <c r="B10" s="12" t="s">
        <v>46</v>
      </c>
      <c r="C10" s="12">
        <v>705.26</v>
      </c>
      <c r="D10" s="28"/>
      <c r="E10" s="62">
        <f>IF(C10+D10=0,"",$E$7+SUM($C$8:C10)-SUM($D$8:D10))</f>
        <v>16675.340000000011</v>
      </c>
      <c r="F10" s="49" t="s">
        <v>30</v>
      </c>
      <c r="G10" s="49" t="str">
        <f t="shared" ref="G10:G24" si="0">IF(D10="","",B10)</f>
        <v/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3"/>
      <c r="BV10" s="20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</row>
    <row r="11" spans="1:90" s="12" customFormat="1">
      <c r="A11" s="54">
        <v>42682</v>
      </c>
      <c r="B11" s="12" t="s">
        <v>47</v>
      </c>
      <c r="C11" s="12">
        <v>698.54</v>
      </c>
      <c r="D11" s="28"/>
      <c r="E11" s="62">
        <f>IF(C11+D11=0,"",$E$7+SUM($C$8:C11)-SUM($D$8:D11))</f>
        <v>17373.880000000012</v>
      </c>
      <c r="F11" s="49" t="s">
        <v>29</v>
      </c>
      <c r="G11" s="49" t="str">
        <f t="shared" si="0"/>
        <v/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3"/>
      <c r="BV11" s="20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</row>
    <row r="12" spans="1:90" s="12" customFormat="1">
      <c r="A12" s="54">
        <v>42683</v>
      </c>
      <c r="B12" s="12" t="s">
        <v>33</v>
      </c>
      <c r="D12" s="28">
        <v>169.96</v>
      </c>
      <c r="E12" s="62">
        <f>IF(C12+D12=0,"",$E$7+SUM($C$8:C12)-SUM($D$8:D12))</f>
        <v>17203.920000000009</v>
      </c>
      <c r="F12" s="49" t="s">
        <v>16</v>
      </c>
      <c r="G12" s="49" t="str">
        <f t="shared" si="0"/>
        <v>ABER proprete</v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3"/>
      <c r="BV12" s="20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</row>
    <row r="13" spans="1:90" s="12" customFormat="1">
      <c r="A13" s="54">
        <v>42686</v>
      </c>
      <c r="B13" s="12" t="s">
        <v>119</v>
      </c>
      <c r="C13" s="12">
        <v>72.55</v>
      </c>
      <c r="D13" s="28"/>
      <c r="E13" s="62">
        <f>IF(C13+D13=0,"",$E$7+SUM($C$8:C13)-SUM($D$8:D13))</f>
        <v>17276.470000000008</v>
      </c>
      <c r="F13" s="49" t="s">
        <v>121</v>
      </c>
      <c r="G13" s="49" t="str">
        <f t="shared" si="0"/>
        <v/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3"/>
      <c r="BV13" s="20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</row>
    <row r="14" spans="1:90" s="12" customFormat="1">
      <c r="A14" s="54">
        <v>42691</v>
      </c>
      <c r="B14" s="12" t="s">
        <v>92</v>
      </c>
      <c r="D14" s="28">
        <v>1037</v>
      </c>
      <c r="E14" s="62">
        <f>IF(C14+D14=0,"",$E$7+SUM($C$8:C14)-SUM($D$8:D14))</f>
        <v>16239.47000000001</v>
      </c>
      <c r="F14" s="49" t="s">
        <v>22</v>
      </c>
      <c r="G14" s="49" t="str">
        <f t="shared" si="0"/>
        <v>acompte toiture</v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3"/>
      <c r="BV14" s="20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</row>
    <row r="15" spans="1:90" s="12" customFormat="1">
      <c r="A15" s="54">
        <v>42699</v>
      </c>
      <c r="B15" s="12" t="s">
        <v>61</v>
      </c>
      <c r="D15" s="28">
        <v>56.75</v>
      </c>
      <c r="E15" s="62">
        <f>IF(C15+D15=0,"",$E$7+SUM($C$8:C15)-SUM($D$8:D15))</f>
        <v>16182.72000000001</v>
      </c>
      <c r="F15" s="49" t="s">
        <v>25</v>
      </c>
      <c r="G15" s="49" t="str">
        <f t="shared" si="0"/>
        <v>orange</v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3"/>
      <c r="BV15" s="20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</row>
    <row r="16" spans="1:90" s="12" customFormat="1" ht="15.75" customHeight="1">
      <c r="A16" s="54">
        <v>42704</v>
      </c>
      <c r="B16" s="12" t="s">
        <v>62</v>
      </c>
      <c r="D16" s="28">
        <v>35.299999999999997</v>
      </c>
      <c r="E16" s="62">
        <f>IF(C16+D16=0,"",$E$7+SUM($C$8:C16)-SUM($D$8:D16))</f>
        <v>16147.420000000009</v>
      </c>
      <c r="F16" s="49" t="s">
        <v>26</v>
      </c>
      <c r="G16" s="49" t="str">
        <f t="shared" si="0"/>
        <v>edf commun</v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3"/>
      <c r="BV16" s="20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</row>
    <row r="17" spans="1:90" s="12" customFormat="1">
      <c r="A17" s="54">
        <v>42704</v>
      </c>
      <c r="B17" s="12" t="s">
        <v>45</v>
      </c>
      <c r="D17" s="28">
        <v>97.84</v>
      </c>
      <c r="E17" s="62">
        <f>IF(C17+D17=0,"",$E$7+SUM($C$8:C17)-SUM($D$8:D17))</f>
        <v>16049.580000000009</v>
      </c>
      <c r="F17" s="49" t="s">
        <v>24</v>
      </c>
      <c r="G17" s="49" t="str">
        <f t="shared" si="0"/>
        <v>EDF ascenseur</v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3"/>
      <c r="BV17" s="20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</row>
    <row r="18" spans="1:90" s="12" customFormat="1">
      <c r="A18" s="54">
        <v>42686</v>
      </c>
      <c r="B18" s="12" t="s">
        <v>120</v>
      </c>
      <c r="C18" s="12">
        <v>175.36</v>
      </c>
      <c r="D18" s="28"/>
      <c r="E18" s="62">
        <f>IF(C18+D18=0,"",$E$7+SUM($C$8:C18)-SUM($D$8:D18))</f>
        <v>16224.94000000001</v>
      </c>
      <c r="F18" s="49" t="s">
        <v>122</v>
      </c>
      <c r="G18" s="49" t="str">
        <f t="shared" si="0"/>
        <v/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3"/>
      <c r="BV18" s="20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</row>
    <row r="19" spans="1:90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3"/>
      <c r="BV19" s="20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</row>
    <row r="20" spans="1:90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3"/>
      <c r="BV20" s="20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</row>
    <row r="21" spans="1:90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3"/>
      <c r="BV21" s="20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</row>
    <row r="22" spans="1:90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3"/>
      <c r="BV22" s="20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</row>
    <row r="23" spans="1:90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3"/>
      <c r="BV23" s="20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</row>
    <row r="24" spans="1:90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3"/>
      <c r="BV24" s="20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</row>
    <row r="25" spans="1:90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3"/>
      <c r="BV25" s="20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</row>
    <row r="26" spans="1:90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3"/>
      <c r="BV26" s="20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</row>
    <row r="27" spans="1:90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3"/>
      <c r="BV27" s="20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</row>
    <row r="28" spans="1:90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3"/>
      <c r="BV28" s="20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</row>
    <row r="29" spans="1:90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3"/>
      <c r="BV29" s="20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</row>
    <row r="30" spans="1:90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3"/>
      <c r="BV30" s="20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</row>
    <row r="31" spans="1:90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3"/>
      <c r="BV31" s="20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</row>
    <row r="32" spans="1:90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3"/>
      <c r="BV32" s="2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</row>
    <row r="33" spans="1:90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3"/>
      <c r="BV33" s="2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</row>
    <row r="34" spans="1:90" s="7" customFormat="1">
      <c r="A34" s="8"/>
      <c r="B34" s="7" t="s">
        <v>10</v>
      </c>
      <c r="C34" s="7">
        <f>SUM(C8:C33)</f>
        <v>2333.3000000000002</v>
      </c>
      <c r="D34" s="22">
        <f>SUM(D8:D33)</f>
        <v>1966.36</v>
      </c>
      <c r="E34" s="59">
        <f>LOOKUP(9^9,E7:E33)</f>
        <v>16224.94000000001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3"/>
      <c r="BV34" s="2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</row>
    <row r="35" spans="1:90">
      <c r="A35" s="1"/>
    </row>
    <row r="36" spans="1:90">
      <c r="A36" s="1"/>
    </row>
    <row r="37" spans="1:90">
      <c r="A37" s="1"/>
    </row>
    <row r="39" spans="1:90">
      <c r="G39" s="40"/>
    </row>
    <row r="40" spans="1:90">
      <c r="G40" s="41"/>
    </row>
    <row r="41" spans="1:90">
      <c r="A41" s="71" t="s">
        <v>80</v>
      </c>
      <c r="B41" s="72"/>
      <c r="C41" s="72"/>
      <c r="D41" s="72"/>
      <c r="E41" s="72"/>
      <c r="F41" s="73"/>
      <c r="G41" s="42"/>
    </row>
    <row r="42" spans="1:90">
      <c r="A42" s="74"/>
      <c r="B42" s="75"/>
      <c r="C42" s="75"/>
      <c r="D42" s="75"/>
      <c r="E42" s="75"/>
      <c r="F42" s="76"/>
      <c r="G42" s="43" t="s">
        <v>12</v>
      </c>
    </row>
    <row r="43" spans="1:90">
      <c r="A43" s="74"/>
      <c r="B43" s="75"/>
      <c r="C43" s="75"/>
      <c r="D43" s="75"/>
      <c r="E43" s="75"/>
      <c r="F43" s="76"/>
      <c r="G43" s="44"/>
    </row>
    <row r="44" spans="1:90">
      <c r="A44" s="74"/>
      <c r="B44" s="75"/>
      <c r="C44" s="75"/>
      <c r="D44" s="75"/>
      <c r="E44" s="75"/>
      <c r="F44" s="76"/>
      <c r="G44" s="43" t="s">
        <v>13</v>
      </c>
    </row>
    <row r="45" spans="1:90">
      <c r="A45" s="74"/>
      <c r="B45" s="75"/>
      <c r="C45" s="75"/>
      <c r="D45" s="75"/>
      <c r="E45" s="75"/>
      <c r="F45" s="76"/>
      <c r="G45" s="44"/>
    </row>
    <row r="46" spans="1:90">
      <c r="A46" s="77"/>
      <c r="B46" s="78"/>
      <c r="C46" s="78"/>
      <c r="D46" s="78"/>
      <c r="E46" s="78"/>
      <c r="F46" s="79"/>
      <c r="G46" s="43" t="s">
        <v>14</v>
      </c>
    </row>
    <row r="47" spans="1:90">
      <c r="G47" s="42"/>
    </row>
    <row r="48" spans="1:90">
      <c r="G48" s="45"/>
    </row>
  </sheetData>
  <mergeCells count="3">
    <mergeCell ref="A41:F46"/>
    <mergeCell ref="A1:BU1"/>
    <mergeCell ref="A2:G5"/>
  </mergeCells>
  <conditionalFormatting sqref="A24:D31 E7:E31 F8:G31 CM5:XFD31 A5:G29">
    <cfRule type="expression" dxfId="4" priority="44">
      <formula>MOD(ROW(),2)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BV57"/>
  <sheetViews>
    <sheetView workbookViewId="0">
      <pane xSplit="6" ySplit="5" topLeftCell="G39" activePane="bottomRight" state="frozen"/>
      <selection pane="topRight" activeCell="G1" sqref="G1"/>
      <selection pane="bottomLeft" activeCell="A6" sqref="A6"/>
      <selection pane="bottomRight" activeCell="I72" sqref="I72"/>
    </sheetView>
  </sheetViews>
  <sheetFormatPr baseColWidth="10" defaultRowHeight="15"/>
  <cols>
    <col min="1" max="1" width="10.7109375" style="3" bestFit="1" customWidth="1"/>
    <col min="2" max="2" width="30.28515625" style="2" customWidth="1"/>
    <col min="3" max="3" width="11.42578125" style="2"/>
    <col min="4" max="4" width="11.42578125" style="23"/>
    <col min="5" max="5" width="11.42578125" style="60"/>
    <col min="6" max="6" width="9.28515625" style="46" customWidth="1"/>
    <col min="7" max="7" width="27.5703125" style="46" bestFit="1" customWidth="1"/>
    <col min="8" max="8" width="11.42578125" style="20"/>
    <col min="9" max="9" width="15" style="2" bestFit="1" customWidth="1"/>
    <col min="10" max="11" width="11.42578125" style="2"/>
    <col min="12" max="12" width="14.42578125" style="2" bestFit="1" customWidth="1"/>
    <col min="13" max="13" width="11.42578125" style="2"/>
    <col min="14" max="15" width="11.42578125" style="2" hidden="1" customWidth="1"/>
    <col min="16" max="40" width="11.42578125" style="2"/>
    <col min="41" max="53" width="0" style="2" hidden="1" customWidth="1"/>
    <col min="54" max="54" width="11.140625" style="2" customWidth="1"/>
    <col min="55" max="56" width="11.42578125" style="2"/>
    <col min="57" max="57" width="0" style="2" hidden="1" customWidth="1"/>
    <col min="58" max="61" width="11.42578125" style="2"/>
    <col min="62" max="62" width="0" style="2" hidden="1" customWidth="1"/>
    <col min="63" max="66" width="11.42578125" style="2"/>
    <col min="67" max="67" width="0" style="2" hidden="1" customWidth="1"/>
    <col min="68" max="71" width="11.42578125" style="2"/>
    <col min="72" max="72" width="0" style="2" hidden="1" customWidth="1"/>
    <col min="73" max="73" width="11.42578125" style="23"/>
    <col min="74" max="74" width="11.42578125" style="20"/>
    <col min="75" max="16384" width="11.42578125" style="2"/>
  </cols>
  <sheetData>
    <row r="1" spans="1:74" s="4" customFormat="1" ht="2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7"/>
      <c r="BV1" s="24"/>
    </row>
    <row r="2" spans="1:74" s="11" customFormat="1" ht="21" customHeight="1">
      <c r="A2" s="88" t="s">
        <v>58</v>
      </c>
      <c r="B2" s="100"/>
      <c r="C2" s="100"/>
      <c r="D2" s="100"/>
      <c r="E2" s="100"/>
      <c r="F2" s="100"/>
      <c r="G2" s="100"/>
      <c r="H2" s="9"/>
      <c r="I2" s="9"/>
      <c r="J2" s="9"/>
      <c r="K2" s="9"/>
      <c r="L2" s="9"/>
      <c r="M2" s="9"/>
      <c r="N2" s="9"/>
      <c r="O2" s="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26"/>
      <c r="BV2" s="25"/>
    </row>
    <row r="3" spans="1:74" s="5" customFormat="1" ht="15.75" customHeight="1">
      <c r="A3" s="101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12"/>
      <c r="BK3" s="12"/>
      <c r="BL3" s="12"/>
      <c r="BM3" s="12"/>
    </row>
    <row r="4" spans="1:74" s="5" customFormat="1" ht="15" customHeight="1">
      <c r="A4" s="101"/>
      <c r="B4" s="102"/>
      <c r="C4" s="102"/>
      <c r="D4" s="102"/>
      <c r="E4" s="102"/>
      <c r="F4" s="102"/>
      <c r="G4" s="102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12"/>
      <c r="BK4" s="12"/>
      <c r="BL4" s="12"/>
      <c r="BM4" s="12"/>
    </row>
    <row r="5" spans="1:74" s="6" customFormat="1" ht="20.25" customHeight="1">
      <c r="A5" s="103"/>
      <c r="B5" s="104"/>
      <c r="C5" s="104"/>
      <c r="D5" s="104"/>
      <c r="E5" s="104"/>
      <c r="F5" s="104"/>
      <c r="G5" s="104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12"/>
      <c r="BK5" s="12"/>
      <c r="BL5" s="12"/>
      <c r="BM5" s="12"/>
    </row>
    <row r="6" spans="1:74" s="18" customFormat="1" ht="15.75" thickBot="1">
      <c r="A6" s="14" t="s">
        <v>2</v>
      </c>
      <c r="B6" s="15" t="s">
        <v>3</v>
      </c>
      <c r="C6" s="19" t="s">
        <v>4</v>
      </c>
      <c r="D6" s="21" t="s">
        <v>5</v>
      </c>
      <c r="E6" s="57" t="s">
        <v>9</v>
      </c>
      <c r="F6" s="55" t="s">
        <v>11</v>
      </c>
      <c r="G6" s="15" t="s">
        <v>3</v>
      </c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12"/>
      <c r="BK6" s="12"/>
      <c r="BL6" s="12"/>
      <c r="BM6" s="12"/>
    </row>
    <row r="7" spans="1:74" s="13" customFormat="1" ht="15.75" thickTop="1">
      <c r="A7" s="47">
        <v>43435</v>
      </c>
      <c r="B7" s="13" t="s">
        <v>59</v>
      </c>
      <c r="E7" s="61">
        <f>NOVEMBRE!E34</f>
        <v>16224.94000000001</v>
      </c>
      <c r="F7" s="48" t="s">
        <v>32</v>
      </c>
      <c r="G7" s="49" t="str">
        <f>IF(D7="","",B7)</f>
        <v/>
      </c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12"/>
      <c r="BK7" s="12"/>
      <c r="BL7" s="12"/>
      <c r="BM7" s="12"/>
    </row>
    <row r="8" spans="1:74" s="12" customFormat="1">
      <c r="A8" s="52">
        <v>42706</v>
      </c>
      <c r="B8" s="12" t="s">
        <v>60</v>
      </c>
      <c r="C8" s="13">
        <v>645.23</v>
      </c>
      <c r="D8" s="27"/>
      <c r="E8" s="62">
        <f>IF(C8+D8=0,"",$E$7+SUM($C$8:C8)-SUM($D$8:D8))</f>
        <v>16870.170000000009</v>
      </c>
      <c r="F8" s="49" t="s">
        <v>28</v>
      </c>
      <c r="G8" s="49" t="str">
        <f>IF(D8="","",B8)</f>
        <v/>
      </c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</row>
    <row r="9" spans="1:74" s="12" customFormat="1">
      <c r="A9" s="54">
        <v>42709</v>
      </c>
      <c r="B9" s="12" t="s">
        <v>123</v>
      </c>
      <c r="D9" s="28">
        <v>150</v>
      </c>
      <c r="E9" s="62">
        <f>IF(C9+D9=0,"",$E$7+SUM($C$8:C9)-SUM($D$8:D9))</f>
        <v>16720.170000000009</v>
      </c>
      <c r="F9" s="49" t="s">
        <v>23</v>
      </c>
      <c r="G9" s="49" t="str">
        <f>IF(D9="","",B9)</f>
        <v>mdi 17 frais gestion agence</v>
      </c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</row>
    <row r="10" spans="1:74" s="12" customFormat="1">
      <c r="A10" s="54">
        <v>42709</v>
      </c>
      <c r="B10" s="12" t="s">
        <v>123</v>
      </c>
      <c r="D10" s="28">
        <v>422.58</v>
      </c>
      <c r="E10" s="62">
        <f>IF(C10+D10=0,"",$E$7+SUM($C$8:C10)-SUM($D$8:D10))</f>
        <v>16297.590000000009</v>
      </c>
      <c r="F10" s="49" t="s">
        <v>23</v>
      </c>
      <c r="G10" s="49" t="str">
        <f t="shared" ref="G10:G24" si="0">IF(D10="","",B10)</f>
        <v>mdi 17 frais gestion agence</v>
      </c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</row>
    <row r="11" spans="1:74" s="12" customFormat="1">
      <c r="A11" s="54">
        <v>42710</v>
      </c>
      <c r="B11" s="12" t="s">
        <v>46</v>
      </c>
      <c r="C11" s="12">
        <v>705.26</v>
      </c>
      <c r="D11" s="28"/>
      <c r="E11" s="62">
        <f>IF(C11+D11=0,"",$E$7+SUM($C$8:C11)-SUM($D$8:D11))</f>
        <v>17002.850000000013</v>
      </c>
      <c r="F11" s="49" t="s">
        <v>30</v>
      </c>
      <c r="G11" s="49" t="str">
        <f t="shared" si="0"/>
        <v/>
      </c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</row>
    <row r="12" spans="1:74" s="12" customFormat="1">
      <c r="A12" s="54">
        <v>42710</v>
      </c>
      <c r="B12" s="12" t="s">
        <v>47</v>
      </c>
      <c r="C12" s="12">
        <v>698.54</v>
      </c>
      <c r="D12" s="28"/>
      <c r="E12" s="62">
        <f>IF(C12+D12=0,"",$E$7+SUM($C$8:C12)-SUM($D$8:D12))</f>
        <v>17701.390000000007</v>
      </c>
      <c r="F12" s="49" t="s">
        <v>29</v>
      </c>
      <c r="G12" s="49" t="str">
        <f t="shared" si="0"/>
        <v/>
      </c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</row>
    <row r="13" spans="1:74" s="12" customFormat="1">
      <c r="A13" s="54">
        <v>42711</v>
      </c>
      <c r="B13" s="12" t="s">
        <v>87</v>
      </c>
      <c r="D13" s="28">
        <v>102.89</v>
      </c>
      <c r="E13" s="62">
        <f>IF(C13+D13=0,"",$E$7+SUM($C$8:C13)-SUM($D$8:D13))</f>
        <v>17598.500000000007</v>
      </c>
      <c r="F13" s="49" t="s">
        <v>64</v>
      </c>
      <c r="G13" s="49" t="str">
        <f t="shared" si="0"/>
        <v>EAU</v>
      </c>
      <c r="H13" s="2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</row>
    <row r="14" spans="1:74" s="12" customFormat="1">
      <c r="A14" s="54">
        <v>42713</v>
      </c>
      <c r="B14" s="12" t="s">
        <v>93</v>
      </c>
      <c r="D14" s="28">
        <v>1062.6400000000001</v>
      </c>
      <c r="E14" s="62">
        <f>IF(C14+D14=0,"",$E$7+SUM($C$8:C14)-SUM($D$8:D14))</f>
        <v>16535.860000000008</v>
      </c>
      <c r="F14" s="49" t="s">
        <v>22</v>
      </c>
      <c r="G14" s="49" t="str">
        <f t="shared" si="0"/>
        <v>Henrique Toiture</v>
      </c>
      <c r="H14" s="2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</row>
    <row r="15" spans="1:74" s="12" customFormat="1">
      <c r="A15" s="54">
        <v>42716</v>
      </c>
      <c r="B15" s="12" t="s">
        <v>33</v>
      </c>
      <c r="D15" s="28">
        <v>112.52</v>
      </c>
      <c r="E15" s="62">
        <f>IF(C15+D15=0,"",$E$7+SUM($C$8:C15)-SUM($D$8:D15))</f>
        <v>16423.340000000007</v>
      </c>
      <c r="F15" s="49" t="s">
        <v>16</v>
      </c>
      <c r="G15" s="49" t="str">
        <f t="shared" si="0"/>
        <v>ABER proprete</v>
      </c>
      <c r="H15" s="2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</row>
    <row r="16" spans="1:74" s="12" customFormat="1">
      <c r="A16" s="54">
        <v>42725</v>
      </c>
      <c r="B16" s="12" t="s">
        <v>124</v>
      </c>
      <c r="D16" s="28">
        <v>40</v>
      </c>
      <c r="E16" s="62"/>
      <c r="F16" s="49" t="s">
        <v>22</v>
      </c>
      <c r="G16" s="49" t="str">
        <f t="shared" si="0"/>
        <v>BSR serrure</v>
      </c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</row>
    <row r="17" spans="1:65" s="12" customFormat="1">
      <c r="A17" s="54"/>
      <c r="D17" s="28"/>
      <c r="E17" s="62" t="str">
        <f>IF(C17+D17=0,"",$E$7+SUM($C$8:C17)-SUM($D$8:D17))</f>
        <v/>
      </c>
      <c r="F17" s="49"/>
      <c r="G17" s="49" t="str">
        <f t="shared" si="0"/>
        <v/>
      </c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</row>
    <row r="18" spans="1:65" s="12" customFormat="1">
      <c r="A18" s="54"/>
      <c r="D18" s="28"/>
      <c r="E18" s="62" t="str">
        <f>IF(C18+D18=0,"",$E$7+SUM($C$8:C18)-SUM($D$8:D18))</f>
        <v/>
      </c>
      <c r="F18" s="49"/>
      <c r="G18" s="49" t="str">
        <f t="shared" si="0"/>
        <v/>
      </c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</row>
    <row r="19" spans="1:65" s="12" customFormat="1">
      <c r="A19" s="54"/>
      <c r="D19" s="28"/>
      <c r="E19" s="62" t="str">
        <f>IF(C19+D19=0,"",$E$7+SUM($C$8:C19)-SUM($D$8:D19))</f>
        <v/>
      </c>
      <c r="F19" s="49"/>
      <c r="G19" s="49" t="str">
        <f t="shared" si="0"/>
        <v/>
      </c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</row>
    <row r="20" spans="1:65" s="12" customFormat="1">
      <c r="A20" s="54"/>
      <c r="D20" s="28"/>
      <c r="E20" s="62" t="str">
        <f>IF(C20+D20=0,"",$E$7+SUM($C$8:C20)-SUM($D$8:D20))</f>
        <v/>
      </c>
      <c r="F20" s="49"/>
      <c r="G20" s="49" t="str">
        <f t="shared" si="0"/>
        <v/>
      </c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</row>
    <row r="21" spans="1:65" s="12" customFormat="1">
      <c r="A21" s="54"/>
      <c r="D21" s="28"/>
      <c r="E21" s="62" t="str">
        <f>IF(C21+D21=0,"",$E$7+SUM($C$8:C21)-SUM($D$8:D21))</f>
        <v/>
      </c>
      <c r="F21" s="49"/>
      <c r="G21" s="49" t="str">
        <f t="shared" si="0"/>
        <v/>
      </c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7"/>
      <c r="BK21" s="7"/>
      <c r="BL21" s="7"/>
      <c r="BM21" s="7"/>
    </row>
    <row r="22" spans="1:65" s="12" customFormat="1">
      <c r="A22" s="54"/>
      <c r="D22" s="28"/>
      <c r="E22" s="62" t="str">
        <f>IF(C22+D22=0,"",$E$7+SUM($C$8:C22)-SUM($D$8:D22))</f>
        <v/>
      </c>
      <c r="F22" s="49"/>
      <c r="G22" s="49" t="str">
        <f t="shared" si="0"/>
        <v/>
      </c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</row>
    <row r="23" spans="1:65" s="12" customFormat="1">
      <c r="A23" s="54"/>
      <c r="D23" s="28"/>
      <c r="E23" s="62" t="str">
        <f>IF(C23+D23=0,"",$E$7+SUM($C$8:C23)-SUM($D$8:D23))</f>
        <v/>
      </c>
      <c r="F23" s="49"/>
      <c r="G23" s="49" t="str">
        <f t="shared" si="0"/>
        <v/>
      </c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</row>
    <row r="24" spans="1:65" s="12" customFormat="1">
      <c r="A24" s="54"/>
      <c r="D24" s="28"/>
      <c r="E24" s="62" t="str">
        <f>IF(C24+D24=0,"",$E$7+SUM($C$8:C24)-SUM($D$8:D24))</f>
        <v/>
      </c>
      <c r="F24" s="49"/>
      <c r="G24" s="49" t="str">
        <f t="shared" si="0"/>
        <v/>
      </c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</row>
    <row r="25" spans="1:65" s="12" customFormat="1">
      <c r="A25" s="54"/>
      <c r="D25" s="28"/>
      <c r="E25" s="62" t="str">
        <f>IF(C25+D25=0,"",$E$7+SUM($C$8:C25)-SUM($D$8:D25))</f>
        <v/>
      </c>
      <c r="F25" s="49"/>
      <c r="G25" s="4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</row>
    <row r="26" spans="1:65" s="12" customFormat="1">
      <c r="A26" s="54"/>
      <c r="D26" s="28"/>
      <c r="E26" s="62" t="str">
        <f>IF(C26+D26=0,"",$E$7+SUM($C$8:C26)-SUM($D$8:D26))</f>
        <v/>
      </c>
      <c r="F26" s="49"/>
      <c r="G26" s="49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1:65" s="12" customFormat="1">
      <c r="A27" s="54"/>
      <c r="D27" s="28"/>
      <c r="E27" s="62" t="str">
        <f>IF(C27+D27=0,"",$E$7+SUM($C$8:C27)-SUM($D$8:D27))</f>
        <v/>
      </c>
      <c r="F27" s="49"/>
      <c r="G27" s="49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s="12" customFormat="1">
      <c r="A28" s="54"/>
      <c r="D28" s="28"/>
      <c r="E28" s="62" t="str">
        <f>IF(C28+D28=0,"",$E$7+SUM($C$8:C28)-SUM($D$8:D28))</f>
        <v/>
      </c>
      <c r="F28" s="49"/>
      <c r="G28" s="49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</row>
    <row r="29" spans="1:65" s="12" customFormat="1">
      <c r="A29" s="54"/>
      <c r="D29" s="28"/>
      <c r="E29" s="56" t="str">
        <f>IF(C29+D29=0,"",$E$7+SUM($C$8:C29)-SUM($D$8:D29))</f>
        <v/>
      </c>
      <c r="F29" s="49"/>
      <c r="G29" s="49"/>
      <c r="H29" s="2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</row>
    <row r="30" spans="1:65" s="12" customFormat="1">
      <c r="A30" s="54"/>
      <c r="D30" s="28"/>
      <c r="E30" s="56" t="str">
        <f>IF(C30+D30=0,"",$E$7+SUM($C$8:C30)-SUM($D$8:D30))</f>
        <v/>
      </c>
      <c r="F30" s="49"/>
      <c r="G30" s="49"/>
      <c r="H30" s="2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</row>
    <row r="31" spans="1:65" s="12" customFormat="1">
      <c r="A31" s="54"/>
      <c r="D31" s="28"/>
      <c r="E31" s="58"/>
      <c r="F31" s="49"/>
      <c r="G31" s="49"/>
      <c r="H31" s="2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</row>
    <row r="32" spans="1:65" s="12" customFormat="1">
      <c r="A32" s="54"/>
      <c r="D32" s="28"/>
      <c r="E32" s="58"/>
      <c r="F32" s="49"/>
      <c r="G32" s="49"/>
      <c r="H32" s="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</row>
    <row r="33" spans="1:74" s="12" customFormat="1">
      <c r="A33" s="54"/>
      <c r="D33" s="28"/>
      <c r="E33" s="58"/>
      <c r="F33" s="49"/>
      <c r="G33" s="49"/>
      <c r="H33" s="20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</row>
    <row r="34" spans="1:74" s="7" customFormat="1">
      <c r="A34" s="8"/>
      <c r="B34" s="7" t="s">
        <v>10</v>
      </c>
      <c r="C34" s="7">
        <f>SUM(C8:C33)</f>
        <v>2049.0299999999997</v>
      </c>
      <c r="D34" s="22">
        <f>SUM(D8:D33)</f>
        <v>1890.63</v>
      </c>
      <c r="E34" s="59">
        <f>LOOKUP(9^9,E7:E33)</f>
        <v>16423.340000000007</v>
      </c>
      <c r="F34" s="46"/>
      <c r="G34" s="46"/>
      <c r="H34" s="2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</row>
    <row r="35" spans="1:74">
      <c r="A35" s="1"/>
      <c r="BU35" s="2"/>
      <c r="BV35" s="2"/>
    </row>
    <row r="36" spans="1:74">
      <c r="A36" s="1"/>
      <c r="BU36" s="2"/>
      <c r="BV36" s="2"/>
    </row>
    <row r="37" spans="1:74">
      <c r="A37" s="1"/>
      <c r="BU37" s="2"/>
      <c r="BV37" s="2"/>
    </row>
    <row r="38" spans="1:74">
      <c r="BU38" s="2"/>
      <c r="BV38" s="2"/>
    </row>
    <row r="39" spans="1:74" ht="15" customHeight="1">
      <c r="G39" s="40"/>
      <c r="BU39" s="2"/>
      <c r="BV39" s="2"/>
    </row>
    <row r="40" spans="1:74">
      <c r="G40" s="41"/>
      <c r="BU40" s="2"/>
      <c r="BV40" s="2"/>
    </row>
    <row r="41" spans="1:74">
      <c r="A41" s="71" t="s">
        <v>80</v>
      </c>
      <c r="B41" s="72"/>
      <c r="C41" s="72"/>
      <c r="D41" s="72"/>
      <c r="E41" s="72"/>
      <c r="F41" s="73"/>
      <c r="G41" s="42"/>
      <c r="BU41" s="2"/>
      <c r="BV41" s="2"/>
    </row>
    <row r="42" spans="1:74">
      <c r="A42" s="74"/>
      <c r="B42" s="75"/>
      <c r="C42" s="75"/>
      <c r="D42" s="75"/>
      <c r="E42" s="75"/>
      <c r="F42" s="76"/>
      <c r="G42" s="43"/>
      <c r="BU42" s="2"/>
      <c r="BV42" s="2"/>
    </row>
    <row r="43" spans="1:74">
      <c r="A43" s="74"/>
      <c r="B43" s="75"/>
      <c r="C43" s="75"/>
      <c r="D43" s="75"/>
      <c r="E43" s="75"/>
      <c r="F43" s="76"/>
      <c r="G43" s="44"/>
      <c r="BU43" s="2"/>
      <c r="BV43" s="2"/>
    </row>
    <row r="44" spans="1:74">
      <c r="A44" s="74"/>
      <c r="B44" s="75"/>
      <c r="C44" s="75"/>
      <c r="D44" s="75"/>
      <c r="E44" s="75"/>
      <c r="F44" s="76"/>
      <c r="G44" s="43"/>
      <c r="BU44" s="2"/>
      <c r="BV44" s="2"/>
    </row>
    <row r="45" spans="1:74">
      <c r="A45" s="74"/>
      <c r="B45" s="75"/>
      <c r="C45" s="75"/>
      <c r="D45" s="75"/>
      <c r="E45" s="75"/>
      <c r="F45" s="76"/>
      <c r="G45" s="44"/>
      <c r="BU45" s="2"/>
      <c r="BV45" s="2"/>
    </row>
    <row r="46" spans="1:74">
      <c r="A46" s="77"/>
      <c r="B46" s="78"/>
      <c r="C46" s="78"/>
      <c r="D46" s="78"/>
      <c r="E46" s="78"/>
      <c r="F46" s="79"/>
      <c r="G46" s="43"/>
      <c r="BU46" s="2"/>
      <c r="BV46" s="2"/>
    </row>
    <row r="47" spans="1:74">
      <c r="G47" s="42"/>
      <c r="BU47" s="2"/>
      <c r="BV47" s="2"/>
    </row>
    <row r="48" spans="1:74">
      <c r="G48" s="45"/>
      <c r="BU48" s="2"/>
      <c r="BV48" s="2"/>
    </row>
    <row r="49" spans="73:74">
      <c r="BU49" s="2"/>
      <c r="BV49" s="2"/>
    </row>
    <row r="50" spans="73:74">
      <c r="BU50" s="2"/>
      <c r="BV50" s="2"/>
    </row>
    <row r="51" spans="73:74">
      <c r="BU51" s="2"/>
      <c r="BV51" s="2"/>
    </row>
    <row r="52" spans="73:74">
      <c r="BU52" s="2"/>
      <c r="BV52" s="2"/>
    </row>
    <row r="53" spans="73:74">
      <c r="BU53" s="2"/>
      <c r="BV53" s="2"/>
    </row>
    <row r="54" spans="73:74">
      <c r="BU54" s="2"/>
      <c r="BV54" s="2"/>
    </row>
    <row r="55" spans="73:74">
      <c r="BU55" s="2"/>
      <c r="BV55" s="2"/>
    </row>
    <row r="56" spans="73:74">
      <c r="BU56" s="2"/>
      <c r="BV56" s="2"/>
    </row>
    <row r="57" spans="73:74">
      <c r="BU57" s="2"/>
      <c r="BV57" s="2"/>
    </row>
  </sheetData>
  <mergeCells count="3">
    <mergeCell ref="A41:F46"/>
    <mergeCell ref="A1:BU1"/>
    <mergeCell ref="A2:G5"/>
  </mergeCells>
  <conditionalFormatting sqref="A24:D31 F8:G31 BN5:XFD31 BJ3:BM18 E7:E31 A5:G29">
    <cfRule type="expression" dxfId="3" priority="36">
      <formula>MOD(ROW(),2)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2"/>
  <dimension ref="A1:Z85"/>
  <sheetViews>
    <sheetView tabSelected="1" workbookViewId="0">
      <selection activeCell="T31" sqref="T31"/>
    </sheetView>
  </sheetViews>
  <sheetFormatPr baseColWidth="10" defaultRowHeight="15"/>
  <cols>
    <col min="1" max="4" width="11.42578125" style="2"/>
    <col min="5" max="5" width="11.42578125" style="66"/>
    <col min="6" max="26" width="11.42578125" style="2"/>
  </cols>
  <sheetData>
    <row r="1" spans="1:26">
      <c r="A1"/>
      <c r="B1"/>
      <c r="C1"/>
      <c r="D1"/>
      <c r="E1" s="67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21">
      <c r="A2" s="107" t="s">
        <v>125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>
      <c r="A3"/>
      <c r="B3" s="94" t="s">
        <v>1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6"/>
      <c r="Y3"/>
      <c r="Z3"/>
    </row>
    <row r="4" spans="1:26">
      <c r="A4"/>
      <c r="B4" s="97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9"/>
      <c r="Y4"/>
      <c r="Z4"/>
    </row>
    <row r="5" spans="1:26">
      <c r="A5" s="80" t="s">
        <v>66</v>
      </c>
      <c r="B5" s="80" t="s">
        <v>7</v>
      </c>
      <c r="C5" s="82" t="s">
        <v>74</v>
      </c>
      <c r="D5" s="83"/>
      <c r="E5" s="83"/>
      <c r="F5" s="84"/>
      <c r="G5" s="82" t="s">
        <v>75</v>
      </c>
      <c r="H5" s="83"/>
      <c r="I5" s="83"/>
      <c r="J5" s="84"/>
      <c r="K5" s="82" t="s">
        <v>76</v>
      </c>
      <c r="L5" s="83"/>
      <c r="M5" s="83"/>
      <c r="N5" s="84"/>
      <c r="O5" s="82" t="s">
        <v>77</v>
      </c>
      <c r="P5" s="83"/>
      <c r="Q5" s="83"/>
      <c r="R5" s="84"/>
      <c r="S5" s="82" t="s">
        <v>78</v>
      </c>
      <c r="T5" s="83"/>
      <c r="U5" s="83"/>
      <c r="V5" s="83"/>
      <c r="W5" s="105" t="s">
        <v>79</v>
      </c>
      <c r="X5" s="105"/>
      <c r="Y5" s="105"/>
      <c r="Z5" s="105"/>
    </row>
    <row r="6" spans="1:26" ht="15.75" thickBot="1">
      <c r="A6" s="81"/>
      <c r="B6" s="81"/>
      <c r="C6" s="17" t="s">
        <v>8</v>
      </c>
      <c r="D6" s="17" t="s">
        <v>6</v>
      </c>
      <c r="E6" s="106" t="s">
        <v>67</v>
      </c>
      <c r="F6" s="17" t="s">
        <v>9</v>
      </c>
      <c r="G6" s="16" t="s">
        <v>8</v>
      </c>
      <c r="H6" s="17" t="s">
        <v>6</v>
      </c>
      <c r="I6" s="17" t="s">
        <v>67</v>
      </c>
      <c r="J6" s="17" t="s">
        <v>9</v>
      </c>
      <c r="K6" s="16" t="s">
        <v>8</v>
      </c>
      <c r="L6" s="17" t="s">
        <v>6</v>
      </c>
      <c r="M6" s="17" t="s">
        <v>67</v>
      </c>
      <c r="N6" s="17" t="s">
        <v>9</v>
      </c>
      <c r="O6" s="16" t="s">
        <v>8</v>
      </c>
      <c r="P6" s="17" t="s">
        <v>6</v>
      </c>
      <c r="Q6" s="17" t="s">
        <v>67</v>
      </c>
      <c r="R6" s="17" t="s">
        <v>9</v>
      </c>
      <c r="S6" s="16" t="s">
        <v>8</v>
      </c>
      <c r="T6" s="17" t="s">
        <v>6</v>
      </c>
      <c r="U6" s="17" t="s">
        <v>67</v>
      </c>
      <c r="V6" s="17" t="s">
        <v>9</v>
      </c>
      <c r="W6" s="16" t="s">
        <v>8</v>
      </c>
      <c r="X6" s="17" t="s">
        <v>6</v>
      </c>
      <c r="Y6" s="17" t="s">
        <v>67</v>
      </c>
      <c r="Z6" s="17" t="s">
        <v>9</v>
      </c>
    </row>
    <row r="7" spans="1:26" ht="15.75" thickTop="1">
      <c r="A7" s="68">
        <v>42370</v>
      </c>
      <c r="B7" s="50">
        <v>33000</v>
      </c>
      <c r="C7" s="51">
        <v>0.2</v>
      </c>
      <c r="D7" s="13">
        <f>SUM(B7*C7)</f>
        <v>6600</v>
      </c>
      <c r="E7" s="70">
        <v>0</v>
      </c>
      <c r="F7" s="13">
        <f>SUM(D7-E7)</f>
        <v>6600</v>
      </c>
      <c r="G7" s="51">
        <v>0.2</v>
      </c>
      <c r="H7" s="13">
        <f>SUM(B7*G7)</f>
        <v>6600</v>
      </c>
      <c r="I7" s="13">
        <v>0</v>
      </c>
      <c r="J7" s="13">
        <f>SUM(H7-I7)</f>
        <v>6600</v>
      </c>
      <c r="K7" s="51">
        <v>0.2</v>
      </c>
      <c r="L7" s="13">
        <f>SUM(B7*K7)</f>
        <v>6600</v>
      </c>
      <c r="M7" s="13">
        <v>0</v>
      </c>
      <c r="N7" s="13">
        <f>SUM(L7-M7)</f>
        <v>6600</v>
      </c>
      <c r="O7" s="51">
        <v>0.2</v>
      </c>
      <c r="P7" s="13">
        <f>SUM(B7*O7)</f>
        <v>6600</v>
      </c>
      <c r="Q7" s="13">
        <v>0</v>
      </c>
      <c r="R7" s="13">
        <f>SUM(P7-Q7)</f>
        <v>6600</v>
      </c>
      <c r="S7" s="51">
        <v>0.1</v>
      </c>
      <c r="T7" s="13">
        <f>SUM(B7*S7)</f>
        <v>3300</v>
      </c>
      <c r="U7" s="13">
        <v>0</v>
      </c>
      <c r="V7" s="13">
        <f>SUM(T7-U7)</f>
        <v>3300</v>
      </c>
      <c r="W7" s="51">
        <v>0.1</v>
      </c>
      <c r="X7" s="13">
        <f>SUM(B7*W7)</f>
        <v>3300</v>
      </c>
      <c r="Y7" s="13">
        <v>0</v>
      </c>
      <c r="Z7" s="13">
        <f>SUM(X7-Y7)</f>
        <v>3300</v>
      </c>
    </row>
    <row r="8" spans="1:26">
      <c r="A8" s="12"/>
      <c r="B8" s="12"/>
      <c r="C8" s="53"/>
      <c r="D8" s="12"/>
      <c r="E8" s="70" t="b">
        <f>IF(JANVIER!F8="CAB",JANVIER!D8)</f>
        <v>0</v>
      </c>
      <c r="F8" s="13"/>
      <c r="G8" s="53"/>
      <c r="H8" s="12"/>
      <c r="I8" s="70" t="b">
        <f>IF(JANVIER!F8="CAW",JANVIER!D8)</f>
        <v>0</v>
      </c>
      <c r="J8" s="12"/>
      <c r="K8" s="53"/>
      <c r="L8" s="12"/>
      <c r="M8" s="70" t="b">
        <f>IF(JANVIER!F8="CAC",JANVIER!D8)</f>
        <v>0</v>
      </c>
      <c r="N8" s="12"/>
      <c r="O8" s="12"/>
      <c r="P8" s="13"/>
      <c r="Q8" s="13" t="b">
        <f>IF(JANVIER!F8="CAH",JANVIER!D8)</f>
        <v>0</v>
      </c>
      <c r="R8" s="12"/>
      <c r="S8" s="12"/>
      <c r="T8" s="13"/>
      <c r="U8" s="13"/>
      <c r="V8" s="12"/>
      <c r="W8" s="12"/>
      <c r="X8" s="13"/>
      <c r="Y8" s="13"/>
      <c r="Z8" s="12"/>
    </row>
    <row r="9" spans="1:26">
      <c r="A9" s="12"/>
      <c r="B9" s="12"/>
      <c r="C9" s="53"/>
      <c r="D9" s="12"/>
      <c r="E9" s="70" t="b">
        <f>IF(JANVIER!F9="CAB",JANVIER!D9)</f>
        <v>0</v>
      </c>
      <c r="F9" s="13"/>
      <c r="G9" s="53"/>
      <c r="H9" s="12"/>
      <c r="I9" s="70" t="b">
        <f>IF(JANVIER!F9="CAW",JANVIER!D9)</f>
        <v>0</v>
      </c>
      <c r="J9" s="12"/>
      <c r="K9" s="53"/>
      <c r="L9" s="12"/>
      <c r="M9" s="70" t="b">
        <f>IF(JANVIER!F9="CAC",JANVIER!D9)</f>
        <v>0</v>
      </c>
      <c r="N9" s="12"/>
      <c r="O9" s="12"/>
      <c r="P9" s="13"/>
      <c r="Q9" s="13" t="b">
        <f>IF(JANVIER!F9="CAH",JANVIER!D9)</f>
        <v>0</v>
      </c>
      <c r="R9" s="12"/>
      <c r="S9" s="12"/>
      <c r="T9" s="13"/>
      <c r="U9" s="13"/>
      <c r="V9" s="12"/>
      <c r="W9" s="12"/>
      <c r="X9" s="13"/>
      <c r="Y9" s="13"/>
      <c r="Z9" s="12"/>
    </row>
    <row r="10" spans="1:26">
      <c r="A10" s="12"/>
      <c r="B10" s="12"/>
      <c r="C10" s="53"/>
      <c r="D10" s="12"/>
      <c r="E10" s="70" t="b">
        <f>IF(JANVIER!F10="CAB",JANVIER!D10)</f>
        <v>0</v>
      </c>
      <c r="F10" s="13"/>
      <c r="G10" s="53"/>
      <c r="H10" s="12"/>
      <c r="I10" s="70" t="b">
        <f>IF(JANVIER!F10="CAW",JANVIER!D10)</f>
        <v>0</v>
      </c>
      <c r="J10" s="12"/>
      <c r="K10" s="53"/>
      <c r="L10" s="12"/>
      <c r="M10" s="70" t="b">
        <f>IF(JANVIER!F10="CAC",JANVIER!D10)</f>
        <v>0</v>
      </c>
      <c r="N10" s="12"/>
      <c r="O10" s="12"/>
      <c r="P10" s="13"/>
      <c r="Q10" s="13">
        <f>IF(JANVIER!F10="CAH",JANVIER!D10)</f>
        <v>2600</v>
      </c>
      <c r="R10" s="12"/>
      <c r="S10" s="12"/>
      <c r="T10" s="13"/>
      <c r="U10" s="13"/>
      <c r="V10" s="12"/>
      <c r="W10" s="12"/>
      <c r="X10" s="13"/>
      <c r="Y10" s="13"/>
      <c r="Z10" s="12"/>
    </row>
    <row r="11" spans="1:26">
      <c r="A11" s="12"/>
      <c r="B11" s="12"/>
      <c r="C11" s="53"/>
      <c r="D11" s="12"/>
      <c r="E11" s="70" t="b">
        <f>IF(JANVIER!F11="CAB",JANVIER!D11)</f>
        <v>0</v>
      </c>
      <c r="F11" s="13"/>
      <c r="G11" s="53"/>
      <c r="H11" s="12"/>
      <c r="I11" s="70" t="b">
        <f>IF(JANVIER!F11="CAW",JANVIER!D11)</f>
        <v>0</v>
      </c>
      <c r="J11" s="12"/>
      <c r="K11" s="53"/>
      <c r="L11" s="12"/>
      <c r="M11" s="70" t="b">
        <f>IF(JANVIER!F11="CAC",JANVIER!D11)</f>
        <v>0</v>
      </c>
      <c r="N11" s="12"/>
      <c r="O11" s="12"/>
      <c r="P11" s="13"/>
      <c r="Q11" s="13" t="b">
        <f>IF(JANVIER!F11="CAH",JANVIER!D11)</f>
        <v>0</v>
      </c>
      <c r="R11" s="12"/>
      <c r="S11" s="12"/>
      <c r="T11" s="13"/>
      <c r="U11" s="13"/>
      <c r="V11" s="12"/>
      <c r="W11" s="12"/>
      <c r="X11" s="13"/>
      <c r="Y11" s="13"/>
      <c r="Z11" s="12"/>
    </row>
    <row r="12" spans="1:26">
      <c r="A12" s="12"/>
      <c r="B12" s="12"/>
      <c r="C12" s="53"/>
      <c r="D12" s="12"/>
      <c r="E12" s="70" t="b">
        <f>IF(JANVIER!F12="CAB",JANVIER!D12)</f>
        <v>0</v>
      </c>
      <c r="F12" s="13"/>
      <c r="G12" s="53"/>
      <c r="H12" s="12"/>
      <c r="I12" s="70" t="b">
        <f>IF(JANVIER!F12="CAW",JANVIER!D12)</f>
        <v>0</v>
      </c>
      <c r="J12" s="12"/>
      <c r="K12" s="53"/>
      <c r="L12" s="12"/>
      <c r="M12" s="70" t="b">
        <f>IF(JANVIER!F12="CAC",JANVIER!D12)</f>
        <v>0</v>
      </c>
      <c r="N12" s="12"/>
      <c r="O12" s="12"/>
      <c r="P12" s="13"/>
      <c r="Q12" s="13" t="b">
        <f>IF(JANVIER!F12="CAH",JANVIER!D12)</f>
        <v>0</v>
      </c>
      <c r="R12" s="12"/>
      <c r="S12" s="12"/>
      <c r="T12" s="13"/>
      <c r="U12" s="13"/>
      <c r="V12" s="12"/>
      <c r="W12" s="12"/>
      <c r="X12" s="13"/>
      <c r="Y12" s="13"/>
      <c r="Z12" s="12"/>
    </row>
    <row r="13" spans="1:26">
      <c r="A13" s="12"/>
      <c r="B13" s="12"/>
      <c r="C13" s="53"/>
      <c r="D13" s="12"/>
      <c r="E13" s="70" t="b">
        <f>IF(JANVIER!F13="CAB",JANVIER!D13)</f>
        <v>0</v>
      </c>
      <c r="F13" s="13"/>
      <c r="G13" s="53"/>
      <c r="H13" s="12"/>
      <c r="I13" s="70">
        <f>IF(JANVIER!F13="CAW",JANVIER!D13)</f>
        <v>2600</v>
      </c>
      <c r="J13" s="12"/>
      <c r="K13" s="53"/>
      <c r="L13" s="12"/>
      <c r="M13" s="70" t="b">
        <f>IF(JANVIER!F13="CAC",JANVIER!D13)</f>
        <v>0</v>
      </c>
      <c r="N13" s="12"/>
      <c r="O13" s="12"/>
      <c r="P13" s="13"/>
      <c r="Q13" s="13" t="b">
        <f>IF(JANVIER!F13="CAH",JANVIER!D13)</f>
        <v>0</v>
      </c>
      <c r="R13" s="12"/>
      <c r="S13" s="12"/>
      <c r="T13" s="13"/>
      <c r="U13" s="13"/>
      <c r="V13" s="12"/>
      <c r="W13" s="12"/>
      <c r="X13" s="13"/>
      <c r="Y13" s="13"/>
      <c r="Z13" s="12"/>
    </row>
    <row r="14" spans="1:26">
      <c r="A14" s="12"/>
      <c r="B14" s="12"/>
      <c r="C14" s="53"/>
      <c r="D14" s="12"/>
      <c r="E14" s="70" t="b">
        <f>IF(JANVIER!F14="CAB",JANVIER!D14)</f>
        <v>0</v>
      </c>
      <c r="F14" s="13"/>
      <c r="G14" s="53"/>
      <c r="H14" s="12"/>
      <c r="I14" s="70" t="b">
        <f>IF(JANVIER!F14="CAW",JANVIER!D14)</f>
        <v>0</v>
      </c>
      <c r="J14" s="12"/>
      <c r="K14" s="53"/>
      <c r="L14" s="12"/>
      <c r="M14" s="70">
        <f>IF(JANVIER!F14="CAC",JANVIER!D14)</f>
        <v>2600</v>
      </c>
      <c r="N14" s="12"/>
      <c r="O14" s="12"/>
      <c r="P14" s="13"/>
      <c r="Q14" s="13" t="b">
        <f>IF(JANVIER!F14="CAH",JANVIER!D14)</f>
        <v>0</v>
      </c>
      <c r="R14" s="12"/>
      <c r="S14" s="12"/>
      <c r="T14" s="13"/>
      <c r="U14" s="13"/>
      <c r="V14" s="12"/>
      <c r="W14" s="12"/>
      <c r="X14" s="13"/>
      <c r="Y14" s="13"/>
      <c r="Z14" s="12"/>
    </row>
    <row r="15" spans="1:26">
      <c r="A15" s="12"/>
      <c r="B15" s="12"/>
      <c r="C15" s="53"/>
      <c r="D15" s="12"/>
      <c r="E15" s="70" t="b">
        <f>IF(JANVIER!F15="CAB",JANVIER!D15)</f>
        <v>0</v>
      </c>
      <c r="F15" s="13"/>
      <c r="G15" s="53"/>
      <c r="H15" s="12"/>
      <c r="I15" s="70" t="b">
        <f>IF(JANVIER!F15="CAW",JANVIER!D15)</f>
        <v>0</v>
      </c>
      <c r="J15" s="12"/>
      <c r="K15" s="53"/>
      <c r="L15" s="12"/>
      <c r="M15" s="70" t="b">
        <f>IF(JANVIER!F15="CAC",JANVIER!D15)</f>
        <v>0</v>
      </c>
      <c r="N15" s="12"/>
      <c r="O15" s="12"/>
      <c r="P15" s="13"/>
      <c r="Q15" s="13" t="b">
        <f>IF(JANVIER!F15="CAH",JANVIER!D15)</f>
        <v>0</v>
      </c>
      <c r="R15" s="12"/>
      <c r="S15" s="12"/>
      <c r="T15" s="13"/>
      <c r="U15" s="13"/>
      <c r="V15" s="12"/>
      <c r="W15" s="12"/>
      <c r="X15" s="13"/>
      <c r="Y15" s="13"/>
      <c r="Z15" s="12"/>
    </row>
    <row r="16" spans="1:26">
      <c r="A16" s="12"/>
      <c r="B16" s="12"/>
      <c r="C16" s="53"/>
      <c r="D16" s="12"/>
      <c r="E16" s="70" t="b">
        <f>IF(JANVIER!F16="CAB",JANVIER!D16)</f>
        <v>0</v>
      </c>
      <c r="F16" s="13"/>
      <c r="G16" s="53"/>
      <c r="H16" s="12"/>
      <c r="I16" s="70" t="b">
        <f>IF(JANVIER!F16="CAW",JANVIER!D16)</f>
        <v>0</v>
      </c>
      <c r="J16" s="12"/>
      <c r="K16" s="53"/>
      <c r="L16" s="12"/>
      <c r="M16" s="70" t="b">
        <f>IF(JANVIER!F16="CAC",JANVIER!D16)</f>
        <v>0</v>
      </c>
      <c r="N16" s="12"/>
      <c r="O16" s="12"/>
      <c r="P16" s="13"/>
      <c r="Q16" s="13" t="b">
        <f>IF(JANVIER!F16="CAH",JANVIER!D16)</f>
        <v>0</v>
      </c>
      <c r="R16" s="12"/>
      <c r="S16" s="12"/>
      <c r="T16" s="13"/>
      <c r="U16" s="13"/>
      <c r="V16" s="12"/>
      <c r="W16" s="12"/>
      <c r="X16" s="13"/>
      <c r="Y16" s="13"/>
      <c r="Z16" s="12"/>
    </row>
    <row r="17" spans="1:26">
      <c r="A17" s="12"/>
      <c r="B17" s="12"/>
      <c r="C17" s="53"/>
      <c r="D17" s="12"/>
      <c r="E17" s="70" t="b">
        <f>IF(JANVIER!F17="CAB",JANVIER!D17)</f>
        <v>0</v>
      </c>
      <c r="F17" s="13"/>
      <c r="G17" s="53"/>
      <c r="H17" s="12"/>
      <c r="I17" s="70" t="b">
        <f>IF(JANVIER!F17="CAW",JANVIER!D17)</f>
        <v>0</v>
      </c>
      <c r="J17" s="12"/>
      <c r="K17" s="53"/>
      <c r="L17" s="12"/>
      <c r="M17" s="70" t="b">
        <f>IF(JANVIER!F17="CAC",JANVIER!D17)</f>
        <v>0</v>
      </c>
      <c r="N17" s="12"/>
      <c r="O17" s="12"/>
      <c r="P17" s="13"/>
      <c r="Q17" s="13" t="b">
        <f>IF(JANVIER!F17="CAH",JANVIER!D17)</f>
        <v>0</v>
      </c>
      <c r="R17" s="12"/>
      <c r="S17" s="12"/>
      <c r="T17" s="13"/>
      <c r="U17" s="13"/>
      <c r="V17" s="12"/>
      <c r="W17" s="12"/>
      <c r="X17" s="13"/>
      <c r="Y17" s="13"/>
      <c r="Z17" s="12"/>
    </row>
    <row r="18" spans="1:26">
      <c r="A18" s="12"/>
      <c r="B18" s="12"/>
      <c r="C18" s="53"/>
      <c r="D18" s="12"/>
      <c r="E18" s="70" t="b">
        <f>IF(JANVIER!F18="CAB",JANVIER!D18)</f>
        <v>0</v>
      </c>
      <c r="F18" s="13"/>
      <c r="G18" s="53"/>
      <c r="H18" s="12"/>
      <c r="I18" s="70" t="b">
        <f>IF(JANVIER!F18="CAW",JANVIER!D18)</f>
        <v>0</v>
      </c>
      <c r="J18" s="12"/>
      <c r="K18" s="53"/>
      <c r="L18" s="12"/>
      <c r="M18" s="70" t="b">
        <f>IF(JANVIER!F18="CAC",JANVIER!D18)</f>
        <v>0</v>
      </c>
      <c r="N18" s="12"/>
      <c r="O18" s="12"/>
      <c r="P18" s="13"/>
      <c r="Q18" s="13" t="b">
        <f>IF(JANVIER!F18="CAH",JANVIER!D18)</f>
        <v>0</v>
      </c>
      <c r="R18" s="12"/>
      <c r="S18" s="12"/>
      <c r="T18" s="13"/>
      <c r="U18" s="13"/>
      <c r="V18" s="12"/>
      <c r="W18" s="12"/>
      <c r="X18" s="13"/>
      <c r="Y18" s="13"/>
      <c r="Z18" s="12"/>
    </row>
    <row r="19" spans="1:26">
      <c r="A19" s="12"/>
      <c r="B19" s="12"/>
      <c r="C19" s="53"/>
      <c r="D19" s="12"/>
      <c r="E19" s="70" t="b">
        <f>IF(JANVIER!F19="CAB",JANVIER!D19)</f>
        <v>0</v>
      </c>
      <c r="F19" s="13"/>
      <c r="G19" s="53"/>
      <c r="H19" s="12"/>
      <c r="I19" s="70" t="b">
        <f>IF(JANVIER!F19="CAW",JANVIER!D19)</f>
        <v>0</v>
      </c>
      <c r="J19" s="12"/>
      <c r="K19" s="53"/>
      <c r="L19" s="12"/>
      <c r="M19" s="70" t="b">
        <f>IF(JANVIER!F19="CAC",JANVIER!D19)</f>
        <v>0</v>
      </c>
      <c r="N19" s="12"/>
      <c r="O19" s="12"/>
      <c r="P19" s="13"/>
      <c r="Q19" s="13" t="b">
        <f>IF(JANVIER!F19="CAH",JANVIER!D19)</f>
        <v>0</v>
      </c>
      <c r="R19" s="12"/>
      <c r="S19" s="12"/>
      <c r="T19" s="13"/>
      <c r="U19" s="13"/>
      <c r="V19" s="12"/>
      <c r="W19" s="12"/>
      <c r="X19" s="13"/>
      <c r="Y19" s="13"/>
      <c r="Z19" s="12"/>
    </row>
    <row r="20" spans="1:26">
      <c r="A20" s="7"/>
      <c r="B20" s="7"/>
      <c r="C20" s="7"/>
      <c r="D20" s="7"/>
      <c r="E20" s="70" t="b">
        <f>IF(JANVIER!F20="CAB",JANVIER!D20)</f>
        <v>0</v>
      </c>
      <c r="F20" s="7"/>
      <c r="G20" s="7"/>
      <c r="H20" s="7"/>
      <c r="I20" s="70" t="b">
        <f>IF(JANVIER!F20="CAW",JANVIER!D20)</f>
        <v>0</v>
      </c>
      <c r="J20" s="7"/>
      <c r="K20" s="7"/>
      <c r="L20" s="7"/>
      <c r="M20" s="70" t="b">
        <f>IF(JANVIER!F20="CAC",JANVIER!D20)</f>
        <v>0</v>
      </c>
      <c r="N20" s="7"/>
      <c r="O20" s="7"/>
      <c r="P20" s="7"/>
      <c r="Q20" s="13" t="b">
        <f>IF(JANVIER!F20="CAH",JANVIER!D20)</f>
        <v>0</v>
      </c>
      <c r="R20" s="7"/>
      <c r="S20" s="7"/>
      <c r="T20" s="7"/>
      <c r="U20" s="7"/>
      <c r="V20" s="7"/>
      <c r="W20" s="7"/>
      <c r="X20" s="7"/>
      <c r="Y20" s="7"/>
      <c r="Z20" s="7"/>
    </row>
    <row r="21" spans="1:26">
      <c r="E21" s="70" t="b">
        <f>IF(JANVIER!F21="CAB",JANVIER!D21)</f>
        <v>0</v>
      </c>
      <c r="I21" s="70" t="b">
        <f>IF(JANVIER!F21="CAW",JANVIER!D21)</f>
        <v>0</v>
      </c>
      <c r="M21" s="70" t="b">
        <f>IF(JANVIER!F21="CAC",JANVIER!D21)</f>
        <v>0</v>
      </c>
      <c r="Q21" s="13" t="b">
        <f>IF(JANVIER!F21="CAH",JANVIER!D21)</f>
        <v>0</v>
      </c>
    </row>
    <row r="22" spans="1:26">
      <c r="E22" s="70" t="b">
        <f>IF(JANVIER!F22="CAB",JANVIER!D22)</f>
        <v>0</v>
      </c>
      <c r="I22" s="70" t="b">
        <f>IF(JANVIER!F22="CAW",JANVIER!D22)</f>
        <v>0</v>
      </c>
      <c r="M22" s="70" t="b">
        <f>IF(JANVIER!F22="CAC",JANVIER!D22)</f>
        <v>0</v>
      </c>
      <c r="Q22" s="13" t="b">
        <f>IF(JANVIER!F22="CAH",JANVIER!D22)</f>
        <v>0</v>
      </c>
    </row>
    <row r="23" spans="1:26">
      <c r="E23" s="70" t="b">
        <f>IF(JANVIER!F23="CAB",JANVIER!D23)</f>
        <v>0</v>
      </c>
      <c r="I23" s="70" t="b">
        <f>IF(JANVIER!F23="CAW",JANVIER!D23)</f>
        <v>0</v>
      </c>
      <c r="M23" s="70" t="b">
        <f>IF(JANVIER!F23="CAC",JANVIER!D23)</f>
        <v>0</v>
      </c>
      <c r="Q23" s="13" t="b">
        <f>IF(JANVIER!F23="CAH",JANVIER!D23)</f>
        <v>0</v>
      </c>
    </row>
    <row r="24" spans="1:26">
      <c r="E24" s="70" t="b">
        <f>IF(JANVIER!F24="CAB",JANVIER!D24)</f>
        <v>0</v>
      </c>
      <c r="I24" s="70" t="b">
        <f>IF(JANVIER!F24="CAW",JANVIER!D24)</f>
        <v>0</v>
      </c>
      <c r="M24" s="70" t="b">
        <f>IF(JANVIER!F24="CAC",JANVIER!D24)</f>
        <v>0</v>
      </c>
      <c r="Q24" s="13" t="b">
        <f>IF(JANVIER!F24="CAH",JANVIER!D24)</f>
        <v>0</v>
      </c>
    </row>
    <row r="25" spans="1:26">
      <c r="E25" s="70" t="b">
        <f>IF(JANVIER!F25="CAB",JANVIER!D25)</f>
        <v>0</v>
      </c>
      <c r="I25" s="70" t="b">
        <f>IF(JANVIER!F25="CAW",JANVIER!D25)</f>
        <v>0</v>
      </c>
      <c r="M25" s="70" t="b">
        <f>IF(JANVIER!F25="CAC",JANVIER!D25)</f>
        <v>0</v>
      </c>
      <c r="Q25" s="13" t="b">
        <f>IF(JANVIER!F25="CAH",JANVIER!D25)</f>
        <v>0</v>
      </c>
    </row>
    <row r="26" spans="1:26">
      <c r="E26" s="70" t="b">
        <f>IF(JANVIER!F26="CAB",JANVIER!D26)</f>
        <v>0</v>
      </c>
      <c r="I26" s="70" t="b">
        <f>IF(JANVIER!F26="CAW",JANVIER!D26)</f>
        <v>0</v>
      </c>
      <c r="M26" s="70" t="b">
        <f>IF(JANVIER!F26="CAC",JANVIER!D26)</f>
        <v>0</v>
      </c>
      <c r="Q26" s="13" t="b">
        <f>IF(JANVIER!F26="CAH",JANVIER!D26)</f>
        <v>0</v>
      </c>
    </row>
    <row r="27" spans="1:26">
      <c r="E27" s="70" t="b">
        <f>IF(JANVIER!F27="CAB",JANVIER!D27)</f>
        <v>0</v>
      </c>
      <c r="I27" s="70" t="b">
        <f>IF(JANVIER!F27="CAW",JANVIER!D27)</f>
        <v>0</v>
      </c>
      <c r="M27" s="70" t="b">
        <f>IF(JANVIER!F27="CAC",JANVIER!D27)</f>
        <v>0</v>
      </c>
      <c r="Q27" s="13" t="b">
        <f>IF(JANVIER!F27="CAH",JANVIER!D27)</f>
        <v>0</v>
      </c>
    </row>
    <row r="28" spans="1:26">
      <c r="E28" s="70" t="b">
        <f>IF(JANVIER!F28="CAB",JANVIER!D28)</f>
        <v>0</v>
      </c>
      <c r="I28" s="70" t="b">
        <f>IF(JANVIER!F28="CAW",JANVIER!D28)</f>
        <v>0</v>
      </c>
      <c r="M28" s="70" t="b">
        <f>IF(JANVIER!F28="CAC",JANVIER!D28)</f>
        <v>0</v>
      </c>
      <c r="Q28" s="13" t="b">
        <f>IF(JANVIER!F28="CAH",JANVIER!D28)</f>
        <v>0</v>
      </c>
    </row>
    <row r="29" spans="1:26">
      <c r="E29" s="70" t="b">
        <f>IF(JANVIER!F29="CAB",JANVIER!D29)</f>
        <v>0</v>
      </c>
      <c r="I29" s="70" t="b">
        <f>IF(JANVIER!F29="CAW",JANVIER!D29)</f>
        <v>0</v>
      </c>
      <c r="M29" s="70" t="b">
        <f>IF(JANVIER!F29="CAC",JANVIER!D29)</f>
        <v>0</v>
      </c>
      <c r="Q29" s="13" t="b">
        <f>IF(JANVIER!F29="CAH",JANVIER!D29)</f>
        <v>0</v>
      </c>
    </row>
    <row r="30" spans="1:26">
      <c r="E30" s="70" t="b">
        <f>IF(JANVIER!F30="CAB",JANVIER!D30)</f>
        <v>0</v>
      </c>
      <c r="I30" s="70" t="b">
        <f>IF(JANVIER!F30="CAW",JANVIER!D30)</f>
        <v>0</v>
      </c>
      <c r="M30" s="70" t="b">
        <f>IF(JANVIER!F30="CAC",JANVIER!D30)</f>
        <v>0</v>
      </c>
      <c r="Q30" s="13" t="b">
        <f>IF(JANVIER!F30="CAH",JANVIER!D30)</f>
        <v>0</v>
      </c>
    </row>
    <row r="31" spans="1:26">
      <c r="E31" s="70" t="b">
        <f>IF(JANVIER!F31="CAB",JANVIER!D31)</f>
        <v>0</v>
      </c>
      <c r="I31" s="70" t="b">
        <f>IF(JANVIER!F31="CAW",JANVIER!D31)</f>
        <v>0</v>
      </c>
      <c r="M31" s="70" t="b">
        <f>IF(JANVIER!F31="CAC",JANVIER!D31)</f>
        <v>0</v>
      </c>
      <c r="Q31" s="13" t="b">
        <f>IF(JANVIER!F31="CAH",JANVIER!D31)</f>
        <v>0</v>
      </c>
    </row>
    <row r="32" spans="1:26">
      <c r="E32" s="70" t="b">
        <f>IF(JANVIER!F32="CAB",JANVIER!D32)</f>
        <v>0</v>
      </c>
      <c r="I32" s="70" t="b">
        <f>IF(JANVIER!F32="CAW",JANVIER!D32)</f>
        <v>0</v>
      </c>
      <c r="M32" s="70" t="b">
        <f>IF(JANVIER!F32="CAC",JANVIER!D32)</f>
        <v>0</v>
      </c>
      <c r="Q32" s="13" t="b">
        <f>IF(JANVIER!F32="CAH",JANVIER!D32)</f>
        <v>0</v>
      </c>
    </row>
    <row r="33" spans="5:17">
      <c r="E33" s="70" t="b">
        <f>IF(JANVIER!F33="CAB",JANVIER!D33)</f>
        <v>0</v>
      </c>
      <c r="I33" s="70" t="b">
        <f>IF(JANVIER!F33="CAW",JANVIER!D33)</f>
        <v>0</v>
      </c>
      <c r="M33" s="70" t="b">
        <f>IF(JANVIER!F33="CAC",JANVIER!D33)</f>
        <v>0</v>
      </c>
      <c r="Q33" s="13" t="b">
        <f>IF(JANVIER!F33="CAH",JANVIER!D33)</f>
        <v>0</v>
      </c>
    </row>
    <row r="34" spans="5:17">
      <c r="E34" s="66" t="b">
        <f>IF(FEVRIER!F8="CAB",FEVRIER!D8)</f>
        <v>0</v>
      </c>
      <c r="I34" s="70"/>
    </row>
    <row r="35" spans="5:17">
      <c r="E35" s="66" t="b">
        <f>IF(FEVRIER!F9="CAB",FEVRIER!D9)</f>
        <v>0</v>
      </c>
    </row>
    <row r="36" spans="5:17">
      <c r="E36" s="66" t="b">
        <f>IF(FEVRIER!F10="CAB",FEVRIER!D10)</f>
        <v>0</v>
      </c>
    </row>
    <row r="37" spans="5:17">
      <c r="E37" s="66" t="b">
        <f>IF(FEVRIER!F11="CAB",FEVRIER!D11)</f>
        <v>0</v>
      </c>
    </row>
    <row r="38" spans="5:17">
      <c r="E38" s="66" t="b">
        <f>IF(FEVRIER!F12="CAB",FEVRIER!D12)</f>
        <v>0</v>
      </c>
    </row>
    <row r="39" spans="5:17">
      <c r="E39" s="66" t="b">
        <f>IF(FEVRIER!F13="CAB",FEVRIER!D13)</f>
        <v>0</v>
      </c>
    </row>
    <row r="40" spans="5:17">
      <c r="E40" s="66" t="b">
        <f>IF(FEVRIER!F14="CAB",FEVRIER!D14)</f>
        <v>0</v>
      </c>
    </row>
    <row r="41" spans="5:17">
      <c r="E41" s="66">
        <f>IF(FEVRIER!F15="CAB",FEVRIER!D15)</f>
        <v>50000</v>
      </c>
    </row>
    <row r="42" spans="5:17">
      <c r="E42" s="66" t="b">
        <f>IF(FEVRIER!F16="CAB",FEVRIER!D16)</f>
        <v>0</v>
      </c>
    </row>
    <row r="43" spans="5:17">
      <c r="E43" s="66" t="b">
        <f>IF(FEVRIER!F17="CAB",FEVRIER!D17)</f>
        <v>0</v>
      </c>
    </row>
    <row r="44" spans="5:17">
      <c r="E44" s="66" t="b">
        <f>IF(FEVRIER!F18="CAB",FEVRIER!D18)</f>
        <v>0</v>
      </c>
    </row>
    <row r="45" spans="5:17">
      <c r="E45" s="66" t="b">
        <f>IF(FEVRIER!F19="CAB",FEVRIER!D19)</f>
        <v>0</v>
      </c>
    </row>
    <row r="46" spans="5:17">
      <c r="E46" s="66" t="b">
        <f>IF(FEVRIER!F20="CAB",FEVRIER!D20)</f>
        <v>0</v>
      </c>
    </row>
    <row r="47" spans="5:17">
      <c r="E47" s="66" t="b">
        <f>IF(FEVRIER!F21="CAB",FEVRIER!D21)</f>
        <v>0</v>
      </c>
    </row>
    <row r="48" spans="5:17">
      <c r="E48" s="66" t="b">
        <f>IF(FEVRIER!F22="CAB",FEVRIER!D22)</f>
        <v>0</v>
      </c>
    </row>
    <row r="49" spans="5:5">
      <c r="E49" s="66" t="b">
        <f>IF(FEVRIER!F23="CAB",FEVRIER!D23)</f>
        <v>0</v>
      </c>
    </row>
    <row r="50" spans="5:5">
      <c r="E50" s="66" t="b">
        <f>IF(FEVRIER!F24="CAB",FEVRIER!D24)</f>
        <v>0</v>
      </c>
    </row>
    <row r="51" spans="5:5">
      <c r="E51" s="66" t="b">
        <f>IF(FEVRIER!F25="CAB",FEVRIER!D25)</f>
        <v>0</v>
      </c>
    </row>
    <row r="52" spans="5:5">
      <c r="E52" s="66" t="b">
        <f>IF(FEVRIER!F26="CAB",FEVRIER!D26)</f>
        <v>0</v>
      </c>
    </row>
    <row r="53" spans="5:5">
      <c r="E53" s="66" t="b">
        <f>IF(FEVRIER!F27="CAB",FEVRIER!D27)</f>
        <v>0</v>
      </c>
    </row>
    <row r="54" spans="5:5">
      <c r="E54" s="66" t="b">
        <f>IF(FEVRIER!F28="CAB",FEVRIER!D28)</f>
        <v>0</v>
      </c>
    </row>
    <row r="55" spans="5:5">
      <c r="E55" s="66" t="b">
        <f>IF(FEVRIER!F29="CAB",FEVRIER!D29)</f>
        <v>0</v>
      </c>
    </row>
    <row r="56" spans="5:5">
      <c r="E56" s="66" t="b">
        <f>IF(FEVRIER!F30="CAB",FEVRIER!D30)</f>
        <v>0</v>
      </c>
    </row>
    <row r="57" spans="5:5">
      <c r="E57" s="66" t="b">
        <f>IF(FEVRIER!F31="CAB",FEVRIER!D31)</f>
        <v>0</v>
      </c>
    </row>
    <row r="58" spans="5:5">
      <c r="E58" s="66" t="b">
        <f>IF(FEVRIER!F32="CAB",FEVRIER!D32)</f>
        <v>0</v>
      </c>
    </row>
    <row r="59" spans="5:5">
      <c r="E59" s="66" t="b">
        <f>IF(FEVRIER!F33="CAB",FEVRIER!D33)</f>
        <v>0</v>
      </c>
    </row>
    <row r="60" spans="5:5">
      <c r="E60" s="66" t="b">
        <f>IF(MARS!F8="CAB",MARS!D8)</f>
        <v>0</v>
      </c>
    </row>
    <row r="61" spans="5:5">
      <c r="E61" s="66" t="b">
        <f>IF(MARS!F9="CAB",MARS!D9)</f>
        <v>0</v>
      </c>
    </row>
    <row r="62" spans="5:5">
      <c r="E62" s="66" t="b">
        <f>IF(MARS!F10="CAB",MARS!D10)</f>
        <v>0</v>
      </c>
    </row>
    <row r="63" spans="5:5">
      <c r="E63" s="66" t="b">
        <f>IF(MARS!F11="CAB",MARS!D11)</f>
        <v>0</v>
      </c>
    </row>
    <row r="64" spans="5:5">
      <c r="E64" s="66" t="b">
        <f>IF(MARS!F12="CAB",MARS!D12)</f>
        <v>0</v>
      </c>
    </row>
    <row r="65" spans="5:5">
      <c r="E65" s="66" t="b">
        <f>IF(MARS!F13="CAB",MARS!D13)</f>
        <v>0</v>
      </c>
    </row>
    <row r="66" spans="5:5">
      <c r="E66" s="66" t="b">
        <f>IF(MARS!F14="CAB",MARS!D14)</f>
        <v>0</v>
      </c>
    </row>
    <row r="67" spans="5:5">
      <c r="E67" s="66" t="b">
        <f>IF(MARS!F15="CAB",MARS!D15)</f>
        <v>0</v>
      </c>
    </row>
    <row r="68" spans="5:5">
      <c r="E68" s="66" t="b">
        <f>IF(MARS!F16="CAB",MARS!D16)</f>
        <v>0</v>
      </c>
    </row>
    <row r="69" spans="5:5">
      <c r="E69" s="66" t="b">
        <f>IF(MARS!F17="CAB",MARS!D17)</f>
        <v>0</v>
      </c>
    </row>
    <row r="70" spans="5:5">
      <c r="E70" s="66" t="b">
        <f>IF(MARS!F18="CAB",MARS!D18)</f>
        <v>0</v>
      </c>
    </row>
    <row r="71" spans="5:5">
      <c r="E71" s="66" t="b">
        <f>IF(MARS!F19="CAB",MARS!D19)</f>
        <v>0</v>
      </c>
    </row>
    <row r="72" spans="5:5">
      <c r="E72" s="66" t="b">
        <f>IF(MARS!F20="CAB",MARS!D20)</f>
        <v>0</v>
      </c>
    </row>
    <row r="73" spans="5:5">
      <c r="E73" s="66" t="b">
        <f>IF(MARS!F21="CAB",MARS!D21)</f>
        <v>0</v>
      </c>
    </row>
    <row r="74" spans="5:5">
      <c r="E74" s="66" t="b">
        <f>IF(MARS!F22="CAB",MARS!D22)</f>
        <v>0</v>
      </c>
    </row>
    <row r="75" spans="5:5">
      <c r="E75" s="66" t="b">
        <f>IF(MARS!F23="CAB",MARS!D23)</f>
        <v>0</v>
      </c>
    </row>
    <row r="76" spans="5:5">
      <c r="E76" s="66" t="b">
        <f>IF(MARS!F24="CAB",MARS!D24)</f>
        <v>0</v>
      </c>
    </row>
    <row r="77" spans="5:5">
      <c r="E77" s="66" t="b">
        <f>IF(MARS!F25="CAB",MARS!D25)</f>
        <v>0</v>
      </c>
    </row>
    <row r="78" spans="5:5">
      <c r="E78" s="66" t="b">
        <f>IF(MARS!F26="CAB",MARS!D26)</f>
        <v>0</v>
      </c>
    </row>
    <row r="79" spans="5:5">
      <c r="E79" s="66" t="b">
        <f>IF(MARS!F27="CAB",MARS!D27)</f>
        <v>0</v>
      </c>
    </row>
    <row r="80" spans="5:5">
      <c r="E80" s="66" t="b">
        <f>IF(MARS!F28="CAB",MARS!D28)</f>
        <v>0</v>
      </c>
    </row>
    <row r="81" spans="5:5">
      <c r="E81" s="66" t="b">
        <f>IF(MARS!F29="CAB",MARS!D29)</f>
        <v>0</v>
      </c>
    </row>
    <row r="82" spans="5:5">
      <c r="E82" s="66" t="b">
        <f>IF(MARS!F30="CAB",MARS!D30)</f>
        <v>0</v>
      </c>
    </row>
    <row r="83" spans="5:5">
      <c r="E83" s="66" t="b">
        <f>IF(MARS!F31="CAB",MARS!D31)</f>
        <v>0</v>
      </c>
    </row>
    <row r="84" spans="5:5">
      <c r="E84" s="66" t="b">
        <f>IF(MARS!F32="CAB",MARS!D32)</f>
        <v>0</v>
      </c>
    </row>
    <row r="85" spans="5:5">
      <c r="E85" s="66" t="b">
        <f>IF(MARS!F33="CAB",MARS!D33)</f>
        <v>0</v>
      </c>
    </row>
  </sheetData>
  <mergeCells count="10">
    <mergeCell ref="A2:L2"/>
    <mergeCell ref="B3:X4"/>
    <mergeCell ref="B5:B6"/>
    <mergeCell ref="A5:A6"/>
    <mergeCell ref="C5:F5"/>
    <mergeCell ref="G5:J5"/>
    <mergeCell ref="K5:N5"/>
    <mergeCell ref="O5:R5"/>
    <mergeCell ref="S5:V5"/>
    <mergeCell ref="W5:Z5"/>
  </mergeCells>
  <conditionalFormatting sqref="H8:N19 H6:J7 L6:N7 C5:C7 D6:F7 G5:G19 K5:K7 O5:O19 S5:T19 W5:X19 J6:J19 N6:N19 P6:R19 U6:V19 A5:B19 Y6:Z19 C8:F19 E8:E33 I8:I34 M8:M33 Q9:Q33">
    <cfRule type="expression" dxfId="22" priority="6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Compte Actionnaire</vt:lpstr>
      <vt:lpstr>JANVIER!COMPTABILITE_COPROPRIETE_IMMEUBLE_JAURES_GRIMAUX_MADELEINE_SCI_PLEINSUD_ANNEE_2017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nathalie</cp:lastModifiedBy>
  <cp:lastPrinted>2018-03-22T16:08:21Z</cp:lastPrinted>
  <dcterms:created xsi:type="dcterms:W3CDTF">2018-01-14T19:58:59Z</dcterms:created>
  <dcterms:modified xsi:type="dcterms:W3CDTF">2018-04-08T02:10:42Z</dcterms:modified>
</cp:coreProperties>
</file>