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remy 2\Desktop\"/>
    </mc:Choice>
  </mc:AlternateContent>
  <bookViews>
    <workbookView xWindow="0" yWindow="0" windowWidth="20490" windowHeight="7530"/>
  </bookViews>
  <sheets>
    <sheet name="CALCUL PACK B2 MARINE" sheetId="1" r:id="rId1"/>
  </sheets>
  <externalReferences>
    <externalReference r:id="rId2"/>
    <externalReference r:id="rId3"/>
  </externalReferences>
  <definedNames>
    <definedName name="BATBJ">'[2]BASE BLUE DJINN'!$A$2:$A$4</definedName>
    <definedName name="BATD7">'[2]BASE DJINN 7'!$A$3:$A$4</definedName>
    <definedName name="BATEAU">'[1]BASE DONNEES '!$A$1:$A$19</definedName>
    <definedName name="FORFMONTAGE">'[1]BASE DONNEES '!$A$39:$A$41</definedName>
    <definedName name="KITBJ">'[2]BASE BLUE DJINN'!$A$37:$A$47</definedName>
    <definedName name="KITD7">'[2]BASE DJINN 7'!$A$35:$A$44</definedName>
    <definedName name="KITINSTRUM">'[1]BASE DONNEES '!$A$22:$A$36</definedName>
    <definedName name="MO472CRUISER">'[2]BASE 472 CRUISER'!$B$31:$B$32</definedName>
    <definedName name="mo472open">'[2]BASE 472 OPEN'!$B$29:$B$30</definedName>
    <definedName name="mo472sd">'[2]BASE 472 SD'!$B$32:$B$33</definedName>
    <definedName name="MO522CR">'[2]BASE 522 CRUISER'!$B$32:$B$33</definedName>
    <definedName name="MO522OP">'[2]BASE 522 OPEN'!$B$30:$B$31</definedName>
    <definedName name="MO532TC">'[2]BASE 532 TC'!$B$28:$B$29</definedName>
    <definedName name="MO552OP">'[2]BASE 552 OPEN'!$B$30:$B$32</definedName>
    <definedName name="MO552OPPROMO">'[2]BASE 552 OPEN PROMO'!$B$29:$B$31</definedName>
    <definedName name="MO552SD">'[2]BASE 552 SD'!$B$28:$B$30</definedName>
    <definedName name="MO572CR">'[2]BASE 572 CRUISER'!$B$30:$B$32</definedName>
    <definedName name="MO572OP">'[2]BASE 572 OPEN'!$B$34:$B$36</definedName>
    <definedName name="MO572OPESS">'[2]BASE 572 OPEN ESS'!$B$30:$B$32</definedName>
    <definedName name="MO652CR">'[2]BASE 652 CRUISER'!$B$26:$B$27</definedName>
    <definedName name="MO652OP">'[2]BASE 652 OPEN'!$B$38:$B$39</definedName>
    <definedName name="MO652OPPG">'[2]BASE 652 OPEN PG'!$B$35:$B$36</definedName>
    <definedName name="MO672OP">'[2]BASE 672 OPEN PREM'!$B$33:$B$34</definedName>
    <definedName name="MO672OPF">'[2]BASE 672 OPEN FISH'!$B$39:$B$40</definedName>
    <definedName name="MO672SD">'[2]BASE 672 SD'!$B$32:$B$33</definedName>
    <definedName name="MO722TC">'[2]BASE 722 TC'!$B$29:$B$30</definedName>
    <definedName name="MO752CR">'[2]BASE 752 CR'!$B$29:$B$30</definedName>
    <definedName name="MOBJ">'[2]BASE BLUE DJINN'!#REF!</definedName>
    <definedName name="MOT472CRUISER">'[2]BASE 472 CRUISER'!$A$9:$A$12</definedName>
    <definedName name="mot472open">'[2]BASE 472 OPEN'!$A$8:$A$12</definedName>
    <definedName name="MOT472SD">'[2]BASE 472 SD'!$A$8:$A$12</definedName>
    <definedName name="MOT522CR">'[2]BASE 522 CRUISER'!$A$8:$A$12</definedName>
    <definedName name="MOT522OP">'[2]BASE 522 OPEN'!$A$8:$A$12</definedName>
    <definedName name="MOT522OPPROMO">'[2]BASE 522 OPEN PROMO'!$A$8:$A$10</definedName>
    <definedName name="MOT522SD">'[2]BASE 522 SD'!$A$8:$A$12</definedName>
    <definedName name="MOT532TC">'[2]BASE 532 TC'!$A$8:$A$11</definedName>
    <definedName name="MOT552OP">'[2]BASE 552 OPEN'!$A$8:$A$12</definedName>
    <definedName name="MOT552OPPROMO">'[2]BASE 552 OPEN PROMO'!$A$8:$A$10</definedName>
    <definedName name="MOT552SD">'[2]BASE 552 SD'!$A$8:$A$12</definedName>
    <definedName name="MOT572CR">'[2]BASE 572 CRUISER'!$A$8:$A$12</definedName>
    <definedName name="MOT572OP">'[2]BASE 572 OPEN'!$A$8:$A$12</definedName>
    <definedName name="MOT572OPESS">'[2]BASE 572 OPEN ESS'!$A$8:$A$12</definedName>
    <definedName name="MOT652CR">'[2]BASE 652 CRUISER'!$A$8:$A$13</definedName>
    <definedName name="MOT652OP">'[2]BASE 652 OPEN'!$A$8:$A$13</definedName>
    <definedName name="MOT652OPPG">'[2]BASE 652 OPEN PG'!$A$8:$A$13</definedName>
    <definedName name="MOT672OPF">'[2]BASE 672 OPEN FISH'!$A$8:$A$13</definedName>
    <definedName name="MOT672OPPREM">'[2]BASE 672 OPEN PREM'!$A$8:$A$13</definedName>
    <definedName name="MOT672SD">'[2]BASE 672 SD'!$A$8:$A$13</definedName>
    <definedName name="MOT722TC">'[2]BASE 722 TC'!$A$8:$A$11</definedName>
    <definedName name="MOT752CR">'[2]BASE 752 CR'!$A$9:$A$12</definedName>
    <definedName name="MOTBJ">'[2]BASE BLUE DJINN'!$A$8:$A$11</definedName>
    <definedName name="MOTD7">'[2]BASE DJINN 7'!$A$8:$A$11</definedName>
    <definedName name="MOTEUR">'[1]BASE DONNEES '!$B$1:$B$13</definedName>
    <definedName name="OPTS472CRUISER">'[2]BASE 472 CRUISER'!$A$16:$A$24</definedName>
    <definedName name="opts472open">'[2]BASE 472 OPEN'!$A$16:$A$22</definedName>
    <definedName name="OPTS472SD">'[2]BASE 472 SD'!$A$16:$A$25</definedName>
    <definedName name="OPTS522CR">'[2]BASE 522 CRUISER'!$A$16:$A$25</definedName>
    <definedName name="OPTS522OP">'[2]BASE 522 OPEN'!$A$16:$A$23</definedName>
    <definedName name="OPTS522OPPROMO">'[2]BASE 522 OPEN PROMO'!$A$14:$A$21</definedName>
    <definedName name="OPTS522SD">'[2]BASE 522 SD'!$A$16:$A$23</definedName>
    <definedName name="OPTS532TC">'[2]BASE 532 TC'!$A$15:$A$21</definedName>
    <definedName name="OPTS552OP">'[2]BASE 552 OPEN'!$A$16:$A$23</definedName>
    <definedName name="OPTS552SD">'[2]BASE 552 SD'!$A$16:$A$21</definedName>
    <definedName name="OPTS572CR">'[2]BASE 572 CRUISER'!$A$16:$A$23</definedName>
    <definedName name="OPTS572OP">'[2]BASE 572 OPEN'!$A$16:$A$27</definedName>
    <definedName name="OPTS572OPESS">'[2]BASE 572 OPEN ESS'!$A$16:$A$23</definedName>
    <definedName name="OPTS652CR">'[2]BASE 652 CRUISER'!$A$17:$A$18</definedName>
    <definedName name="OPTS652OP">'[2]BASE 652 OPEN'!$A$17:$A$30</definedName>
    <definedName name="OPTS652OPPG">'[2]BASE 652 OPEN PG'!$A$17:$A$27</definedName>
    <definedName name="OPTS672OPF">'[2]BASE 672 OPEN FISH'!$A$17:$A$31</definedName>
    <definedName name="OPTS672OPPREM">'[2]BASE 672 OPEN PREM'!$A$17:$A$25</definedName>
    <definedName name="OPTS672SD">'[2]BASE 672 SD'!$A$17:$A$24</definedName>
    <definedName name="OPTS722TC">'[2]BASE 722 TC'!$A$15:$A$22</definedName>
    <definedName name="OPTS752CR">'[2]BASE 752 CR'!$A$16:$A$22</definedName>
    <definedName name="OPTSBJ">'[2]BASE BLUE DJINN'!$A$15:$A$34</definedName>
    <definedName name="OPTSD7">'[2]BASE DJINN 7'!$A$15:$A$32</definedName>
    <definedName name="REM472CRUISER">'[2]BASE 472 CRUISER'!$A$27:$A$28</definedName>
    <definedName name="rem472open">'[2]BASE 472 OPEN'!$A$25:$A$26</definedName>
    <definedName name="REM472SD">'[2]BASE 472 SD'!$A$28:$A$29</definedName>
    <definedName name="REM522CR">'[2]BASE 522 CRUISER'!$A$28:$A$29</definedName>
    <definedName name="REM522OP">'[2]BASE 522 OPEN'!$A$26:$A$27</definedName>
    <definedName name="REM522SD">'[2]BASE 522 SD'!$A$26:$A$27</definedName>
    <definedName name="REM532TC">'[2]BASE 532 TC'!$A$24:$A$25</definedName>
    <definedName name="REM552OP">'[2]BASE 552 OPEN'!$A$26:$A$27</definedName>
    <definedName name="REM552SD">'[2]BASE 552 SD'!$A$24:$A$25</definedName>
    <definedName name="REM572CR">'[2]BASE 572 CRUISER'!$A$26:$A$27</definedName>
    <definedName name="REM572OP">'[2]BASE 572 OPEN'!$A$30:$A$31</definedName>
    <definedName name="REM572OPESS">'[2]BASE 572 OPEN ESS'!$A$26:$A$27</definedName>
    <definedName name="REM652CR">'[2]BASE 652 CRUISER'!$A$21:$A$23</definedName>
    <definedName name="REM652OP">'[2]BASE 652 OPEN'!$A$33:$A$35</definedName>
    <definedName name="REM652OPPG">'[2]BASE 652 OPEN PG'!$A$30:$A$32</definedName>
    <definedName name="REM672OPF">'[2]BASE 672 OPEN FISH'!$A$34:$A$36</definedName>
    <definedName name="REM672OPPREM">'[2]BASE 672 OPEN PREM'!$A$28:$A$30</definedName>
    <definedName name="REM672SD">'[2]BASE 672 SD'!$A$27:$A$29</definedName>
    <definedName name="REM722TC">'[2]BASE 722 TC'!$A$25:$A$26</definedName>
    <definedName name="REM752CR">'[2]BASE 752 CR'!$A$25:$A$26</definedName>
    <definedName name="REMBJ">'[2]BASE BLUE DJINN'!$A$50:$A$51</definedName>
    <definedName name="REMD7">'[2]BASE DJINN 7'!$A$47:$A$48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50" i="1" l="1"/>
  <c r="A145" i="1"/>
  <c r="A141" i="1"/>
  <c r="A137" i="1"/>
  <c r="A133" i="1"/>
  <c r="A129" i="1"/>
  <c r="A124" i="1"/>
  <c r="A119" i="1"/>
  <c r="A114" i="1"/>
  <c r="A109" i="1"/>
  <c r="A105" i="1"/>
  <c r="A101" i="1"/>
  <c r="A97" i="1"/>
  <c r="A93" i="1"/>
  <c r="A89" i="1"/>
  <c r="A85" i="1"/>
  <c r="A81" i="1"/>
  <c r="C80" i="1"/>
  <c r="C79" i="1"/>
  <c r="B79" i="1"/>
  <c r="D78" i="1"/>
  <c r="C78" i="1"/>
  <c r="B78" i="1"/>
  <c r="C77" i="1"/>
  <c r="B77" i="1"/>
  <c r="B80" i="1" s="1"/>
  <c r="A77" i="1"/>
  <c r="A73" i="1"/>
  <c r="A69" i="1"/>
  <c r="B68" i="1"/>
  <c r="B67" i="1"/>
  <c r="B66" i="1"/>
  <c r="H65" i="1"/>
  <c r="B65" i="1"/>
  <c r="A65" i="1"/>
  <c r="D60" i="1"/>
  <c r="F60" i="1" s="1"/>
  <c r="D59" i="1"/>
  <c r="F59" i="1" s="1"/>
  <c r="D58" i="1"/>
  <c r="F58" i="1" s="1"/>
  <c r="D57" i="1"/>
  <c r="F57" i="1" s="1"/>
  <c r="D56" i="1"/>
  <c r="F56" i="1" s="1"/>
  <c r="D55" i="1"/>
  <c r="F55" i="1" s="1"/>
  <c r="D54" i="1"/>
  <c r="F54" i="1" s="1"/>
  <c r="D53" i="1"/>
  <c r="F53" i="1" s="1"/>
  <c r="D52" i="1"/>
  <c r="F52" i="1" s="1"/>
  <c r="D51" i="1"/>
  <c r="F51" i="1" s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C42" i="1"/>
  <c r="A41" i="1"/>
  <c r="C38" i="1"/>
  <c r="A37" i="1"/>
  <c r="C34" i="1"/>
  <c r="A33" i="1"/>
  <c r="A44" i="1"/>
  <c r="I42" i="1"/>
  <c r="C41" i="1"/>
  <c r="A40" i="1"/>
  <c r="I38" i="1"/>
  <c r="C37" i="1"/>
  <c r="A36" i="1"/>
  <c r="I34" i="1"/>
  <c r="C33" i="1"/>
  <c r="I44" i="1"/>
  <c r="I43" i="1"/>
  <c r="I41" i="1"/>
  <c r="A32" i="1"/>
  <c r="C26" i="1"/>
  <c r="C24" i="1"/>
  <c r="C22" i="1"/>
  <c r="C20" i="1"/>
  <c r="C18" i="1"/>
  <c r="C16" i="1"/>
  <c r="C14" i="1"/>
  <c r="C12" i="1"/>
  <c r="C10" i="1"/>
  <c r="C43" i="1"/>
  <c r="C39" i="1"/>
  <c r="I45" i="1"/>
  <c r="A43" i="1"/>
  <c r="I39" i="1"/>
  <c r="I37" i="1"/>
  <c r="C35" i="1"/>
  <c r="A34" i="1"/>
  <c r="C23" i="1"/>
  <c r="C15" i="1"/>
  <c r="I40" i="1"/>
  <c r="A39" i="1"/>
  <c r="I33" i="1"/>
  <c r="C32" i="1"/>
  <c r="C13" i="1"/>
  <c r="C6" i="1"/>
  <c r="C44" i="1"/>
  <c r="C27" i="1"/>
  <c r="C11" i="1"/>
  <c r="I46" i="1"/>
  <c r="C40" i="1"/>
  <c r="A38" i="1"/>
  <c r="I36" i="1"/>
  <c r="I35" i="1"/>
  <c r="C25" i="1"/>
  <c r="C17" i="1"/>
  <c r="C9" i="1"/>
  <c r="C7" i="1"/>
  <c r="C5" i="1"/>
  <c r="A35" i="1"/>
  <c r="I32" i="1"/>
  <c r="C21" i="1"/>
  <c r="C8" i="1"/>
  <c r="A42" i="1"/>
  <c r="C36" i="1"/>
  <c r="C19" i="1"/>
  <c r="D77" i="1"/>
  <c r="D19" i="1" l="1"/>
  <c r="D36" i="1"/>
  <c r="E36" i="1" s="1"/>
  <c r="C147" i="1"/>
  <c r="C130" i="1"/>
  <c r="C121" i="1"/>
  <c r="C111" i="1"/>
  <c r="C152" i="1"/>
  <c r="C135" i="1"/>
  <c r="C116" i="1"/>
  <c r="C126" i="1"/>
  <c r="D8" i="1"/>
  <c r="D21" i="1"/>
  <c r="C82" i="1"/>
  <c r="C90" i="1"/>
  <c r="C86" i="1"/>
  <c r="C68" i="1"/>
  <c r="D5" i="1"/>
  <c r="D7" i="1"/>
  <c r="D9" i="1"/>
  <c r="D17" i="1"/>
  <c r="D25" i="1"/>
  <c r="C94" i="1"/>
  <c r="C138" i="1"/>
  <c r="C98" i="1"/>
  <c r="C142" i="1"/>
  <c r="C106" i="1"/>
  <c r="C102" i="1"/>
  <c r="D40" i="1"/>
  <c r="E40" i="1" s="1"/>
  <c r="D11" i="1"/>
  <c r="D27" i="1"/>
  <c r="D44" i="1"/>
  <c r="E44" i="1" s="1"/>
  <c r="D6" i="1"/>
  <c r="D13" i="1"/>
  <c r="D32" i="1"/>
  <c r="E32" i="1" s="1"/>
  <c r="C107" i="1"/>
  <c r="C95" i="1"/>
  <c r="C139" i="1"/>
  <c r="C103" i="1"/>
  <c r="C143" i="1"/>
  <c r="C99" i="1"/>
  <c r="D15" i="1"/>
  <c r="D23" i="1"/>
  <c r="C81" i="1"/>
  <c r="C85" i="1"/>
  <c r="C67" i="1"/>
  <c r="C89" i="1"/>
  <c r="D35" i="1"/>
  <c r="E35" i="1" s="1"/>
  <c r="C127" i="1"/>
  <c r="C117" i="1"/>
  <c r="C148" i="1"/>
  <c r="C131" i="1"/>
  <c r="C153" i="1"/>
  <c r="C112" i="1"/>
  <c r="C122" i="1"/>
  <c r="D39" i="1"/>
  <c r="E39" i="1" s="1"/>
  <c r="D43" i="1"/>
  <c r="E43" i="1" s="1"/>
  <c r="D10" i="1"/>
  <c r="D12" i="1"/>
  <c r="D14" i="1"/>
  <c r="D16" i="1"/>
  <c r="D18" i="1"/>
  <c r="D20" i="1"/>
  <c r="D22" i="1"/>
  <c r="D24" i="1"/>
  <c r="D26" i="1"/>
  <c r="C65" i="1"/>
  <c r="D33" i="1"/>
  <c r="E33" i="1" s="1"/>
  <c r="C91" i="1"/>
  <c r="C83" i="1"/>
  <c r="C87" i="1"/>
  <c r="D37" i="1"/>
  <c r="E37" i="1" s="1"/>
  <c r="C150" i="1"/>
  <c r="C144" i="1"/>
  <c r="C133" i="1"/>
  <c r="C104" i="1"/>
  <c r="C124" i="1"/>
  <c r="C114" i="1"/>
  <c r="C108" i="1"/>
  <c r="C145" i="1"/>
  <c r="C96" i="1"/>
  <c r="C140" i="1"/>
  <c r="C109" i="1"/>
  <c r="C100" i="1"/>
  <c r="C119" i="1"/>
  <c r="D41" i="1"/>
  <c r="E41" i="1" s="1"/>
  <c r="C154" i="1"/>
  <c r="C128" i="1"/>
  <c r="C118" i="1"/>
  <c r="C113" i="1"/>
  <c r="C123" i="1"/>
  <c r="C132" i="1"/>
  <c r="C149" i="1"/>
  <c r="C66" i="1"/>
  <c r="D34" i="1"/>
  <c r="E34" i="1" s="1"/>
  <c r="C137" i="1"/>
  <c r="C97" i="1"/>
  <c r="C88" i="1"/>
  <c r="C141" i="1"/>
  <c r="C101" i="1"/>
  <c r="C92" i="1"/>
  <c r="C105" i="1"/>
  <c r="C93" i="1"/>
  <c r="C84" i="1"/>
  <c r="D38" i="1"/>
  <c r="E38" i="1" s="1"/>
  <c r="C120" i="1"/>
  <c r="C110" i="1"/>
  <c r="C151" i="1"/>
  <c r="C134" i="1"/>
  <c r="C146" i="1"/>
  <c r="C129" i="1"/>
  <c r="C115" i="1"/>
  <c r="C125" i="1"/>
  <c r="D42" i="1"/>
  <c r="E42" i="1" s="1"/>
  <c r="F41" i="1"/>
  <c r="F42" i="1"/>
  <c r="F36" i="1"/>
  <c r="F34" i="1"/>
  <c r="F35" i="1"/>
  <c r="F33" i="1"/>
  <c r="F40" i="1"/>
  <c r="F43" i="1"/>
  <c r="F38" i="1"/>
  <c r="F32" i="1"/>
  <c r="F44" i="1"/>
  <c r="F39" i="1"/>
  <c r="F37" i="1"/>
  <c r="L9" i="1" l="1"/>
  <c r="F9" i="1"/>
  <c r="G9" i="1" s="1"/>
  <c r="K9" i="1"/>
  <c r="K8" i="1"/>
  <c r="L8" i="1" s="1"/>
  <c r="F8" i="1"/>
  <c r="G8" i="1"/>
  <c r="C73" i="1"/>
  <c r="C69" i="1"/>
  <c r="L27" i="1"/>
  <c r="F27" i="1"/>
  <c r="G27" i="1" s="1"/>
  <c r="K27" i="1"/>
  <c r="K7" i="1"/>
  <c r="L7" i="1" s="1"/>
  <c r="F7" i="1"/>
  <c r="G7" i="1"/>
  <c r="G24" i="1"/>
  <c r="K24" i="1"/>
  <c r="L24" i="1" s="1"/>
  <c r="F24" i="1"/>
  <c r="G16" i="1"/>
  <c r="K16" i="1"/>
  <c r="L16" i="1" s="1"/>
  <c r="F16" i="1"/>
  <c r="K6" i="1"/>
  <c r="F6" i="1"/>
  <c r="G6" i="1" s="1"/>
  <c r="L6" i="1"/>
  <c r="L17" i="1"/>
  <c r="F17" i="1"/>
  <c r="G17" i="1" s="1"/>
  <c r="K17" i="1"/>
  <c r="C76" i="1"/>
  <c r="C72" i="1"/>
  <c r="L21" i="1"/>
  <c r="F21" i="1"/>
  <c r="G21" i="1" s="1"/>
  <c r="K21" i="1"/>
  <c r="L22" i="1"/>
  <c r="F22" i="1"/>
  <c r="G22" i="1" s="1"/>
  <c r="K22" i="1"/>
  <c r="L14" i="1"/>
  <c r="K14" i="1"/>
  <c r="F14" i="1"/>
  <c r="G14" i="1" s="1"/>
  <c r="L20" i="1"/>
  <c r="F20" i="1"/>
  <c r="G20" i="1" s="1"/>
  <c r="K20" i="1"/>
  <c r="L12" i="1"/>
  <c r="F12" i="1"/>
  <c r="G12" i="1" s="1"/>
  <c r="K12" i="1"/>
  <c r="L23" i="1"/>
  <c r="F23" i="1"/>
  <c r="G23" i="1" s="1"/>
  <c r="K23" i="1"/>
  <c r="C74" i="1"/>
  <c r="C70" i="1"/>
  <c r="G26" i="1"/>
  <c r="K26" i="1"/>
  <c r="L26" i="1" s="1"/>
  <c r="F26" i="1"/>
  <c r="L18" i="1"/>
  <c r="F18" i="1"/>
  <c r="G18" i="1" s="1"/>
  <c r="K18" i="1"/>
  <c r="G10" i="1"/>
  <c r="K10" i="1"/>
  <c r="L10" i="1" s="1"/>
  <c r="F10" i="1"/>
  <c r="C75" i="1"/>
  <c r="C71" i="1"/>
  <c r="L15" i="1"/>
  <c r="F15" i="1"/>
  <c r="G15" i="1" s="1"/>
  <c r="K15" i="1"/>
  <c r="L13" i="1"/>
  <c r="F13" i="1"/>
  <c r="G13" i="1" s="1"/>
  <c r="K13" i="1"/>
  <c r="L11" i="1"/>
  <c r="F11" i="1"/>
  <c r="G11" i="1" s="1"/>
  <c r="K11" i="1"/>
  <c r="L25" i="1"/>
  <c r="F25" i="1"/>
  <c r="G25" i="1" s="1"/>
  <c r="K25" i="1"/>
  <c r="K5" i="1"/>
  <c r="L5" i="1" s="1"/>
  <c r="F5" i="1"/>
  <c r="G5" i="1"/>
  <c r="L19" i="1"/>
  <c r="F19" i="1"/>
  <c r="G19" i="1" s="1"/>
  <c r="K19" i="1"/>
  <c r="I18" i="1" l="1"/>
  <c r="H18" i="1"/>
  <c r="I23" i="1"/>
  <c r="H23" i="1"/>
  <c r="I14" i="1"/>
  <c r="H14" i="1"/>
  <c r="H19" i="1"/>
  <c r="I19" i="1"/>
  <c r="I13" i="1"/>
  <c r="H13" i="1"/>
  <c r="H11" i="1"/>
  <c r="I11" i="1"/>
  <c r="I20" i="1"/>
  <c r="H20" i="1"/>
  <c r="I25" i="1"/>
  <c r="H25" i="1"/>
  <c r="I12" i="1"/>
  <c r="H12" i="1"/>
  <c r="H21" i="1"/>
  <c r="I21" i="1"/>
  <c r="I6" i="1"/>
  <c r="H6" i="1"/>
  <c r="H27" i="1"/>
  <c r="I27" i="1"/>
  <c r="I9" i="1"/>
  <c r="H9" i="1"/>
  <c r="I15" i="1"/>
  <c r="H15" i="1"/>
  <c r="I22" i="1"/>
  <c r="H22" i="1"/>
  <c r="I17" i="1"/>
  <c r="H17" i="1"/>
  <c r="H7" i="1"/>
  <c r="I7" i="1"/>
  <c r="I10" i="1"/>
  <c r="H10" i="1"/>
  <c r="I26" i="1"/>
  <c r="H26" i="1"/>
  <c r="I16" i="1"/>
  <c r="H16" i="1"/>
  <c r="I24" i="1"/>
  <c r="H24" i="1"/>
  <c r="I8" i="1"/>
  <c r="H8" i="1"/>
  <c r="H5" i="1"/>
  <c r="I5" i="1"/>
  <c r="F67" i="1" l="1"/>
  <c r="F66" i="1"/>
  <c r="F68" i="1"/>
  <c r="F65" i="1"/>
  <c r="F73" i="1"/>
  <c r="F75" i="1"/>
  <c r="F74" i="1"/>
  <c r="F76" i="1"/>
  <c r="F69" i="1"/>
  <c r="F71" i="1"/>
  <c r="F70" i="1"/>
  <c r="F72" i="1"/>
  <c r="G51" i="1" l="1"/>
  <c r="G55" i="1"/>
  <c r="G56" i="1" l="1"/>
  <c r="H56" i="1" s="1"/>
  <c r="H55" i="1"/>
  <c r="G52" i="1"/>
  <c r="H52" i="1" s="1"/>
  <c r="G53" i="1"/>
  <c r="H53" i="1" s="1"/>
  <c r="G54" i="1"/>
  <c r="H54" i="1" s="1"/>
  <c r="H51" i="1"/>
  <c r="D72" i="1" l="1"/>
  <c r="D71" i="1"/>
  <c r="D70" i="1"/>
  <c r="D69" i="1"/>
  <c r="E68" i="1"/>
  <c r="E65" i="1"/>
  <c r="D76" i="1"/>
  <c r="D75" i="1"/>
  <c r="D74" i="1"/>
  <c r="D73" i="1"/>
  <c r="E72" i="1"/>
  <c r="E71" i="1"/>
  <c r="E70" i="1"/>
  <c r="E69" i="1"/>
  <c r="D66" i="1"/>
  <c r="E76" i="1"/>
  <c r="E74" i="1"/>
  <c r="E67" i="1"/>
  <c r="E66" i="1"/>
  <c r="D68" i="1"/>
  <c r="D67" i="1"/>
  <c r="E75" i="1"/>
  <c r="E73" i="1"/>
  <c r="D65" i="1"/>
  <c r="G57" i="1" l="1"/>
  <c r="G60" i="1" l="1"/>
  <c r="H60" i="1" s="1"/>
  <c r="H57" i="1"/>
  <c r="G58" i="1"/>
  <c r="H58" i="1" s="1"/>
  <c r="G59" i="1"/>
  <c r="H59" i="1" s="1"/>
</calcChain>
</file>

<file path=xl/sharedStrings.xml><?xml version="1.0" encoding="utf-8"?>
<sst xmlns="http://schemas.openxmlformats.org/spreadsheetml/2006/main" count="109" uniqueCount="106">
  <si>
    <t>COQUE</t>
  </si>
  <si>
    <t>REF</t>
  </si>
  <si>
    <t>PV PUBLIC TTC</t>
  </si>
  <si>
    <t>CALCUL PRIX SALON COQUE</t>
  </si>
  <si>
    <t>PA COQUE HT</t>
  </si>
  <si>
    <t>PV COQUE PUBLIC HT</t>
  </si>
  <si>
    <t>REMISE COQUE YM %</t>
  </si>
  <si>
    <t>REMISE PV SALON HT</t>
  </si>
  <si>
    <t>PV COQUE SALON HT</t>
  </si>
  <si>
    <t>PV COQUE SALON TTC</t>
  </si>
  <si>
    <t>MARGE COQUE HT</t>
  </si>
  <si>
    <t>REMISE COQUE B2 %</t>
  </si>
  <si>
    <t>REMISE COQUE HT</t>
  </si>
  <si>
    <t>472 OPEN</t>
  </si>
  <si>
    <t>B2472OPEN</t>
  </si>
  <si>
    <t>472 SUN DECK</t>
  </si>
  <si>
    <t>B2472SD</t>
  </si>
  <si>
    <t>472 CRUISER</t>
  </si>
  <si>
    <t>B2472CRUISER</t>
  </si>
  <si>
    <t>500 OPEN</t>
  </si>
  <si>
    <t>B2500OPEN</t>
  </si>
  <si>
    <t>522 OPEN</t>
  </si>
  <si>
    <t>B2522OPEN</t>
  </si>
  <si>
    <t>522 SUN DECK</t>
  </si>
  <si>
    <t>B2522SUNDECK</t>
  </si>
  <si>
    <t>522 CRUISER</t>
  </si>
  <si>
    <t>B2522CRUISER</t>
  </si>
  <si>
    <t>552 OPEN</t>
  </si>
  <si>
    <t>B2552OPEN</t>
  </si>
  <si>
    <t>552 SUN DECK</t>
  </si>
  <si>
    <t>B2552SUNDECK</t>
  </si>
  <si>
    <t>572 OPEN</t>
  </si>
  <si>
    <t>B2572OPEN</t>
  </si>
  <si>
    <t>572 CRUISER</t>
  </si>
  <si>
    <t>B2572CRUISER</t>
  </si>
  <si>
    <t>652 OPEN</t>
  </si>
  <si>
    <t>B2652OPEN</t>
  </si>
  <si>
    <t>652 CRUISER</t>
  </si>
  <si>
    <t>B2652CRUISER</t>
  </si>
  <si>
    <t>672 SUNDECK</t>
  </si>
  <si>
    <t>B2672SUNDECK</t>
  </si>
  <si>
    <t>672 OPEN</t>
  </si>
  <si>
    <t>B2672OPEN</t>
  </si>
  <si>
    <t>752 CRUISER</t>
  </si>
  <si>
    <t>B2752CRUISER</t>
  </si>
  <si>
    <t>722 TC</t>
  </si>
  <si>
    <t>B2MARINE722TC</t>
  </si>
  <si>
    <t>572 OPEN ESS</t>
  </si>
  <si>
    <t>B2572OPENESS</t>
  </si>
  <si>
    <t>572 CRUISER INT LINE</t>
  </si>
  <si>
    <t>B2572CRUISERIT</t>
  </si>
  <si>
    <t>672 OPEN PG</t>
  </si>
  <si>
    <t>B2672OPENPG</t>
  </si>
  <si>
    <t>672 OPEN FISH</t>
  </si>
  <si>
    <t>B2672OPENFISH</t>
  </si>
  <si>
    <t>BLUE DJINN CONFORT</t>
  </si>
  <si>
    <t>BLUEDJINN</t>
  </si>
  <si>
    <t>DJINN 7 CONFORT</t>
  </si>
  <si>
    <t>DJINN7</t>
  </si>
  <si>
    <t xml:space="preserve">MOTEUR </t>
  </si>
  <si>
    <t>PRIX PUBLIC TTC</t>
  </si>
  <si>
    <t>PV PACK TTC</t>
  </si>
  <si>
    <t>PV PACK HT</t>
  </si>
  <si>
    <t>MARGE MOTEUR HT</t>
  </si>
  <si>
    <t>KIT INSTRUMENTATION</t>
  </si>
  <si>
    <t>PRIX PUB TTC</t>
  </si>
  <si>
    <t>F20BEPL</t>
  </si>
  <si>
    <t>F30BETL</t>
  </si>
  <si>
    <t>F40FETL</t>
  </si>
  <si>
    <t>F50HETL</t>
  </si>
  <si>
    <t>F60FETL</t>
  </si>
  <si>
    <t>F70AETL</t>
  </si>
  <si>
    <t>F80DETL</t>
  </si>
  <si>
    <t>F100FETL</t>
  </si>
  <si>
    <t>F115BETL</t>
  </si>
  <si>
    <t>F130AETL</t>
  </si>
  <si>
    <t>F150DETL</t>
  </si>
  <si>
    <t>F175AETL</t>
  </si>
  <si>
    <t>F200FETL</t>
  </si>
  <si>
    <t>POUR PRIX SALON</t>
  </si>
  <si>
    <t>PREPARATION € TTC</t>
  </si>
  <si>
    <t>TRANSPORT € TTC</t>
  </si>
  <si>
    <t>M/O € TTC</t>
  </si>
  <si>
    <t>TOTALTTC</t>
  </si>
  <si>
    <t>472/452</t>
  </si>
  <si>
    <t>KIT452/472</t>
  </si>
  <si>
    <t>500/522</t>
  </si>
  <si>
    <t>KIT500/522</t>
  </si>
  <si>
    <t>552 F70</t>
  </si>
  <si>
    <t>KIT552F70</t>
  </si>
  <si>
    <t>572 F70</t>
  </si>
  <si>
    <t>KIT572F70</t>
  </si>
  <si>
    <t>552 F100</t>
  </si>
  <si>
    <t>KIT552F100</t>
  </si>
  <si>
    <t>572 F100</t>
  </si>
  <si>
    <t>KIT572F100</t>
  </si>
  <si>
    <t>KIT652</t>
  </si>
  <si>
    <t>KIT672</t>
  </si>
  <si>
    <t>KIT752</t>
  </si>
  <si>
    <t>KIT722</t>
  </si>
  <si>
    <t>PACK B2</t>
  </si>
  <si>
    <t>PACK SALON TTC</t>
  </si>
  <si>
    <t>PRIX SALON TTC</t>
  </si>
  <si>
    <t>MARGE HT SUR PRIX SALON</t>
  </si>
  <si>
    <t>REMISE MOTEUR EN %</t>
  </si>
  <si>
    <t>REMISE COQUE EN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</si>
</sst>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&quot;€&quot;"/>
    <numFmt numFmtId="165" formatCode="#,##0\ &quot;€&quot;"/>
  </numFmts>
  <fonts count="3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</font>
    <font>
      <b/>
      <u/>
      <sz val="14"/>
      <name val="Arial"/>
      <family val="2"/>
    </font>
    <font>
      <b/>
      <sz val="22"/>
      <color rgb="FFFF0000"/>
      <name val="Arial"/>
      <family val="2"/>
    </font>
    <font>
      <b/>
      <sz val="11"/>
      <color rgb="FFFF0000"/>
      <name val="Arial"/>
      <family val="2"/>
    </font>
    <font>
      <b/>
      <sz val="16"/>
      <name val="Arial"/>
      <family val="2"/>
    </font>
    <font>
      <b/>
      <sz val="16"/>
      <color theme="0"/>
      <name val="Arial"/>
      <family val="2"/>
    </font>
    <font>
      <b/>
      <sz val="10"/>
      <name val="Arial"/>
      <family val="2"/>
    </font>
    <font>
      <b/>
      <sz val="12"/>
      <color rgb="FFFF0000"/>
      <name val="Arial"/>
      <family val="2"/>
    </font>
    <font>
      <b/>
      <sz val="10"/>
      <color rgb="FFFF0000"/>
      <name val="Arial"/>
      <family val="2"/>
    </font>
    <font>
      <sz val="10"/>
      <name val="Arial"/>
      <family val="2"/>
    </font>
    <font>
      <b/>
      <sz val="11"/>
      <color theme="3"/>
      <name val="Arial"/>
      <family val="2"/>
    </font>
    <font>
      <b/>
      <sz val="11"/>
      <name val="Arial"/>
      <family val="2"/>
    </font>
    <font>
      <b/>
      <sz val="24"/>
      <color rgb="FFFF0000"/>
      <name val="Arial"/>
      <family val="2"/>
    </font>
    <font>
      <b/>
      <sz val="12"/>
      <name val="Arial"/>
      <family val="2"/>
    </font>
    <font>
      <b/>
      <sz val="14"/>
      <color theme="1"/>
      <name val="Calibri"/>
      <family val="2"/>
      <scheme val="minor"/>
    </font>
    <font>
      <b/>
      <sz val="11"/>
      <color rgb="FF002060"/>
      <name val="Arial"/>
      <family val="2"/>
    </font>
    <font>
      <sz val="12"/>
      <name val="Arial"/>
      <family val="2"/>
    </font>
    <font>
      <sz val="14"/>
      <color theme="1"/>
      <name val="Calibri"/>
      <family val="2"/>
      <scheme val="minor"/>
    </font>
    <font>
      <b/>
      <sz val="16"/>
      <color theme="3"/>
      <name val="Arial"/>
      <family val="2"/>
    </font>
    <font>
      <b/>
      <sz val="14"/>
      <color theme="0" tint="-0.499984740745262"/>
      <name val="Arial"/>
      <family val="2"/>
    </font>
    <font>
      <b/>
      <sz val="20"/>
      <color rgb="FF00B0F0"/>
      <name val="Tahoma"/>
      <family val="2"/>
    </font>
    <font>
      <sz val="11"/>
      <name val="Arial"/>
      <family val="2"/>
    </font>
    <font>
      <b/>
      <sz val="12"/>
      <color rgb="FF0070C0"/>
      <name val="Arial"/>
      <family val="2"/>
    </font>
    <font>
      <b/>
      <sz val="18"/>
      <name val="Arial"/>
      <family val="2"/>
    </font>
    <font>
      <b/>
      <sz val="14"/>
      <name val="Arial"/>
      <family val="2"/>
    </font>
    <font>
      <b/>
      <sz val="11"/>
      <color theme="3" tint="-0.249977111117893"/>
      <name val="Arial"/>
      <family val="2"/>
    </font>
    <font>
      <b/>
      <sz val="16"/>
      <color theme="3" tint="-0.249977111117893"/>
      <name val="Arial"/>
      <family val="2"/>
    </font>
    <font>
      <b/>
      <sz val="16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1" fillId="0" borderId="0"/>
  </cellStyleXfs>
  <cellXfs count="116">
    <xf numFmtId="0" fontId="0" fillId="0" borderId="0" xfId="0"/>
    <xf numFmtId="14" fontId="3" fillId="0" borderId="1" xfId="1" applyNumberFormat="1" applyFont="1" applyBorder="1" applyAlignment="1">
      <alignment horizontal="center"/>
    </xf>
    <xf numFmtId="0" fontId="3" fillId="0" borderId="1" xfId="1" applyFont="1" applyBorder="1" applyAlignment="1">
      <alignment horizontal="center"/>
    </xf>
    <xf numFmtId="0" fontId="4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/>
    </xf>
    <xf numFmtId="0" fontId="6" fillId="2" borderId="5" xfId="1" applyFont="1" applyFill="1" applyBorder="1" applyAlignment="1">
      <alignment horizontal="center" vertical="center"/>
    </xf>
    <xf numFmtId="0" fontId="7" fillId="3" borderId="4" xfId="1" applyFont="1" applyFill="1" applyBorder="1" applyAlignment="1">
      <alignment horizontal="center" vertical="center"/>
    </xf>
    <xf numFmtId="0" fontId="7" fillId="3" borderId="5" xfId="1" applyFont="1" applyFill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8" fillId="2" borderId="8" xfId="1" applyFont="1" applyFill="1" applyBorder="1" applyAlignment="1">
      <alignment horizontal="center" vertical="center"/>
    </xf>
    <xf numFmtId="0" fontId="5" fillId="2" borderId="8" xfId="1" applyFont="1" applyFill="1" applyBorder="1" applyAlignment="1">
      <alignment horizontal="center" vertical="center"/>
    </xf>
    <xf numFmtId="0" fontId="9" fillId="2" borderId="8" xfId="1" applyFont="1" applyFill="1" applyBorder="1" applyAlignment="1">
      <alignment horizontal="center" vertical="center"/>
    </xf>
    <xf numFmtId="0" fontId="8" fillId="2" borderId="9" xfId="1" applyFont="1" applyFill="1" applyBorder="1" applyAlignment="1">
      <alignment horizontal="center" vertical="center"/>
    </xf>
    <xf numFmtId="0" fontId="10" fillId="3" borderId="8" xfId="1" applyFont="1" applyFill="1" applyBorder="1" applyAlignment="1">
      <alignment horizontal="center" vertical="center"/>
    </xf>
    <xf numFmtId="0" fontId="11" fillId="3" borderId="8" xfId="1" applyFont="1" applyFill="1" applyBorder="1" applyAlignment="1">
      <alignment horizontal="center" vertical="center"/>
    </xf>
    <xf numFmtId="0" fontId="10" fillId="3" borderId="9" xfId="1" applyFont="1" applyFill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12" fillId="0" borderId="6" xfId="1" applyFont="1" applyBorder="1" applyAlignment="1">
      <alignment horizontal="center" vertical="center"/>
    </xf>
    <xf numFmtId="49" fontId="0" fillId="0" borderId="0" xfId="0" applyNumberFormat="1" applyAlignment="1" applyProtection="1">
      <alignment horizontal="center" vertical="center"/>
    </xf>
    <xf numFmtId="164" fontId="13" fillId="0" borderId="8" xfId="1" applyNumberFormat="1" applyFont="1" applyBorder="1" applyAlignment="1">
      <alignment horizontal="center" vertical="center"/>
    </xf>
    <xf numFmtId="164" fontId="2" fillId="2" borderId="8" xfId="1" applyNumberFormat="1" applyFill="1" applyBorder="1" applyAlignment="1">
      <alignment horizontal="center" vertical="center"/>
    </xf>
    <xf numFmtId="0" fontId="5" fillId="2" borderId="8" xfId="1" applyNumberFormat="1" applyFont="1" applyFill="1" applyBorder="1" applyAlignment="1">
      <alignment horizontal="center" vertical="center"/>
    </xf>
    <xf numFmtId="164" fontId="8" fillId="2" borderId="8" xfId="1" applyNumberFormat="1" applyFont="1" applyFill="1" applyBorder="1" applyAlignment="1">
      <alignment horizontal="center" vertical="center"/>
    </xf>
    <xf numFmtId="164" fontId="9" fillId="2" borderId="8" xfId="1" applyNumberFormat="1" applyFont="1" applyFill="1" applyBorder="1" applyAlignment="1">
      <alignment horizontal="center" vertical="center"/>
    </xf>
    <xf numFmtId="164" fontId="8" fillId="2" borderId="9" xfId="1" applyNumberFormat="1" applyFont="1" applyFill="1" applyBorder="1" applyAlignment="1">
      <alignment horizontal="center" vertical="center"/>
    </xf>
    <xf numFmtId="0" fontId="10" fillId="3" borderId="8" xfId="1" applyNumberFormat="1" applyFont="1" applyFill="1" applyBorder="1" applyAlignment="1">
      <alignment horizontal="center" vertical="center"/>
    </xf>
    <xf numFmtId="164" fontId="2" fillId="3" borderId="8" xfId="1" applyNumberFormat="1" applyFill="1" applyBorder="1" applyAlignment="1">
      <alignment horizontal="center" vertical="center"/>
    </xf>
    <xf numFmtId="164" fontId="10" fillId="3" borderId="9" xfId="1" applyNumberFormat="1" applyFont="1" applyFill="1" applyBorder="1" applyAlignment="1">
      <alignment horizontal="center" vertical="center"/>
    </xf>
    <xf numFmtId="0" fontId="12" fillId="0" borderId="11" xfId="1" applyFont="1" applyBorder="1" applyAlignment="1">
      <alignment horizontal="center" vertical="center"/>
    </xf>
    <xf numFmtId="0" fontId="10" fillId="3" borderId="8" xfId="1" applyFont="1" applyFill="1" applyBorder="1" applyAlignment="1">
      <alignment horizontal="center" vertical="center"/>
    </xf>
    <xf numFmtId="164" fontId="2" fillId="2" borderId="12" xfId="1" applyNumberFormat="1" applyFill="1" applyBorder="1" applyAlignment="1">
      <alignment horizontal="center" vertical="center"/>
    </xf>
    <xf numFmtId="0" fontId="5" fillId="2" borderId="12" xfId="1" applyNumberFormat="1" applyFont="1" applyFill="1" applyBorder="1" applyAlignment="1">
      <alignment horizontal="center" vertical="center"/>
    </xf>
    <xf numFmtId="164" fontId="8" fillId="2" borderId="12" xfId="1" applyNumberFormat="1" applyFont="1" applyFill="1" applyBorder="1" applyAlignment="1">
      <alignment horizontal="center" vertical="center"/>
    </xf>
    <xf numFmtId="164" fontId="9" fillId="2" borderId="12" xfId="1" applyNumberFormat="1" applyFont="1" applyFill="1" applyBorder="1" applyAlignment="1">
      <alignment horizontal="center" vertical="center"/>
    </xf>
    <xf numFmtId="0" fontId="10" fillId="3" borderId="12" xfId="1" applyFont="1" applyFill="1" applyBorder="1" applyAlignment="1">
      <alignment horizontal="center" vertical="center"/>
    </xf>
    <xf numFmtId="164" fontId="2" fillId="3" borderId="12" xfId="1" applyNumberFormat="1" applyFill="1" applyBorder="1" applyAlignment="1">
      <alignment horizontal="center" vertical="center"/>
    </xf>
    <xf numFmtId="0" fontId="12" fillId="0" borderId="8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164" fontId="2" fillId="0" borderId="0" xfId="1" applyNumberFormat="1" applyFill="1" applyBorder="1" applyAlignment="1">
      <alignment horizontal="center" vertical="center"/>
    </xf>
    <xf numFmtId="164" fontId="10" fillId="0" borderId="0" xfId="1" applyNumberFormat="1" applyFont="1" applyFill="1" applyBorder="1" applyAlignment="1">
      <alignment horizontal="center" vertical="center"/>
    </xf>
    <xf numFmtId="0" fontId="14" fillId="0" borderId="2" xfId="1" applyFont="1" applyBorder="1" applyAlignment="1">
      <alignment horizontal="center" vertical="center"/>
    </xf>
    <xf numFmtId="0" fontId="14" fillId="0" borderId="3" xfId="1" applyFont="1" applyBorder="1" applyAlignment="1">
      <alignment horizontal="center" vertical="center"/>
    </xf>
    <xf numFmtId="164" fontId="9" fillId="0" borderId="4" xfId="1" applyNumberFormat="1" applyFont="1" applyFill="1" applyBorder="1" applyAlignment="1">
      <alignment horizontal="center" vertical="center"/>
    </xf>
    <xf numFmtId="164" fontId="15" fillId="0" borderId="5" xfId="1" applyNumberFormat="1" applyFont="1" applyFill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14" fillId="0" borderId="6" xfId="1" applyFont="1" applyBorder="1" applyAlignment="1">
      <alignment horizontal="center" vertical="center"/>
    </xf>
    <xf numFmtId="0" fontId="14" fillId="0" borderId="10" xfId="1" applyFont="1" applyBorder="1" applyAlignment="1">
      <alignment horizontal="center" vertical="center"/>
    </xf>
    <xf numFmtId="164" fontId="9" fillId="0" borderId="8" xfId="1" applyNumberFormat="1" applyFont="1" applyFill="1" applyBorder="1" applyAlignment="1">
      <alignment horizontal="center" vertical="center"/>
    </xf>
    <xf numFmtId="164" fontId="15" fillId="0" borderId="9" xfId="1" applyNumberFormat="1" applyFont="1" applyFill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7" fillId="0" borderId="11" xfId="1" applyFont="1" applyBorder="1" applyAlignment="1">
      <alignment horizontal="center" vertical="center"/>
    </xf>
    <xf numFmtId="164" fontId="5" fillId="0" borderId="8" xfId="1" applyNumberFormat="1" applyFont="1" applyBorder="1" applyAlignment="1">
      <alignment horizontal="center" vertical="center"/>
    </xf>
    <xf numFmtId="164" fontId="15" fillId="0" borderId="8" xfId="1" applyNumberFormat="1" applyFont="1" applyBorder="1" applyAlignment="1">
      <alignment horizontal="center" vertical="center"/>
    </xf>
    <xf numFmtId="164" fontId="18" fillId="0" borderId="9" xfId="1" applyNumberFormat="1" applyFont="1" applyBorder="1" applyAlignment="1">
      <alignment horizontal="center" vertical="center"/>
    </xf>
    <xf numFmtId="49" fontId="19" fillId="0" borderId="6" xfId="0" applyNumberFormat="1" applyFont="1" applyBorder="1" applyAlignment="1">
      <alignment vertical="center"/>
    </xf>
    <xf numFmtId="164" fontId="16" fillId="0" borderId="9" xfId="0" applyNumberFormat="1" applyFont="1" applyBorder="1" applyAlignment="1">
      <alignment horizontal="center" vertical="center"/>
    </xf>
    <xf numFmtId="2" fontId="19" fillId="0" borderId="6" xfId="0" applyNumberFormat="1" applyFont="1" applyBorder="1" applyAlignment="1">
      <alignment vertical="center"/>
    </xf>
    <xf numFmtId="0" fontId="17" fillId="0" borderId="13" xfId="1" applyFont="1" applyBorder="1" applyAlignment="1">
      <alignment horizontal="center" vertical="center"/>
    </xf>
    <xf numFmtId="0" fontId="17" fillId="0" borderId="14" xfId="1" applyFont="1" applyBorder="1" applyAlignment="1">
      <alignment horizontal="center" vertical="center"/>
    </xf>
    <xf numFmtId="2" fontId="19" fillId="0" borderId="15" xfId="0" applyNumberFormat="1" applyFont="1" applyBorder="1" applyAlignment="1">
      <alignment vertical="center"/>
    </xf>
    <xf numFmtId="164" fontId="16" fillId="0" borderId="16" xfId="0" applyNumberFormat="1" applyFont="1" applyBorder="1" applyAlignment="1">
      <alignment horizontal="center" vertical="center"/>
    </xf>
    <xf numFmtId="0" fontId="20" fillId="0" borderId="17" xfId="1" applyFont="1" applyBorder="1" applyAlignment="1">
      <alignment horizontal="center"/>
    </xf>
    <xf numFmtId="0" fontId="20" fillId="0" borderId="18" xfId="1" applyFont="1" applyBorder="1" applyAlignment="1">
      <alignment horizontal="center"/>
    </xf>
    <xf numFmtId="0" fontId="20" fillId="0" borderId="19" xfId="1" applyFont="1" applyBorder="1" applyAlignment="1">
      <alignment horizontal="center"/>
    </xf>
    <xf numFmtId="0" fontId="21" fillId="0" borderId="20" xfId="1" applyFont="1" applyBorder="1" applyAlignment="1">
      <alignment horizontal="center" vertical="center"/>
    </xf>
    <xf numFmtId="0" fontId="21" fillId="0" borderId="21" xfId="1" applyFont="1" applyBorder="1" applyAlignment="1">
      <alignment horizontal="center" vertical="center"/>
    </xf>
    <xf numFmtId="0" fontId="21" fillId="0" borderId="22" xfId="1" applyFont="1" applyBorder="1" applyAlignment="1">
      <alignment horizontal="center" vertical="center"/>
    </xf>
    <xf numFmtId="0" fontId="21" fillId="0" borderId="20" xfId="1" applyFont="1" applyBorder="1" applyAlignment="1">
      <alignment horizontal="center"/>
    </xf>
    <xf numFmtId="0" fontId="21" fillId="0" borderId="22" xfId="1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13" fillId="0" borderId="6" xfId="1" applyFont="1" applyBorder="1" applyAlignment="1">
      <alignment horizontal="center" vertical="center"/>
    </xf>
    <xf numFmtId="0" fontId="13" fillId="0" borderId="23" xfId="1" applyFont="1" applyBorder="1" applyAlignment="1">
      <alignment horizontal="center" vertical="center"/>
    </xf>
    <xf numFmtId="164" fontId="13" fillId="0" borderId="9" xfId="1" applyNumberFormat="1" applyFont="1" applyBorder="1" applyAlignment="1">
      <alignment horizontal="center" vertical="center"/>
    </xf>
    <xf numFmtId="164" fontId="13" fillId="0" borderId="24" xfId="1" applyNumberFormat="1" applyFont="1" applyBorder="1" applyAlignment="1">
      <alignment horizontal="center" vertical="center"/>
    </xf>
    <xf numFmtId="164" fontId="1" fillId="0" borderId="8" xfId="0" applyNumberFormat="1" applyFont="1" applyBorder="1" applyAlignment="1">
      <alignment horizontal="center" vertical="center"/>
    </xf>
    <xf numFmtId="0" fontId="22" fillId="0" borderId="8" xfId="1" applyFont="1" applyBorder="1" applyAlignment="1">
      <alignment horizontal="center"/>
    </xf>
    <xf numFmtId="0" fontId="6" fillId="0" borderId="8" xfId="1" applyFont="1" applyFill="1" applyBorder="1" applyAlignment="1">
      <alignment horizontal="center" vertical="center"/>
    </xf>
    <xf numFmtId="0" fontId="13" fillId="0" borderId="8" xfId="1" applyFont="1" applyFill="1" applyBorder="1" applyAlignment="1">
      <alignment horizontal="center" vertical="center"/>
    </xf>
    <xf numFmtId="0" fontId="13" fillId="0" borderId="8" xfId="1" applyFont="1" applyBorder="1" applyAlignment="1">
      <alignment horizontal="center" vertical="center"/>
    </xf>
    <xf numFmtId="0" fontId="17" fillId="0" borderId="8" xfId="1" applyFont="1" applyFill="1" applyBorder="1" applyAlignment="1">
      <alignment horizontal="center" vertical="center"/>
    </xf>
    <xf numFmtId="0" fontId="17" fillId="0" borderId="8" xfId="1" applyFont="1" applyFill="1" applyBorder="1" applyAlignment="1">
      <alignment horizontal="center" vertical="center"/>
    </xf>
    <xf numFmtId="0" fontId="23" fillId="0" borderId="8" xfId="1" applyFont="1" applyFill="1" applyBorder="1" applyAlignment="1">
      <alignment horizontal="center" vertical="center"/>
    </xf>
    <xf numFmtId="165" fontId="15" fillId="0" borderId="8" xfId="1" applyNumberFormat="1" applyFont="1" applyFill="1" applyBorder="1" applyAlignment="1">
      <alignment horizontal="center" vertical="center"/>
    </xf>
    <xf numFmtId="165" fontId="9" fillId="0" borderId="8" xfId="1" applyNumberFormat="1" applyFont="1" applyBorder="1" applyAlignment="1">
      <alignment horizontal="center" vertical="center"/>
    </xf>
    <xf numFmtId="164" fontId="24" fillId="0" borderId="8" xfId="1" applyNumberFormat="1" applyFont="1" applyFill="1" applyBorder="1" applyAlignment="1">
      <alignment horizontal="center" vertical="center"/>
    </xf>
    <xf numFmtId="0" fontId="25" fillId="0" borderId="8" xfId="1" applyNumberFormat="1" applyFont="1" applyFill="1" applyBorder="1" applyAlignment="1">
      <alignment horizontal="center" vertical="center"/>
    </xf>
    <xf numFmtId="0" fontId="26" fillId="0" borderId="8" xfId="1" applyFont="1" applyBorder="1" applyAlignment="1">
      <alignment horizontal="center" vertical="center"/>
    </xf>
    <xf numFmtId="0" fontId="27" fillId="0" borderId="8" xfId="1" applyFont="1" applyBorder="1" applyAlignment="1">
      <alignment horizontal="center" vertical="center"/>
    </xf>
    <xf numFmtId="0" fontId="23" fillId="0" borderId="8" xfId="1" applyFont="1" applyBorder="1" applyAlignment="1">
      <alignment horizontal="center"/>
    </xf>
    <xf numFmtId="165" fontId="15" fillId="0" borderId="8" xfId="1" applyNumberFormat="1" applyFont="1" applyBorder="1" applyAlignment="1">
      <alignment horizontal="center" vertical="center"/>
    </xf>
    <xf numFmtId="164" fontId="24" fillId="0" borderId="8" xfId="1" applyNumberFormat="1" applyFont="1" applyBorder="1" applyAlignment="1">
      <alignment horizontal="center" vertical="center"/>
    </xf>
    <xf numFmtId="0" fontId="27" fillId="0" borderId="8" xfId="1" applyFont="1" applyBorder="1" applyAlignment="1">
      <alignment horizontal="center" vertical="center"/>
    </xf>
    <xf numFmtId="0" fontId="27" fillId="0" borderId="12" xfId="1" applyFont="1" applyBorder="1" applyAlignment="1">
      <alignment horizontal="center" vertical="center"/>
    </xf>
    <xf numFmtId="0" fontId="27" fillId="0" borderId="12" xfId="1" applyFont="1" applyBorder="1" applyAlignment="1">
      <alignment horizontal="center" vertical="center"/>
    </xf>
    <xf numFmtId="0" fontId="27" fillId="0" borderId="7" xfId="1" applyFont="1" applyBorder="1" applyAlignment="1">
      <alignment horizontal="center" vertical="center"/>
    </xf>
    <xf numFmtId="0" fontId="27" fillId="0" borderId="10" xfId="1" applyFont="1" applyBorder="1" applyAlignment="1">
      <alignment horizontal="center" vertical="center"/>
    </xf>
    <xf numFmtId="0" fontId="27" fillId="0" borderId="7" xfId="1" applyFont="1" applyBorder="1" applyAlignment="1">
      <alignment horizontal="center" vertical="center"/>
    </xf>
    <xf numFmtId="0" fontId="27" fillId="0" borderId="10" xfId="1" applyFont="1" applyBorder="1" applyAlignment="1">
      <alignment horizontal="center" vertical="center"/>
    </xf>
    <xf numFmtId="0" fontId="13" fillId="0" borderId="8" xfId="1" applyFont="1" applyBorder="1" applyAlignment="1">
      <alignment horizontal="center" vertical="center"/>
    </xf>
    <xf numFmtId="0" fontId="2" fillId="0" borderId="8" xfId="1" applyBorder="1"/>
    <xf numFmtId="0" fontId="28" fillId="0" borderId="8" xfId="2" applyFont="1" applyBorder="1" applyAlignment="1">
      <alignment horizontal="center" vertical="center" wrapText="1"/>
    </xf>
    <xf numFmtId="0" fontId="28" fillId="0" borderId="8" xfId="2" applyFont="1" applyBorder="1" applyAlignment="1">
      <alignment horizontal="center" vertical="center" wrapText="1"/>
    </xf>
    <xf numFmtId="0" fontId="23" fillId="0" borderId="8" xfId="2" applyFont="1" applyBorder="1" applyAlignment="1">
      <alignment horizontal="center"/>
    </xf>
    <xf numFmtId="165" fontId="15" fillId="0" borderId="8" xfId="2" applyNumberFormat="1" applyFont="1" applyBorder="1" applyAlignment="1">
      <alignment horizontal="center"/>
    </xf>
    <xf numFmtId="165" fontId="9" fillId="0" borderId="8" xfId="2" applyNumberFormat="1" applyFont="1" applyBorder="1" applyAlignment="1">
      <alignment horizontal="center"/>
    </xf>
    <xf numFmtId="164" fontId="24" fillId="0" borderId="8" xfId="2" applyNumberFormat="1" applyFont="1" applyBorder="1" applyAlignment="1">
      <alignment horizontal="center" vertical="center"/>
    </xf>
    <xf numFmtId="0" fontId="15" fillId="0" borderId="8" xfId="2" applyFont="1" applyBorder="1" applyAlignment="1">
      <alignment horizontal="center" vertical="center"/>
    </xf>
    <xf numFmtId="0" fontId="29" fillId="0" borderId="8" xfId="0" applyFont="1" applyBorder="1" applyAlignment="1">
      <alignment horizontal="center" vertical="center" wrapText="1"/>
    </xf>
    <xf numFmtId="0" fontId="0" fillId="0" borderId="8" xfId="0" applyBorder="1"/>
    <xf numFmtId="0" fontId="29" fillId="0" borderId="8" xfId="0" applyFont="1" applyBorder="1" applyAlignment="1">
      <alignment horizontal="center" vertical="center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ACTURATION%20MONTAGE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BATEAU%20NEUF\TARIFS%20COMPLET%20TTE%20MARQUE\2018\TARIF%20PACKS%20YAM%20TTE%20MARQUE%202018-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CK PARKER 2018-2"/>
      <sheetName val="FEUILLE RECAP MARGE"/>
      <sheetName val="CALCUL PARKER"/>
      <sheetName val="PRIX PUB PARKER"/>
      <sheetName val="ARTICLE GESTION"/>
      <sheetName val="PACK B2 2018-2"/>
      <sheetName val="CALCUL PACK B2 MARINE"/>
      <sheetName val="PACKAGE MECANOREM "/>
      <sheetName val="MAIN D'OEUVRE+ PA REM"/>
      <sheetName val="KIT VOILIER"/>
      <sheetName val="ENTETE"/>
      <sheetName val="FORFMONTAGE F80AF115"/>
      <sheetName val="FORFMONTAGE F25AF70"/>
      <sheetName val="CHARGEUR + DBLE BATT"/>
      <sheetName val="FORFMONTAGE F130AF200"/>
      <sheetName val="KIT GUINDEAU"/>
      <sheetName val="PACK COTIER"/>
      <sheetName val="PACK RIVIERE"/>
      <sheetName val="DETAIL BATEAU NEUF"/>
      <sheetName val="KIT ELECTRONIQUE"/>
      <sheetName val="BASE DONNEES "/>
      <sheetName val="PACK YAMAH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1">
          <cell r="A1" t="str">
            <v>B2 452 FISH</v>
          </cell>
          <cell r="B1" t="str">
            <v>F30</v>
          </cell>
        </row>
        <row r="2">
          <cell r="A2" t="str">
            <v>B2 472 OPEN</v>
          </cell>
          <cell r="B2" t="str">
            <v>F40</v>
          </cell>
        </row>
        <row r="3">
          <cell r="A3" t="str">
            <v>B2 472 CRUISER</v>
          </cell>
          <cell r="B3" t="str">
            <v>F50</v>
          </cell>
        </row>
        <row r="4">
          <cell r="A4" t="str">
            <v>B2 472 SUN DECK</v>
          </cell>
          <cell r="B4" t="str">
            <v>F60</v>
          </cell>
        </row>
        <row r="5">
          <cell r="A5" t="str">
            <v>B2 522 OPEN</v>
          </cell>
          <cell r="B5" t="str">
            <v>F70</v>
          </cell>
        </row>
        <row r="6">
          <cell r="A6" t="str">
            <v>B2 522 CRUISER</v>
          </cell>
          <cell r="B6" t="str">
            <v>F80</v>
          </cell>
        </row>
        <row r="7">
          <cell r="A7" t="str">
            <v>B2 522 SUN DECK</v>
          </cell>
          <cell r="B7" t="str">
            <v>F100</v>
          </cell>
        </row>
        <row r="8">
          <cell r="A8" t="str">
            <v>B2 552 OPEN</v>
          </cell>
          <cell r="B8" t="str">
            <v>F115</v>
          </cell>
        </row>
        <row r="9">
          <cell r="A9" t="str">
            <v>B2 552 SUN DECK</v>
          </cell>
          <cell r="B9" t="str">
            <v>F130</v>
          </cell>
        </row>
        <row r="10">
          <cell r="A10" t="str">
            <v>B2 572 OPEN</v>
          </cell>
          <cell r="B10" t="str">
            <v>F150</v>
          </cell>
        </row>
        <row r="11">
          <cell r="A11" t="str">
            <v>B2 572 CRUISER</v>
          </cell>
          <cell r="B11" t="str">
            <v>F175</v>
          </cell>
        </row>
        <row r="12">
          <cell r="A12" t="str">
            <v>B2 652 OPEN</v>
          </cell>
          <cell r="B12" t="str">
            <v>F200</v>
          </cell>
        </row>
        <row r="13">
          <cell r="A13" t="str">
            <v>B2 652 CRUISER</v>
          </cell>
          <cell r="B13" t="str">
            <v>F225</v>
          </cell>
        </row>
        <row r="14">
          <cell r="A14" t="str">
            <v>B2 672 OPEN</v>
          </cell>
        </row>
        <row r="15">
          <cell r="A15" t="str">
            <v>B2 672 SUN DECK</v>
          </cell>
        </row>
        <row r="16">
          <cell r="A16" t="str">
            <v>B2 722 TC</v>
          </cell>
        </row>
        <row r="17">
          <cell r="A17" t="str">
            <v>B2 752 CRUISER</v>
          </cell>
        </row>
        <row r="18">
          <cell r="A18" t="str">
            <v>B2 BJ</v>
          </cell>
        </row>
        <row r="19">
          <cell r="A19" t="str">
            <v>B2 D7</v>
          </cell>
        </row>
        <row r="22">
          <cell r="A22" t="str">
            <v>KIT A</v>
          </cell>
        </row>
        <row r="23">
          <cell r="A23" t="str">
            <v>KIT B</v>
          </cell>
        </row>
        <row r="24">
          <cell r="A24" t="str">
            <v>KIT C</v>
          </cell>
        </row>
        <row r="25">
          <cell r="A25" t="str">
            <v>KIT D</v>
          </cell>
        </row>
        <row r="26">
          <cell r="A26" t="str">
            <v>KIT E</v>
          </cell>
        </row>
        <row r="27">
          <cell r="A27" t="str">
            <v>KIT F</v>
          </cell>
        </row>
        <row r="28">
          <cell r="A28" t="str">
            <v>KIT G</v>
          </cell>
        </row>
        <row r="29">
          <cell r="A29" t="str">
            <v>KIT H</v>
          </cell>
        </row>
        <row r="30">
          <cell r="A30" t="str">
            <v>KIT I</v>
          </cell>
        </row>
        <row r="31">
          <cell r="A31" t="str">
            <v>KIT K</v>
          </cell>
        </row>
        <row r="32">
          <cell r="A32" t="str">
            <v>KIT L</v>
          </cell>
        </row>
        <row r="33">
          <cell r="A33" t="str">
            <v>KIT M</v>
          </cell>
        </row>
        <row r="34">
          <cell r="A34" t="str">
            <v>KIT N</v>
          </cell>
        </row>
        <row r="35">
          <cell r="A35" t="str">
            <v>KIT O</v>
          </cell>
        </row>
        <row r="36">
          <cell r="A36" t="str">
            <v>KIT P</v>
          </cell>
        </row>
        <row r="39">
          <cell r="A39" t="str">
            <v>F25AF70</v>
          </cell>
          <cell r="B39">
            <v>590.36</v>
          </cell>
        </row>
        <row r="40">
          <cell r="A40" t="str">
            <v>F80AF115</v>
          </cell>
          <cell r="B40">
            <v>775.16100000000006</v>
          </cell>
        </row>
        <row r="41">
          <cell r="A41" t="str">
            <v>F130AF200</v>
          </cell>
          <cell r="B41">
            <v>863.42020000000002</v>
          </cell>
        </row>
      </sheetData>
      <sheetData sheetId="21">
        <row r="131">
          <cell r="A131" t="str">
            <v>KITA</v>
          </cell>
        </row>
        <row r="133">
          <cell r="A133" t="str">
            <v>KITB</v>
          </cell>
        </row>
        <row r="135">
          <cell r="A135" t="str">
            <v>KITC</v>
          </cell>
        </row>
        <row r="137">
          <cell r="A137" t="str">
            <v>KITD</v>
          </cell>
        </row>
        <row r="139">
          <cell r="A139" t="str">
            <v>KITE</v>
          </cell>
        </row>
        <row r="141">
          <cell r="A141" t="str">
            <v>KITF</v>
          </cell>
        </row>
        <row r="143">
          <cell r="A143" t="str">
            <v>KITG</v>
          </cell>
        </row>
        <row r="145">
          <cell r="A145" t="str">
            <v>KITH</v>
          </cell>
        </row>
        <row r="147">
          <cell r="A147" t="str">
            <v>KITI</v>
          </cell>
        </row>
        <row r="149">
          <cell r="A149" t="str">
            <v>KITK</v>
          </cell>
        </row>
        <row r="151">
          <cell r="A151" t="str">
            <v>KITL</v>
          </cell>
        </row>
        <row r="153">
          <cell r="A153" t="str">
            <v>KITM</v>
          </cell>
        </row>
        <row r="155">
          <cell r="A155" t="str">
            <v>KITN</v>
          </cell>
        </row>
        <row r="157">
          <cell r="A157" t="str">
            <v>KITO</v>
          </cell>
        </row>
        <row r="159">
          <cell r="A159" t="str">
            <v>KITP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472 SD"/>
      <sheetName val="BASE 472 OPEN"/>
      <sheetName val="BASE 472 CRUISER"/>
      <sheetName val="PROPO 472 OPEN"/>
      <sheetName val="PROPO 472 CRUISER"/>
      <sheetName val="PROPO 472 SD"/>
      <sheetName val="BASE 522 OPEN PROMO"/>
      <sheetName val="PROPO 522 OPEN PROMO"/>
      <sheetName val="BASE 522 OPEN"/>
      <sheetName val="PROPO 522 OPEN"/>
      <sheetName val="BASE 522 CRUISER"/>
      <sheetName val="PROPO 522 CRUISER"/>
      <sheetName val="PROPO 722 TC"/>
      <sheetName val="BASE 722 TC"/>
      <sheetName val="BASE 672 SD"/>
      <sheetName val="BASE 672 OPEN FISH"/>
      <sheetName val="BASE 672 OPEN PREM"/>
      <sheetName val="BASE 652 CRUISER"/>
      <sheetName val="BASE 552 OPEN"/>
      <sheetName val="BASE 572 CRUISER"/>
      <sheetName val="BASE 572 OPEN ESS"/>
      <sheetName val="BASE 532 TC"/>
      <sheetName val="BASE 572 OPEN"/>
      <sheetName val="BASE 552 SD"/>
      <sheetName val="BASE 652 OPEN"/>
      <sheetName val="BASE 652 OPEN PG"/>
      <sheetName val="BASE 552 OPEN PROMO"/>
      <sheetName val="BASE 752 CR"/>
      <sheetName val="BASE DJINN 7"/>
      <sheetName val="PROPO DJINN 7"/>
      <sheetName val="KIT VOILIER"/>
      <sheetName val="PROPO BLUE DJINN"/>
      <sheetName val="BASE BLUE DJINN"/>
      <sheetName val="PROPO 752 CR"/>
      <sheetName val="PROPO 672 SD"/>
      <sheetName val="PROPO 672 OPEN FISH"/>
      <sheetName val="PROPO 672 OPEN PREM"/>
      <sheetName val="PROPO 652 CRUISER"/>
      <sheetName val="PROPO 652 OPEN PG"/>
      <sheetName val="PROPO 652 OPEN"/>
      <sheetName val="PROPO 572 CRUISER"/>
      <sheetName val="PROPO 572 OPEN ESS"/>
      <sheetName val="PROPO 572 OPEN"/>
      <sheetName val="PROPO 552 SD"/>
      <sheetName val="PROPO 552 OPEN"/>
      <sheetName val="PROPO 532 TC"/>
      <sheetName val="PROPO 522 SD"/>
      <sheetName val="BASE 522 SD"/>
      <sheetName val="MAIN D'OEUVRE+ PA REM"/>
      <sheetName val="PROPO 552 OPEN PROMO"/>
      <sheetName val="PACK YAMAHA"/>
      <sheetName val="TARIF PUBLIC B2"/>
      <sheetName val="PACKAGE MECANOREM "/>
      <sheetName val="CALCUL PACK B2"/>
      <sheetName val="PACK B2 2018-2"/>
      <sheetName val="PRUX PUB GM"/>
      <sheetName val="PACK GM YAMAHA"/>
      <sheetName val="CALCUL GM"/>
      <sheetName val="PRIX PUB PARKER"/>
      <sheetName val="CALCUL PARKER"/>
      <sheetName val="FEUILLE RECAP MARGE"/>
      <sheetName val="PACK PARKER 2018-2"/>
    </sheetNames>
    <sheetDataSet>
      <sheetData sheetId="0">
        <row r="9">
          <cell r="A9" t="str">
            <v>F20BEPL</v>
          </cell>
        </row>
        <row r="10">
          <cell r="A10" t="str">
            <v>F30BETL EFI</v>
          </cell>
        </row>
        <row r="11">
          <cell r="A11" t="str">
            <v>F40FETL EFI</v>
          </cell>
        </row>
        <row r="12">
          <cell r="A12" t="str">
            <v>F50HETL EFI</v>
          </cell>
        </row>
        <row r="16">
          <cell r="A16" t="str">
            <v>Plus-value siège baquet bolster (l'unité)</v>
          </cell>
        </row>
        <row r="17">
          <cell r="A17" t="str">
            <v>Garniture de siège PVC (l'unité)</v>
          </cell>
        </row>
        <row r="18">
          <cell r="A18" t="str">
            <v>Assise arrière + dossier</v>
          </cell>
        </row>
        <row r="19">
          <cell r="A19" t="str">
            <v>Bain de soleil avant</v>
          </cell>
        </row>
        <row r="20">
          <cell r="A20" t="str">
            <v>Matelas de cabine</v>
          </cell>
        </row>
        <row r="21">
          <cell r="A21" t="str">
            <v>Table de cockpit</v>
          </cell>
        </row>
        <row r="22">
          <cell r="A22" t="str">
            <v>Panneau de pont</v>
          </cell>
        </row>
        <row r="23">
          <cell r="A23" t="str">
            <v>Gel coat gris antracite</v>
          </cell>
        </row>
        <row r="24">
          <cell r="A24" t="str">
            <v>Bimini arceaux alu + supports + housse</v>
          </cell>
        </row>
        <row r="25">
          <cell r="A25" t="str">
            <v>WC chimique</v>
          </cell>
        </row>
        <row r="29">
          <cell r="A29" t="str">
            <v>VX 75 Réglée (PTAC 750 KG / CU 530 KG)</v>
          </cell>
        </row>
        <row r="33">
          <cell r="B33">
            <v>650</v>
          </cell>
        </row>
      </sheetData>
      <sheetData sheetId="1">
        <row r="9">
          <cell r="A9" t="str">
            <v>F20BEPL</v>
          </cell>
        </row>
        <row r="10">
          <cell r="A10" t="str">
            <v>F30BETL EFI</v>
          </cell>
        </row>
        <row r="11">
          <cell r="A11" t="str">
            <v>F40FETL EFI</v>
          </cell>
        </row>
        <row r="12">
          <cell r="A12" t="str">
            <v>F50HETL EFI</v>
          </cell>
        </row>
        <row r="16">
          <cell r="A16" t="str">
            <v>Jeu de matelas bain de soleil avant complet</v>
          </cell>
        </row>
        <row r="17">
          <cell r="A17" t="str">
            <v>Table de picnic</v>
          </cell>
        </row>
        <row r="18">
          <cell r="A18" t="str">
            <v>Davienr inox</v>
          </cell>
        </row>
        <row r="19">
          <cell r="A19" t="str">
            <v>Jeu de matelas extérieur sur assises</v>
          </cell>
        </row>
        <row r="20">
          <cell r="A20" t="str">
            <v>Dossier arrière sur rembarde inox avec coussin</v>
          </cell>
        </row>
        <row r="21">
          <cell r="A21" t="str">
            <v>Gel coat gris antracite</v>
          </cell>
        </row>
        <row r="22">
          <cell r="A22" t="str">
            <v>Bimini arceaux alu de marque NV avec support et housse</v>
          </cell>
        </row>
        <row r="26">
          <cell r="A26" t="str">
            <v>VX 75 Réglée (PTAC 750 KG / CU 530 KG)</v>
          </cell>
        </row>
        <row r="30">
          <cell r="B30">
            <v>650</v>
          </cell>
        </row>
      </sheetData>
      <sheetData sheetId="2">
        <row r="9">
          <cell r="A9" t="str">
            <v>F20BEPL</v>
          </cell>
        </row>
        <row r="10">
          <cell r="A10" t="str">
            <v>F30BETL EFI</v>
          </cell>
        </row>
        <row r="11">
          <cell r="A11" t="str">
            <v>F40FETL EFI</v>
          </cell>
        </row>
        <row r="12">
          <cell r="A12" t="str">
            <v>F50HETL EFI</v>
          </cell>
        </row>
        <row r="16">
          <cell r="A16" t="str">
            <v>Jeu de matelas de cabine</v>
          </cell>
        </row>
        <row r="17">
          <cell r="A17" t="str">
            <v>Panneau de pont ouvrant</v>
          </cell>
        </row>
        <row r="18">
          <cell r="A18" t="str">
            <v>Table de picnic</v>
          </cell>
        </row>
        <row r="19">
          <cell r="A19" t="str">
            <v>WC chimique</v>
          </cell>
        </row>
        <row r="20">
          <cell r="A20" t="str">
            <v>Davier inox</v>
          </cell>
        </row>
        <row r="21">
          <cell r="A21" t="str">
            <v>Jeu de matelas extérieur sur assises</v>
          </cell>
        </row>
        <row r="22">
          <cell r="A22" t="str">
            <v>Dossier arrière sur rembarde avec coussin</v>
          </cell>
        </row>
        <row r="23">
          <cell r="A23" t="str">
            <v>Gel coat gris antracite</v>
          </cell>
        </row>
        <row r="24">
          <cell r="A24" t="str">
            <v>Bimini arceau alu + supports + housse</v>
          </cell>
        </row>
        <row r="28">
          <cell r="A28" t="str">
            <v>VX 75 Réglée (PTAC 750 KG / CU 530 KG)</v>
          </cell>
        </row>
        <row r="32">
          <cell r="B32">
            <v>650</v>
          </cell>
        </row>
      </sheetData>
      <sheetData sheetId="3"/>
      <sheetData sheetId="4"/>
      <sheetData sheetId="5"/>
      <sheetData sheetId="6">
        <row r="9">
          <cell r="A9" t="str">
            <v>F50HETL EFI</v>
          </cell>
        </row>
        <row r="10">
          <cell r="A10" t="str">
            <v>F70AETL EFI</v>
          </cell>
        </row>
        <row r="14">
          <cell r="A14" t="str">
            <v>Bain de soleil avant</v>
          </cell>
        </row>
        <row r="15">
          <cell r="A15" t="str">
            <v>Taud de mouillage</v>
          </cell>
        </row>
        <row r="16">
          <cell r="A16" t="str">
            <v>Taud de console</v>
          </cell>
        </row>
        <row r="17">
          <cell r="A17" t="str">
            <v>Table de picnic</v>
          </cell>
        </row>
        <row r="18">
          <cell r="A18" t="str">
            <v>Bimini arceaux alu + support + housse</v>
          </cell>
        </row>
        <row r="19">
          <cell r="A19" t="str">
            <v>Gel coat gris "antracite"</v>
          </cell>
        </row>
        <row r="20">
          <cell r="A20" t="str">
            <v>Housse de protection siège baquet (x1)</v>
          </cell>
        </row>
        <row r="21">
          <cell r="A21" t="str">
            <v>Feux de navigation</v>
          </cell>
        </row>
      </sheetData>
      <sheetData sheetId="7"/>
      <sheetData sheetId="8">
        <row r="9">
          <cell r="A9" t="str">
            <v>F40FETL EFI</v>
          </cell>
        </row>
        <row r="10">
          <cell r="A10" t="str">
            <v>F50HETL EFI</v>
          </cell>
        </row>
        <row r="11">
          <cell r="A11" t="str">
            <v>F60FETL EFI</v>
          </cell>
        </row>
        <row r="12">
          <cell r="A12" t="str">
            <v>F70AETL EFI</v>
          </cell>
        </row>
        <row r="16">
          <cell r="A16" t="str">
            <v>Bain de soleil avant</v>
          </cell>
        </row>
        <row r="17">
          <cell r="A17" t="str">
            <v>Taud de mouillage</v>
          </cell>
        </row>
        <row r="18">
          <cell r="A18" t="str">
            <v>Taud de console</v>
          </cell>
        </row>
        <row r="19">
          <cell r="A19" t="str">
            <v>Table de picnic</v>
          </cell>
        </row>
        <row r="20">
          <cell r="A20" t="str">
            <v>Bimini arceaux alu + support + housse</v>
          </cell>
        </row>
        <row r="21">
          <cell r="A21" t="str">
            <v>Gel coat gris "antracite"</v>
          </cell>
        </row>
        <row r="22">
          <cell r="A22" t="str">
            <v>Housse de protection siège baquet (x1)</v>
          </cell>
        </row>
        <row r="23">
          <cell r="A23" t="str">
            <v>Feux de navigation</v>
          </cell>
        </row>
        <row r="27">
          <cell r="A27" t="str">
            <v>VX 11 F Réglée (PTAC 1100 KG / CU 805 KG)</v>
          </cell>
        </row>
        <row r="31">
          <cell r="B31">
            <v>650</v>
          </cell>
        </row>
      </sheetData>
      <sheetData sheetId="9"/>
      <sheetData sheetId="10">
        <row r="9">
          <cell r="A9" t="str">
            <v>F40FETL EFI</v>
          </cell>
        </row>
        <row r="10">
          <cell r="A10" t="str">
            <v>F50HETL EFI</v>
          </cell>
        </row>
        <row r="11">
          <cell r="A11" t="str">
            <v>F60FETL EFI</v>
          </cell>
        </row>
        <row r="12">
          <cell r="A12" t="str">
            <v>F70AETL EFI</v>
          </cell>
        </row>
        <row r="16">
          <cell r="A16" t="str">
            <v>Cabriolet 2 arceaux</v>
          </cell>
        </row>
        <row r="17">
          <cell r="A17" t="str">
            <v>Joue de côté pour le cabriolet</v>
          </cell>
        </row>
        <row r="18">
          <cell r="A18" t="str">
            <v>Taud de mouillage</v>
          </cell>
        </row>
        <row r="19">
          <cell r="A19" t="str">
            <v>WC chimique</v>
          </cell>
        </row>
        <row r="20">
          <cell r="A20" t="str">
            <v>Panneau de pont ouvrant</v>
          </cell>
        </row>
        <row r="21">
          <cell r="A21" t="str">
            <v>Bimini arceaux alu + housse + support arrière</v>
          </cell>
        </row>
        <row r="22">
          <cell r="A22" t="str">
            <v>Gel coat gris antracite</v>
          </cell>
        </row>
        <row r="23">
          <cell r="A23" t="str">
            <v>Table de picnic</v>
          </cell>
        </row>
        <row r="24">
          <cell r="A24" t="str">
            <v>Housse de protection siège baquet (x1)</v>
          </cell>
        </row>
        <row r="25">
          <cell r="A25" t="str">
            <v>Feux de navigation</v>
          </cell>
        </row>
        <row r="29">
          <cell r="A29" t="str">
            <v>VX 11 F Réglée (PTAC 1100 KG / CU 805 KG)</v>
          </cell>
        </row>
        <row r="33">
          <cell r="B33">
            <v>650</v>
          </cell>
        </row>
      </sheetData>
      <sheetData sheetId="11"/>
      <sheetData sheetId="12"/>
      <sheetData sheetId="13">
        <row r="9">
          <cell r="A9" t="str">
            <v>F115BETL EFI</v>
          </cell>
        </row>
        <row r="10">
          <cell r="A10" t="str">
            <v>F130AETL EFI</v>
          </cell>
        </row>
        <row r="11">
          <cell r="A11" t="str">
            <v>F150DETL EFI</v>
          </cell>
        </row>
        <row r="15">
          <cell r="A15" t="str">
            <v>Réfrigérateur 49L 12V</v>
          </cell>
        </row>
        <row r="16">
          <cell r="A16" t="str">
            <v>Glacière électrique</v>
          </cell>
        </row>
        <row r="17">
          <cell r="A17" t="str">
            <v>Bain de soleil avant</v>
          </cell>
        </row>
        <row r="18">
          <cell r="A18" t="str">
            <v>Gel coat gris "antracite"</v>
          </cell>
        </row>
        <row r="19">
          <cell r="A19" t="str">
            <v>Taud de soleil arecau alu</v>
          </cell>
        </row>
        <row r="20">
          <cell r="A20" t="str">
            <v>Toiles de tour</v>
          </cell>
        </row>
        <row r="21">
          <cell r="A21" t="str">
            <v>Jeu de rideaux extérieur</v>
          </cell>
        </row>
        <row r="22">
          <cell r="A22" t="str">
            <v>Jeu de rideaux intérieur baie vitrée</v>
          </cell>
        </row>
        <row r="26">
          <cell r="A26" t="str">
            <v xml:space="preserve">VX 25 F Réglée (PTAC 2500 KG / CU 1910 KG) </v>
          </cell>
        </row>
        <row r="30">
          <cell r="B30">
            <v>850</v>
          </cell>
        </row>
      </sheetData>
      <sheetData sheetId="14">
        <row r="9">
          <cell r="A9" t="str">
            <v>F115BETL EFI</v>
          </cell>
        </row>
        <row r="10">
          <cell r="A10" t="str">
            <v>F130AETL EFI</v>
          </cell>
        </row>
        <row r="11">
          <cell r="A11" t="str">
            <v>F150DETL EFI</v>
          </cell>
        </row>
        <row r="12">
          <cell r="A12" t="str">
            <v xml:space="preserve">F175AETL EFI </v>
          </cell>
        </row>
        <row r="13">
          <cell r="A13" t="str">
            <v>F200FETL EFI</v>
          </cell>
        </row>
        <row r="17">
          <cell r="A17" t="str">
            <v>Bain de soleil avant</v>
          </cell>
        </row>
        <row r="18">
          <cell r="A18" t="str">
            <v>Guindeau électrique avec davier basculant</v>
          </cell>
        </row>
        <row r="19">
          <cell r="A19" t="str">
            <v>Glacière électrique</v>
          </cell>
        </row>
        <row r="20">
          <cell r="A20" t="str">
            <v>Gel coat gris "antracite"</v>
          </cell>
        </row>
        <row r="21">
          <cell r="A21" t="str">
            <v>Cabriolet maxi arceau onox avec joues</v>
          </cell>
        </row>
        <row r="22">
          <cell r="A22" t="str">
            <v>Fermeture intégrales/toiles de tour pour cabriolet</v>
          </cell>
        </row>
        <row r="23">
          <cell r="A23" t="str">
            <v>Housse de protection pour siège (l'unité)</v>
          </cell>
        </row>
        <row r="24">
          <cell r="A24" t="str">
            <v>Bimini arceaux inox + support + housse</v>
          </cell>
        </row>
        <row r="28">
          <cell r="A28" t="str">
            <v>VX 20 F Réglée (PTAC 2000 KG / CU 1430 KG) - 130 CV</v>
          </cell>
        </row>
        <row r="29">
          <cell r="A29" t="str">
            <v>VX 22 F Réglée (PTAC 2200 KG / CU 1630 KG) + 131 CV</v>
          </cell>
        </row>
        <row r="33">
          <cell r="B33">
            <v>850</v>
          </cell>
        </row>
      </sheetData>
      <sheetData sheetId="15">
        <row r="9">
          <cell r="A9" t="str">
            <v>F115BETL EFI</v>
          </cell>
        </row>
        <row r="10">
          <cell r="A10" t="str">
            <v>F130AETL EFI</v>
          </cell>
        </row>
        <row r="11">
          <cell r="A11" t="str">
            <v>F150DETL EFI</v>
          </cell>
        </row>
        <row r="12">
          <cell r="A12" t="str">
            <v xml:space="preserve">F175AETL EFI </v>
          </cell>
        </row>
        <row r="13">
          <cell r="A13" t="str">
            <v>F200FETL EFI</v>
          </cell>
        </row>
        <row r="17">
          <cell r="A17" t="str">
            <v>Plus value siège Bolster (l'unité)</v>
          </cell>
        </row>
        <row r="18">
          <cell r="A18" t="str">
            <v>Matelas arrière avec dossier</v>
          </cell>
        </row>
        <row r="19">
          <cell r="A19" t="str">
            <v>Banquette latérale avec coussin (l'unité)</v>
          </cell>
        </row>
        <row r="20">
          <cell r="A20" t="str">
            <v>Guindeau électrique avec davier basculant</v>
          </cell>
        </row>
        <row r="21">
          <cell r="A21" t="str">
            <v>Bain de soleil avant</v>
          </cell>
        </row>
        <row r="22">
          <cell r="A22" t="str">
            <v>Douchette de pon réservoir 50L</v>
          </cell>
        </row>
        <row r="23">
          <cell r="A23" t="str">
            <v>Table de cockpit</v>
          </cell>
        </row>
        <row r="24">
          <cell r="A24" t="str">
            <v>Wc chimique</v>
          </cell>
        </row>
        <row r="25">
          <cell r="A25" t="str">
            <v>Matelas intérieur</v>
          </cell>
        </row>
        <row r="26">
          <cell r="A26" t="str">
            <v>Glacière électrique</v>
          </cell>
        </row>
        <row r="27">
          <cell r="A27" t="str">
            <v>Gel coat gris "antracite"</v>
          </cell>
        </row>
        <row r="28">
          <cell r="A28" t="str">
            <v>Bimini arceaux inox + support + housse</v>
          </cell>
        </row>
        <row r="29">
          <cell r="A29" t="str">
            <v>Taud de console</v>
          </cell>
        </row>
        <row r="30">
          <cell r="A30" t="str">
            <v>Plus value Dark line (sellerue noir/blanche/bimini noir)</v>
          </cell>
        </row>
        <row r="31">
          <cell r="A31" t="str">
            <v>Housse de protection pour siège (l'unité)</v>
          </cell>
        </row>
        <row r="35">
          <cell r="A35" t="str">
            <v>VX 20 F Réglée (PTAC 2000 KG / CU 1430 KG) - 130 CV</v>
          </cell>
        </row>
        <row r="36">
          <cell r="A36" t="str">
            <v>VX 22 F Réglée (PTAC 2200 KG / CU 1630 KG) + 131 CV</v>
          </cell>
        </row>
        <row r="40">
          <cell r="B40">
            <v>850</v>
          </cell>
        </row>
      </sheetData>
      <sheetData sheetId="16">
        <row r="9">
          <cell r="A9" t="str">
            <v>F115BETL EFI</v>
          </cell>
        </row>
        <row r="10">
          <cell r="A10" t="str">
            <v>F130AETL EFI</v>
          </cell>
        </row>
        <row r="11">
          <cell r="A11" t="str">
            <v>F150DETL EFI</v>
          </cell>
        </row>
        <row r="12">
          <cell r="A12" t="str">
            <v xml:space="preserve">F175AETL EFI </v>
          </cell>
        </row>
        <row r="13">
          <cell r="A13" t="str">
            <v>F200FETL EFI</v>
          </cell>
        </row>
        <row r="17">
          <cell r="A17" t="str">
            <v>Guindeau électrique avec davier basculant</v>
          </cell>
        </row>
        <row r="18">
          <cell r="A18" t="str">
            <v>Matelas intérieur</v>
          </cell>
        </row>
        <row r="19">
          <cell r="A19" t="str">
            <v>Glacière électrique</v>
          </cell>
        </row>
        <row r="20">
          <cell r="A20" t="str">
            <v>Gel coat gris "antracite"</v>
          </cell>
        </row>
        <row r="21">
          <cell r="A21" t="str">
            <v>WC chimique</v>
          </cell>
        </row>
        <row r="22">
          <cell r="A22" t="str">
            <v>Bimini arceaux inox + support + housse</v>
          </cell>
        </row>
        <row r="23">
          <cell r="A23" t="str">
            <v>Taud de console</v>
          </cell>
        </row>
        <row r="24">
          <cell r="A24" t="str">
            <v>Plus value Dark line (sellerue noir/blanche/bimini noir)</v>
          </cell>
        </row>
        <row r="25">
          <cell r="A25" t="str">
            <v>Housse de protection pour siège (l'unité)</v>
          </cell>
        </row>
        <row r="29">
          <cell r="A29" t="str">
            <v>VX 20 F Réglée (PTAC 2000 KG / CU 1430 KG) - 130 CV</v>
          </cell>
        </row>
        <row r="30">
          <cell r="A30" t="str">
            <v>VX 22 F Réglée (PTAC 2200 KG / CU 1630 KG) + 131 CV</v>
          </cell>
        </row>
        <row r="34">
          <cell r="B34">
            <v>850</v>
          </cell>
        </row>
      </sheetData>
      <sheetData sheetId="17">
        <row r="9">
          <cell r="A9" t="str">
            <v>F115BETL EFI</v>
          </cell>
        </row>
        <row r="10">
          <cell r="A10" t="str">
            <v>F130AETL EFI</v>
          </cell>
        </row>
        <row r="11">
          <cell r="A11" t="str">
            <v>F150DETL EFI</v>
          </cell>
        </row>
        <row r="12">
          <cell r="A12" t="str">
            <v xml:space="preserve">F175AETL EFI </v>
          </cell>
        </row>
        <row r="13">
          <cell r="A13" t="str">
            <v>F200FETL EFI</v>
          </cell>
        </row>
        <row r="17">
          <cell r="A17" t="str">
            <v>Gel coat gris "antracite"</v>
          </cell>
        </row>
        <row r="18">
          <cell r="A18" t="str">
            <v>Housse de protection pour siège (l'unité)</v>
          </cell>
        </row>
        <row r="22">
          <cell r="A22" t="str">
            <v>VX 20 F Réglée (PTAC 2000 KG / CU 1430 KG) - 130 CV</v>
          </cell>
        </row>
        <row r="23">
          <cell r="A23" t="str">
            <v>VX 22 F Réglée (PTAC 2200 KG / CU 1630 KG) + 131 CV</v>
          </cell>
        </row>
        <row r="27">
          <cell r="B27">
            <v>850</v>
          </cell>
        </row>
      </sheetData>
      <sheetData sheetId="18">
        <row r="9">
          <cell r="A9" t="str">
            <v>F70AETL EFI</v>
          </cell>
        </row>
        <row r="10">
          <cell r="A10" t="str">
            <v>F80DETL EFI</v>
          </cell>
        </row>
        <row r="11">
          <cell r="A11" t="str">
            <v>F100FETL EFI</v>
          </cell>
        </row>
        <row r="12">
          <cell r="A12" t="str">
            <v>F115BETL EFI</v>
          </cell>
        </row>
        <row r="16">
          <cell r="A16" t="str">
            <v>Matelas bain de soleil avant</v>
          </cell>
        </row>
        <row r="17">
          <cell r="A17" t="str">
            <v>Table de cockpit</v>
          </cell>
        </row>
        <row r="18">
          <cell r="A18" t="str">
            <v>Feux de navigation</v>
          </cell>
        </row>
        <row r="19">
          <cell r="A19" t="str">
            <v>Taud de console</v>
          </cell>
        </row>
        <row r="20">
          <cell r="A20" t="str">
            <v>Bimini arceaux alu + support + housse</v>
          </cell>
        </row>
        <row r="21">
          <cell r="A21" t="str">
            <v>Gel coat gris "antracite"</v>
          </cell>
        </row>
        <row r="22">
          <cell r="A22" t="str">
            <v>Wc chimique</v>
          </cell>
        </row>
        <row r="23">
          <cell r="A23" t="str">
            <v>Housse de protection pour siège (l'unité)</v>
          </cell>
        </row>
        <row r="27">
          <cell r="A27" t="str">
            <v>VX 15 F Réglée (PTAC 1500 KG / CU 1110 KG)</v>
          </cell>
        </row>
        <row r="31">
          <cell r="B31">
            <v>650</v>
          </cell>
        </row>
        <row r="32">
          <cell r="B32">
            <v>850</v>
          </cell>
        </row>
      </sheetData>
      <sheetData sheetId="19">
        <row r="9">
          <cell r="A9" t="str">
            <v>F70AETL EFI</v>
          </cell>
        </row>
        <row r="10">
          <cell r="A10" t="str">
            <v>F80DETL EFI</v>
          </cell>
        </row>
        <row r="11">
          <cell r="A11" t="str">
            <v>F100FETL EFI</v>
          </cell>
        </row>
        <row r="12">
          <cell r="A12" t="str">
            <v>F115BETL EFI</v>
          </cell>
        </row>
        <row r="16">
          <cell r="A16" t="str">
            <v>Bain de soleil avant</v>
          </cell>
        </row>
        <row r="17">
          <cell r="A17" t="str">
            <v>Cabriolet maxi arceau inox</v>
          </cell>
        </row>
        <row r="18">
          <cell r="A18" t="str">
            <v>Toiles de tour pour fermeture intégrales</v>
          </cell>
        </row>
        <row r="19">
          <cell r="A19" t="str">
            <v>Bimini arceaux alu + support + housse</v>
          </cell>
        </row>
        <row r="20">
          <cell r="A20" t="str">
            <v>Guindeau électrique avec davier basculant</v>
          </cell>
        </row>
        <row r="21">
          <cell r="A21" t="str">
            <v>Radio MP3 Bluetooth + 2 HP + Prise 12V</v>
          </cell>
        </row>
        <row r="22">
          <cell r="A22" t="str">
            <v>Gel coat gris "antracite"</v>
          </cell>
        </row>
        <row r="23">
          <cell r="A23" t="str">
            <v>Housse de protection pour siège (l'unité)</v>
          </cell>
        </row>
        <row r="27">
          <cell r="A27" t="str">
            <v>VX 15 F Réglée (PTAC 1500 KG / CU 1110 KG)</v>
          </cell>
        </row>
        <row r="31">
          <cell r="B31">
            <v>650</v>
          </cell>
        </row>
        <row r="32">
          <cell r="B32">
            <v>850</v>
          </cell>
        </row>
      </sheetData>
      <sheetData sheetId="20">
        <row r="9">
          <cell r="A9" t="str">
            <v>F70AETL EFI</v>
          </cell>
        </row>
        <row r="10">
          <cell r="A10" t="str">
            <v>F80DETL EFI</v>
          </cell>
        </row>
        <row r="11">
          <cell r="A11" t="str">
            <v>F100FETL EFI</v>
          </cell>
        </row>
        <row r="12">
          <cell r="A12" t="str">
            <v>F115BETL EFI</v>
          </cell>
        </row>
        <row r="16">
          <cell r="A16" t="str">
            <v>Matelas intérieur</v>
          </cell>
        </row>
        <row r="17">
          <cell r="A17" t="str">
            <v>Taud de mouillage</v>
          </cell>
        </row>
        <row r="18">
          <cell r="A18" t="str">
            <v>Guindeau électrique avec davier basculant</v>
          </cell>
        </row>
        <row r="19">
          <cell r="A19" t="str">
            <v>Radio MP3 Bluetooth + 2 HP + Prise 12V</v>
          </cell>
        </row>
        <row r="20">
          <cell r="A20" t="str">
            <v>Bimini arceaux alu + support + housse</v>
          </cell>
        </row>
        <row r="21">
          <cell r="A21" t="str">
            <v>Gel coat gris "antracite"</v>
          </cell>
        </row>
        <row r="22">
          <cell r="A22" t="str">
            <v>Housse de protection pour siège (l'unité)</v>
          </cell>
        </row>
        <row r="23">
          <cell r="A23" t="str">
            <v>Feux de navigation</v>
          </cell>
        </row>
        <row r="27">
          <cell r="A27" t="str">
            <v>VX 15 F Réglée (PTAC 1500 KG / CU 1110 KG)</v>
          </cell>
        </row>
        <row r="31">
          <cell r="B31">
            <v>650</v>
          </cell>
        </row>
        <row r="32">
          <cell r="B32">
            <v>850</v>
          </cell>
        </row>
      </sheetData>
      <sheetData sheetId="21">
        <row r="9">
          <cell r="A9" t="str">
            <v>F30BETL EFI</v>
          </cell>
        </row>
        <row r="10">
          <cell r="A10" t="str">
            <v>F40FETL EFI</v>
          </cell>
        </row>
        <row r="11">
          <cell r="A11" t="str">
            <v>F50HETL EFI</v>
          </cell>
        </row>
        <row r="15">
          <cell r="A15" t="str">
            <v>Fermeture de timonerie toile PVC</v>
          </cell>
        </row>
        <row r="16">
          <cell r="A16" t="str">
            <v>Panneau ouvrant en toiture</v>
          </cell>
        </row>
        <row r="17">
          <cell r="A17" t="str">
            <v>Bain de soleil arrière</v>
          </cell>
        </row>
        <row r="18">
          <cell r="A18" t="str">
            <v>Table de cockpit</v>
          </cell>
        </row>
        <row r="19">
          <cell r="A19" t="str">
            <v>Gel coat gris antracite</v>
          </cell>
        </row>
        <row r="20">
          <cell r="A20" t="str">
            <v>WC chimique</v>
          </cell>
        </row>
        <row r="21">
          <cell r="A21" t="str">
            <v>Essuie glace électrique</v>
          </cell>
        </row>
        <row r="25">
          <cell r="A25" t="str">
            <v>VX 11 F Réglée (PTAC 1100 KG / CU 805 KG)</v>
          </cell>
        </row>
        <row r="29">
          <cell r="B29">
            <v>650</v>
          </cell>
        </row>
      </sheetData>
      <sheetData sheetId="22">
        <row r="9">
          <cell r="A9" t="str">
            <v>F70AETL EFI</v>
          </cell>
        </row>
        <row r="10">
          <cell r="A10" t="str">
            <v>F80DETL EFI</v>
          </cell>
        </row>
        <row r="11">
          <cell r="A11" t="str">
            <v>F100FETL EFI</v>
          </cell>
        </row>
        <row r="12">
          <cell r="A12" t="str">
            <v>F115BETL EFI</v>
          </cell>
        </row>
        <row r="16">
          <cell r="A16" t="str">
            <v>Matelas bain de soleil avant</v>
          </cell>
        </row>
        <row r="17">
          <cell r="A17" t="str">
            <v>Matelas intérieur</v>
          </cell>
        </row>
        <row r="18">
          <cell r="A18" t="str">
            <v>Table de picnic</v>
          </cell>
        </row>
        <row r="19">
          <cell r="A19" t="str">
            <v>Taud de mouillage</v>
          </cell>
        </row>
        <row r="20">
          <cell r="A20" t="str">
            <v>Taud de console</v>
          </cell>
        </row>
        <row r="21">
          <cell r="A21" t="str">
            <v>Douchette de pont réservoir 50L</v>
          </cell>
        </row>
        <row r="22">
          <cell r="A22" t="str">
            <v>Guindeau électrique avec davier basculant</v>
          </cell>
        </row>
        <row r="23">
          <cell r="A23" t="str">
            <v>Radio MP3 Bluetooth + 2 HP + Prise 12V</v>
          </cell>
        </row>
        <row r="24">
          <cell r="A24" t="str">
            <v>Bimini arceaux alu + support + housse</v>
          </cell>
        </row>
        <row r="25">
          <cell r="A25" t="str">
            <v>Gel coat gris "antracite"</v>
          </cell>
        </row>
        <row r="26">
          <cell r="A26" t="str">
            <v>Housse de protection pour siège (l'unité)</v>
          </cell>
        </row>
        <row r="27">
          <cell r="A27" t="str">
            <v>Feux de navigation</v>
          </cell>
        </row>
        <row r="31">
          <cell r="A31" t="str">
            <v>VX 15 F Réglée (PTAC 1500 KG / CU 1110 KG)</v>
          </cell>
        </row>
        <row r="35">
          <cell r="B35">
            <v>650</v>
          </cell>
        </row>
        <row r="36">
          <cell r="B36">
            <v>850</v>
          </cell>
        </row>
      </sheetData>
      <sheetData sheetId="23">
        <row r="9">
          <cell r="A9" t="str">
            <v>F70AETL EFI</v>
          </cell>
        </row>
        <row r="10">
          <cell r="A10" t="str">
            <v>F80DETL EFI</v>
          </cell>
        </row>
        <row r="11">
          <cell r="A11" t="str">
            <v>F100FETL EFI</v>
          </cell>
        </row>
        <row r="12">
          <cell r="A12" t="str">
            <v>F115BETL EFI</v>
          </cell>
        </row>
        <row r="16">
          <cell r="A16" t="str">
            <v>Matelas bain de soleil avant</v>
          </cell>
        </row>
        <row r="17">
          <cell r="A17" t="str">
            <v>Table de cockpit</v>
          </cell>
        </row>
        <row r="18">
          <cell r="A18" t="str">
            <v>Bimini arceaux alu + support + housse</v>
          </cell>
        </row>
        <row r="19">
          <cell r="A19" t="str">
            <v>Gel coat gris "antracite"</v>
          </cell>
        </row>
        <row r="20">
          <cell r="A20" t="str">
            <v>Wc chimique</v>
          </cell>
        </row>
        <row r="21">
          <cell r="A21" t="str">
            <v>Housse de protection pour siège (l'unité)</v>
          </cell>
        </row>
        <row r="25">
          <cell r="A25" t="str">
            <v>VX 15 F Réglée (PTAC 1500 KG / CU 1110 KG)</v>
          </cell>
        </row>
        <row r="29">
          <cell r="B29">
            <v>650</v>
          </cell>
        </row>
        <row r="30">
          <cell r="B30">
            <v>850</v>
          </cell>
        </row>
      </sheetData>
      <sheetData sheetId="24">
        <row r="9">
          <cell r="A9" t="str">
            <v>F115BETL EFI</v>
          </cell>
        </row>
        <row r="10">
          <cell r="A10" t="str">
            <v>F130AETL EFI</v>
          </cell>
        </row>
        <row r="11">
          <cell r="A11" t="str">
            <v>F150DETL EFI</v>
          </cell>
        </row>
        <row r="12">
          <cell r="A12" t="str">
            <v xml:space="preserve">F175AETL EFI </v>
          </cell>
        </row>
        <row r="13">
          <cell r="A13" t="str">
            <v>F200FETL EFI</v>
          </cell>
        </row>
        <row r="17">
          <cell r="A17" t="str">
            <v>Gel coat gris "antracite"</v>
          </cell>
        </row>
        <row r="18">
          <cell r="A18" t="str">
            <v>Guindeau électrique avec davier basculant</v>
          </cell>
        </row>
        <row r="19">
          <cell r="A19" t="str">
            <v>Bain de soleil avant</v>
          </cell>
        </row>
        <row r="20">
          <cell r="A20" t="str">
            <v>Bain de soleil arrière</v>
          </cell>
        </row>
        <row r="21">
          <cell r="A21" t="str">
            <v>Matelas intérieur</v>
          </cell>
        </row>
        <row r="22">
          <cell r="A22" t="str">
            <v>Douchette de pont réservoir 50L</v>
          </cell>
        </row>
        <row r="23">
          <cell r="A23" t="str">
            <v>Table de cockpit</v>
          </cell>
        </row>
        <row r="24">
          <cell r="A24" t="str">
            <v>WC chimique</v>
          </cell>
        </row>
        <row r="25">
          <cell r="A25" t="str">
            <v>Bimini arceaux inox + support + housse</v>
          </cell>
        </row>
        <row r="26">
          <cell r="A26" t="str">
            <v>Taud de mouillage</v>
          </cell>
        </row>
        <row r="27">
          <cell r="A27" t="str">
            <v>Taud de console</v>
          </cell>
        </row>
        <row r="28">
          <cell r="A28" t="str">
            <v>Housse de protection pour siège (l'unité)</v>
          </cell>
        </row>
        <row r="29">
          <cell r="A29" t="str">
            <v>Pack Confort (matelas intér/douchette/évier/Wc chimique)</v>
          </cell>
        </row>
        <row r="30">
          <cell r="A30" t="str">
            <v>Pack Soleil (bain de soleil avant et arrière/table)</v>
          </cell>
        </row>
        <row r="34">
          <cell r="A34" t="str">
            <v>VX 20 F Réglée (PTAC 2000 KG / CU 1430 KG) - 130 CV</v>
          </cell>
        </row>
        <row r="35">
          <cell r="A35" t="str">
            <v>VX 22 F Réglée (PTAC 2200 KG / CU 1630 KG) + 131 CV</v>
          </cell>
        </row>
        <row r="39">
          <cell r="B39">
            <v>850</v>
          </cell>
        </row>
      </sheetData>
      <sheetData sheetId="25">
        <row r="9">
          <cell r="A9" t="str">
            <v>F115BETL EFI</v>
          </cell>
        </row>
        <row r="10">
          <cell r="A10" t="str">
            <v>F130AETL EFI</v>
          </cell>
        </row>
        <row r="11">
          <cell r="A11" t="str">
            <v>F150DETL EFI</v>
          </cell>
        </row>
        <row r="12">
          <cell r="A12" t="str">
            <v xml:space="preserve">F175AETL EFI </v>
          </cell>
        </row>
        <row r="13">
          <cell r="A13" t="str">
            <v>F200FETL EFI</v>
          </cell>
        </row>
        <row r="17">
          <cell r="A17" t="str">
            <v>Gel coat gris "antracite"</v>
          </cell>
        </row>
        <row r="18">
          <cell r="A18" t="str">
            <v>Guindeau électrique avec davier basculant</v>
          </cell>
        </row>
        <row r="19">
          <cell r="A19" t="str">
            <v>Matelas intérieur</v>
          </cell>
        </row>
        <row r="20">
          <cell r="A20" t="str">
            <v>Douchette de pont réservoir 50L</v>
          </cell>
        </row>
        <row r="21">
          <cell r="A21" t="str">
            <v>WC chimique</v>
          </cell>
        </row>
        <row r="22">
          <cell r="A22" t="str">
            <v>Bimini arceaux inox + support + housse</v>
          </cell>
        </row>
        <row r="23">
          <cell r="A23" t="str">
            <v>Taud de mouillage</v>
          </cell>
        </row>
        <row r="24">
          <cell r="A24" t="str">
            <v>Taud de console</v>
          </cell>
        </row>
        <row r="25">
          <cell r="A25" t="str">
            <v>Housse de protection pour siège (l'unité)</v>
          </cell>
        </row>
        <row r="26">
          <cell r="A26" t="str">
            <v>Pack Confort (matelas intér/douchette/évier/Wc chimique)</v>
          </cell>
        </row>
        <row r="27">
          <cell r="A27" t="str">
            <v>Pack Soleil (bain de soleil avant et arrière/table)</v>
          </cell>
        </row>
        <row r="31">
          <cell r="A31" t="str">
            <v>VX 20 F Réglée (PTAC 2000 KG / CU 1430 KG) - 130 CV</v>
          </cell>
        </row>
        <row r="32">
          <cell r="A32" t="str">
            <v>VX 22 F Réglée (PTAC 2200 KG / CU 1630 KG) + 131 CV</v>
          </cell>
        </row>
        <row r="36">
          <cell r="B36">
            <v>850</v>
          </cell>
        </row>
      </sheetData>
      <sheetData sheetId="26">
        <row r="9">
          <cell r="A9" t="str">
            <v>F70AETL EFI</v>
          </cell>
        </row>
        <row r="10">
          <cell r="A10" t="str">
            <v>F100FETL EFI</v>
          </cell>
        </row>
        <row r="30">
          <cell r="B30">
            <v>650</v>
          </cell>
        </row>
        <row r="31">
          <cell r="B31">
            <v>850</v>
          </cell>
        </row>
      </sheetData>
      <sheetData sheetId="27">
        <row r="9">
          <cell r="A9" t="str">
            <v>F130AETL EFI</v>
          </cell>
        </row>
        <row r="10">
          <cell r="A10" t="str">
            <v>F150DETL EFI</v>
          </cell>
        </row>
        <row r="11">
          <cell r="A11" t="str">
            <v xml:space="preserve">F175AETL EFI </v>
          </cell>
        </row>
        <row r="12">
          <cell r="A12" t="str">
            <v>F200FETL EFI</v>
          </cell>
        </row>
        <row r="16">
          <cell r="A16" t="str">
            <v>Gel coat gris "antracite"</v>
          </cell>
        </row>
        <row r="17">
          <cell r="A17" t="str">
            <v>Réfrigérateur 49 L 12V</v>
          </cell>
        </row>
        <row r="18">
          <cell r="A18" t="str">
            <v>Glacière électrique</v>
          </cell>
        </row>
        <row r="19">
          <cell r="A19" t="str">
            <v>Cabriolet maxi arceau inox avec joues</v>
          </cell>
        </row>
        <row r="20">
          <cell r="A20" t="str">
            <v>Fermeture intégrales/toiles de tour pour cabriolet</v>
          </cell>
        </row>
        <row r="21">
          <cell r="A21" t="str">
            <v>Bimini arceaux inox + support + housse</v>
          </cell>
        </row>
        <row r="22">
          <cell r="A22" t="str">
            <v>Housse de protection pour siège (l'unité)</v>
          </cell>
        </row>
        <row r="26">
          <cell r="A26" t="str">
            <v xml:space="preserve">VX 25 F Réglée (PTAC 2500 KG / CU 1910 KG) </v>
          </cell>
        </row>
        <row r="30">
          <cell r="B30">
            <v>850</v>
          </cell>
        </row>
      </sheetData>
      <sheetData sheetId="28">
        <row r="3">
          <cell r="A3" t="str">
            <v>DJINN 7 CONFORT</v>
          </cell>
        </row>
        <row r="4">
          <cell r="A4" t="str">
            <v>DJINN 7 +</v>
          </cell>
        </row>
        <row r="9">
          <cell r="A9" t="str">
            <v>F4BMHL</v>
          </cell>
        </row>
        <row r="10">
          <cell r="A10" t="str">
            <v>F6CMHL</v>
          </cell>
        </row>
        <row r="11">
          <cell r="A11" t="str">
            <v>F8FMHL</v>
          </cell>
        </row>
        <row r="15">
          <cell r="A15" t="str">
            <v>PACK SPORT (D7 Confort) avec Bout dehors + Gennaker</v>
          </cell>
        </row>
        <row r="16">
          <cell r="A16" t="str">
            <v>Gel coat gris "antracite"</v>
          </cell>
        </row>
        <row r="17">
          <cell r="A17" t="str">
            <v>Table de cockpit</v>
          </cell>
        </row>
        <row r="18">
          <cell r="A18" t="str">
            <v>Porte mat</v>
          </cell>
        </row>
        <row r="19">
          <cell r="A19" t="str">
            <v>Capote de descente</v>
          </cell>
        </row>
        <row r="20">
          <cell r="A20" t="str">
            <v>Taud de soleil</v>
          </cell>
        </row>
        <row r="21">
          <cell r="A21" t="str">
            <v>Coussins extérieur de cockpit</v>
          </cell>
        </row>
        <row r="22">
          <cell r="A22" t="str">
            <v>Glacière électrique</v>
          </cell>
        </row>
        <row r="23">
          <cell r="A23" t="str">
            <v>Lazy bag pour grand voile lattée</v>
          </cell>
        </row>
        <row r="24">
          <cell r="A24" t="str">
            <v>Enrouleur de génois Facnor</v>
          </cell>
        </row>
        <row r="25">
          <cell r="A25" t="str">
            <v>Emmagasineur de gennaker Facnor</v>
          </cell>
        </row>
        <row r="26">
          <cell r="A26" t="str">
            <v>Bout-dehors amovible</v>
          </cell>
        </row>
        <row r="27">
          <cell r="A27" t="str">
            <v>Plus-value grand voile à corne "performance"</v>
          </cell>
        </row>
        <row r="28">
          <cell r="A28" t="str">
            <v>Gennaker 28m² bleu/blanc avec écoutes et poulies</v>
          </cell>
        </row>
        <row r="29">
          <cell r="A29" t="str">
            <v>Spinnaker 35m² (asymétrique ou radial au choix) avec écoutes et poulies</v>
          </cell>
        </row>
        <row r="30">
          <cell r="A30" t="str">
            <v>Tangon avec pantoire</v>
          </cell>
        </row>
        <row r="31">
          <cell r="A31" t="str">
            <v>Chaussette à spi complète</v>
          </cell>
        </row>
        <row r="32">
          <cell r="A32" t="str">
            <v>Tourmentin</v>
          </cell>
        </row>
        <row r="35">
          <cell r="A35" t="str">
            <v>Kit préparation</v>
          </cell>
        </row>
        <row r="36">
          <cell r="A36" t="str">
            <v>Kit antifouling première application</v>
          </cell>
        </row>
        <row r="37">
          <cell r="A37" t="str">
            <v>Kit électricité</v>
          </cell>
        </row>
        <row r="38">
          <cell r="A38" t="str">
            <v>Kit girouette anémomètre</v>
          </cell>
        </row>
        <row r="39">
          <cell r="A39" t="str">
            <v>Kit sondeur</v>
          </cell>
        </row>
        <row r="40">
          <cell r="A40" t="str">
            <v>Kit pilot automatique</v>
          </cell>
        </row>
        <row r="41">
          <cell r="A41" t="str">
            <v xml:space="preserve">Kit girouette  mécanique </v>
          </cell>
        </row>
        <row r="42">
          <cell r="A42" t="str">
            <v>Kit recharge pour moteur YAMAHA</v>
          </cell>
        </row>
        <row r="43">
          <cell r="A43" t="str">
            <v>Kit commande a distance pour moteur YAMAHA</v>
          </cell>
        </row>
        <row r="44">
          <cell r="A44" t="str">
            <v>Kit matage</v>
          </cell>
        </row>
        <row r="48">
          <cell r="A48" t="str">
            <v xml:space="preserve">VX 22 F Réglée (PTAC 2200 KG / CU 1630 KG) </v>
          </cell>
        </row>
      </sheetData>
      <sheetData sheetId="29"/>
      <sheetData sheetId="30"/>
      <sheetData sheetId="31"/>
      <sheetData sheetId="32">
        <row r="3">
          <cell r="A3" t="str">
            <v xml:space="preserve"> BLUE DJINN CONFORT</v>
          </cell>
        </row>
        <row r="4">
          <cell r="A4" t="str">
            <v xml:space="preserve"> BLUE DJINN +</v>
          </cell>
        </row>
        <row r="9">
          <cell r="A9" t="str">
            <v>F4BMHL</v>
          </cell>
        </row>
        <row r="10">
          <cell r="A10" t="str">
            <v>F6CMHL</v>
          </cell>
        </row>
        <row r="11">
          <cell r="A11" t="str">
            <v>F8FMHL</v>
          </cell>
        </row>
        <row r="15">
          <cell r="A15" t="str">
            <v>PACK SPORT (BJ Confort) avec Bout dehors + Gennaker</v>
          </cell>
        </row>
        <row r="16">
          <cell r="A16" t="str">
            <v>Gel coat gris "antracite"</v>
          </cell>
        </row>
        <row r="17">
          <cell r="A17" t="str">
            <v>Cuisine coulissante avec cuvette/robinet/réchaud</v>
          </cell>
        </row>
        <row r="18">
          <cell r="A18" t="str">
            <v>Table de cockpit</v>
          </cell>
        </row>
        <row r="19">
          <cell r="A19" t="str">
            <v>Wc chimique</v>
          </cell>
        </row>
        <row r="20">
          <cell r="A20" t="str">
            <v>Porte mat</v>
          </cell>
        </row>
        <row r="21">
          <cell r="A21" t="str">
            <v>Capote de descente</v>
          </cell>
        </row>
        <row r="22">
          <cell r="A22" t="str">
            <v>Taud de soleil</v>
          </cell>
        </row>
        <row r="23">
          <cell r="A23" t="str">
            <v>Coussins extérieur de cockpit</v>
          </cell>
        </row>
        <row r="24">
          <cell r="A24" t="str">
            <v>Glacière électrique</v>
          </cell>
        </row>
        <row r="25">
          <cell r="A25" t="str">
            <v>Lazy bag pour grand voile lattée</v>
          </cell>
        </row>
        <row r="26">
          <cell r="A26" t="str">
            <v>Enrouleur de génois Facnor</v>
          </cell>
        </row>
        <row r="27">
          <cell r="A27" t="str">
            <v>Gennaker bleu/blanc avec écoutes et poulies</v>
          </cell>
        </row>
        <row r="28">
          <cell r="A28" t="str">
            <v>Emmagasineur de gennaker Facnor</v>
          </cell>
        </row>
        <row r="29">
          <cell r="A29" t="str">
            <v>Bout-dehors amovible</v>
          </cell>
        </row>
        <row r="30">
          <cell r="A30" t="str">
            <v>Plus-value grand voile à corne "performance"</v>
          </cell>
        </row>
        <row r="31">
          <cell r="A31" t="str">
            <v>Spinnaker (asymétrique ou radial au choix) avec écoutes et poulies</v>
          </cell>
        </row>
        <row r="32">
          <cell r="A32" t="str">
            <v>Tangon avec pantoire</v>
          </cell>
        </row>
        <row r="33">
          <cell r="A33" t="str">
            <v>Chaussette à spi complète</v>
          </cell>
        </row>
        <row r="34">
          <cell r="A34" t="str">
            <v>Tourmentin</v>
          </cell>
        </row>
        <row r="37">
          <cell r="A37" t="str">
            <v>Kit préparation</v>
          </cell>
        </row>
        <row r="38">
          <cell r="A38" t="str">
            <v>Kit antifouling première application</v>
          </cell>
        </row>
        <row r="39">
          <cell r="A39" t="str">
            <v>Kit électricité</v>
          </cell>
        </row>
        <row r="40">
          <cell r="A40" t="str">
            <v>Kit tableau électrique</v>
          </cell>
        </row>
        <row r="41">
          <cell r="A41" t="str">
            <v>Kit girouette anémomètre</v>
          </cell>
        </row>
        <row r="42">
          <cell r="A42" t="str">
            <v>Kit sondeur</v>
          </cell>
        </row>
        <row r="43">
          <cell r="A43" t="str">
            <v>Kit pilot automatique</v>
          </cell>
        </row>
        <row r="44">
          <cell r="A44" t="str">
            <v xml:space="preserve">Kit girouette  mécanique </v>
          </cell>
        </row>
        <row r="45">
          <cell r="A45" t="str">
            <v>Kit recharge pour moteur YAMAHA</v>
          </cell>
        </row>
        <row r="46">
          <cell r="A46" t="str">
            <v>Kit commande a distance pour moteur YAMAHA</v>
          </cell>
        </row>
        <row r="47">
          <cell r="A47" t="str">
            <v>Kit matage</v>
          </cell>
        </row>
        <row r="51">
          <cell r="A51" t="str">
            <v xml:space="preserve">VX 15 F Réglée (PTAC 1500 KG / CU 1110 KG) </v>
          </cell>
        </row>
      </sheetData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>
        <row r="9">
          <cell r="A9" t="str">
            <v>F40FETL EFI</v>
          </cell>
        </row>
        <row r="10">
          <cell r="A10" t="str">
            <v>F50HETL EFI</v>
          </cell>
        </row>
        <row r="11">
          <cell r="A11" t="str">
            <v>F60FETL EFI</v>
          </cell>
        </row>
        <row r="12">
          <cell r="A12" t="str">
            <v>F70AETL EFI</v>
          </cell>
        </row>
        <row r="16">
          <cell r="A16" t="str">
            <v>Bain de soleil avant</v>
          </cell>
        </row>
        <row r="17">
          <cell r="A17" t="str">
            <v>Taud de mouillage</v>
          </cell>
        </row>
        <row r="18">
          <cell r="A18" t="str">
            <v>Taud de console</v>
          </cell>
        </row>
        <row r="19">
          <cell r="A19" t="str">
            <v>Bimini arceaux inox + housse + support arrière</v>
          </cell>
        </row>
        <row r="20">
          <cell r="A20" t="str">
            <v>Gel coat gris antracite</v>
          </cell>
        </row>
        <row r="21">
          <cell r="A21" t="str">
            <v>Table de picnic</v>
          </cell>
        </row>
        <row r="22">
          <cell r="A22" t="str">
            <v>Housse de protection siège baquet (x1)</v>
          </cell>
        </row>
        <row r="23">
          <cell r="A23" t="str">
            <v>Feux de navigation</v>
          </cell>
        </row>
        <row r="27">
          <cell r="A27" t="str">
            <v>VX 11 F Réglée (PTAC 1100 KG / CU 805 KG)</v>
          </cell>
        </row>
      </sheetData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4"/>
  <sheetViews>
    <sheetView tabSelected="1" topLeftCell="A46" zoomScale="85" zoomScaleNormal="85" workbookViewId="0">
      <selection activeCell="H52" sqref="H52"/>
    </sheetView>
  </sheetViews>
  <sheetFormatPr baseColWidth="10" defaultRowHeight="15" x14ac:dyDescent="0.25"/>
  <cols>
    <col min="1" max="1" width="25.85546875" customWidth="1"/>
    <col min="2" max="2" width="31.28515625" customWidth="1"/>
    <col min="3" max="3" width="23.85546875" customWidth="1"/>
    <col min="4" max="4" width="19.28515625" customWidth="1"/>
    <col min="5" max="5" width="20.42578125" customWidth="1"/>
    <col min="6" max="6" width="24.85546875" customWidth="1"/>
    <col min="7" max="7" width="20.85546875" customWidth="1"/>
    <col min="8" max="8" width="27.5703125" customWidth="1"/>
    <col min="9" max="9" width="18" customWidth="1"/>
    <col min="10" max="10" width="20.140625" customWidth="1"/>
    <col min="11" max="11" width="18.42578125" customWidth="1"/>
    <col min="12" max="12" width="13.7109375" customWidth="1"/>
  </cols>
  <sheetData>
    <row r="1" spans="1:12" ht="18.75" thickBot="1" x14ac:dyDescent="0.3">
      <c r="A1" s="1">
        <v>43070</v>
      </c>
      <c r="B1" s="1"/>
      <c r="C1" s="2"/>
      <c r="D1" s="2"/>
      <c r="E1" s="2"/>
      <c r="F1" s="2"/>
      <c r="G1" s="2"/>
      <c r="H1" s="2"/>
      <c r="I1" s="2"/>
    </row>
    <row r="2" spans="1:12" ht="27.75" customHeight="1" x14ac:dyDescent="0.25">
      <c r="A2" s="3" t="s">
        <v>0</v>
      </c>
      <c r="B2" s="4" t="s">
        <v>1</v>
      </c>
      <c r="C2" s="5" t="s">
        <v>2</v>
      </c>
      <c r="D2" s="6" t="s">
        <v>3</v>
      </c>
      <c r="E2" s="6"/>
      <c r="F2" s="6"/>
      <c r="G2" s="6"/>
      <c r="H2" s="6"/>
      <c r="I2" s="7"/>
      <c r="J2" s="8" t="s">
        <v>4</v>
      </c>
      <c r="K2" s="8"/>
      <c r="L2" s="9"/>
    </row>
    <row r="3" spans="1:12" ht="27.75" customHeight="1" x14ac:dyDescent="0.25">
      <c r="A3" s="10"/>
      <c r="B3" s="11"/>
      <c r="C3" s="12"/>
      <c r="D3" s="13" t="s">
        <v>5</v>
      </c>
      <c r="E3" s="14" t="s">
        <v>6</v>
      </c>
      <c r="F3" s="13" t="s">
        <v>7</v>
      </c>
      <c r="G3" s="13" t="s">
        <v>8</v>
      </c>
      <c r="H3" s="15" t="s">
        <v>9</v>
      </c>
      <c r="I3" s="16" t="s">
        <v>10</v>
      </c>
      <c r="J3" s="17" t="s">
        <v>11</v>
      </c>
      <c r="K3" s="18" t="s">
        <v>12</v>
      </c>
      <c r="L3" s="19" t="s">
        <v>4</v>
      </c>
    </row>
    <row r="4" spans="1:12" ht="27.75" customHeight="1" x14ac:dyDescent="0.25">
      <c r="A4" s="10"/>
      <c r="B4" s="20"/>
      <c r="C4" s="12"/>
      <c r="D4" s="13"/>
      <c r="E4" s="14"/>
      <c r="F4" s="13"/>
      <c r="G4" s="13"/>
      <c r="H4" s="15"/>
      <c r="I4" s="16"/>
      <c r="J4" s="17"/>
      <c r="K4" s="18"/>
      <c r="L4" s="19"/>
    </row>
    <row r="5" spans="1:12" ht="15.75" x14ac:dyDescent="0.25">
      <c r="A5" s="21" t="s">
        <v>13</v>
      </c>
      <c r="B5" s="22" t="s">
        <v>14</v>
      </c>
      <c r="C5" s="23" t="e">
        <f ca="1">VLOOKUP(TEXT(B5,"0"),INDIRECT("'ARTICLE GESTION'!A:E"),3,0)</f>
        <v>#REF!</v>
      </c>
      <c r="D5" s="24" t="e">
        <f t="shared" ref="D5:D27" ca="1" si="0">C5/1.2</f>
        <v>#REF!</v>
      </c>
      <c r="E5" s="25">
        <v>10</v>
      </c>
      <c r="F5" s="24" t="e">
        <f t="shared" ref="F5:F27" ca="1" si="1">D5*(E5/100)</f>
        <v>#REF!</v>
      </c>
      <c r="G5" s="26" t="e">
        <f t="shared" ref="G5:G27" ca="1" si="2">D5-F5</f>
        <v>#REF!</v>
      </c>
      <c r="H5" s="27" t="e">
        <f t="shared" ref="H5:H27" ca="1" si="3">G5*1.2</f>
        <v>#REF!</v>
      </c>
      <c r="I5" s="28" t="e">
        <f ca="1">G5-L5</f>
        <v>#REF!</v>
      </c>
      <c r="J5" s="29">
        <v>30</v>
      </c>
      <c r="K5" s="30" t="e">
        <f ca="1">D5*(J5/100)</f>
        <v>#REF!</v>
      </c>
      <c r="L5" s="31" t="e">
        <f ca="1">D5-K5</f>
        <v>#REF!</v>
      </c>
    </row>
    <row r="6" spans="1:12" ht="15.75" x14ac:dyDescent="0.25">
      <c r="A6" s="21" t="s">
        <v>15</v>
      </c>
      <c r="B6" s="22" t="s">
        <v>16</v>
      </c>
      <c r="C6" s="23" t="e">
        <f t="shared" ref="C6:C27" ca="1" si="4">VLOOKUP(TEXT(B6,"0"),INDIRECT("'ARTICLE GESTION'!A:E"),3,0)</f>
        <v>#REF!</v>
      </c>
      <c r="D6" s="24" t="e">
        <f t="shared" ca="1" si="0"/>
        <v>#REF!</v>
      </c>
      <c r="E6" s="25">
        <v>10</v>
      </c>
      <c r="F6" s="24" t="e">
        <f t="shared" ca="1" si="1"/>
        <v>#REF!</v>
      </c>
      <c r="G6" s="26" t="e">
        <f t="shared" ca="1" si="2"/>
        <v>#REF!</v>
      </c>
      <c r="H6" s="27" t="e">
        <f t="shared" ca="1" si="3"/>
        <v>#REF!</v>
      </c>
      <c r="I6" s="28" t="e">
        <f t="shared" ref="I6:I27" ca="1" si="5">G6-L6</f>
        <v>#REF!</v>
      </c>
      <c r="J6" s="29">
        <v>30</v>
      </c>
      <c r="K6" s="30" t="e">
        <f t="shared" ref="K6:K27" ca="1" si="6">D6*(J6/100)</f>
        <v>#REF!</v>
      </c>
      <c r="L6" s="31" t="e">
        <f t="shared" ref="L6:L27" ca="1" si="7">D6-K6</f>
        <v>#REF!</v>
      </c>
    </row>
    <row r="7" spans="1:12" ht="15.75" x14ac:dyDescent="0.25">
      <c r="A7" s="21" t="s">
        <v>17</v>
      </c>
      <c r="B7" s="22" t="s">
        <v>18</v>
      </c>
      <c r="C7" s="23" t="e">
        <f t="shared" ca="1" si="4"/>
        <v>#REF!</v>
      </c>
      <c r="D7" s="24" t="e">
        <f t="shared" ca="1" si="0"/>
        <v>#REF!</v>
      </c>
      <c r="E7" s="25">
        <v>10</v>
      </c>
      <c r="F7" s="24" t="e">
        <f t="shared" ca="1" si="1"/>
        <v>#REF!</v>
      </c>
      <c r="G7" s="26" t="e">
        <f t="shared" ca="1" si="2"/>
        <v>#REF!</v>
      </c>
      <c r="H7" s="27" t="e">
        <f t="shared" ca="1" si="3"/>
        <v>#REF!</v>
      </c>
      <c r="I7" s="28" t="e">
        <f t="shared" ca="1" si="5"/>
        <v>#REF!</v>
      </c>
      <c r="J7" s="29">
        <v>30</v>
      </c>
      <c r="K7" s="30" t="e">
        <f t="shared" ca="1" si="6"/>
        <v>#REF!</v>
      </c>
      <c r="L7" s="31" t="e">
        <f t="shared" ca="1" si="7"/>
        <v>#REF!</v>
      </c>
    </row>
    <row r="8" spans="1:12" ht="15.75" x14ac:dyDescent="0.25">
      <c r="A8" s="21" t="s">
        <v>19</v>
      </c>
      <c r="B8" s="32" t="s">
        <v>20</v>
      </c>
      <c r="C8" s="23" t="e">
        <f t="shared" ca="1" si="4"/>
        <v>#REF!</v>
      </c>
      <c r="D8" s="24" t="e">
        <f t="shared" ca="1" si="0"/>
        <v>#REF!</v>
      </c>
      <c r="E8" s="25">
        <v>10</v>
      </c>
      <c r="F8" s="24" t="e">
        <f t="shared" ca="1" si="1"/>
        <v>#REF!</v>
      </c>
      <c r="G8" s="26" t="e">
        <f t="shared" ca="1" si="2"/>
        <v>#REF!</v>
      </c>
      <c r="H8" s="27" t="e">
        <f t="shared" ca="1" si="3"/>
        <v>#REF!</v>
      </c>
      <c r="I8" s="28" t="e">
        <f t="shared" ca="1" si="5"/>
        <v>#REF!</v>
      </c>
      <c r="J8" s="29">
        <v>30</v>
      </c>
      <c r="K8" s="30" t="e">
        <f t="shared" ca="1" si="6"/>
        <v>#REF!</v>
      </c>
      <c r="L8" s="31" t="e">
        <f t="shared" ca="1" si="7"/>
        <v>#REF!</v>
      </c>
    </row>
    <row r="9" spans="1:12" ht="15.75" x14ac:dyDescent="0.25">
      <c r="A9" s="21" t="s">
        <v>21</v>
      </c>
      <c r="B9" s="22" t="s">
        <v>22</v>
      </c>
      <c r="C9" s="23" t="e">
        <f ca="1">VLOOKUP(TEXT(B9,"0"),INDIRECT("'ARTICLE GESTION'!A:E"),3,0)</f>
        <v>#REF!</v>
      </c>
      <c r="D9" s="24" t="e">
        <f t="shared" ca="1" si="0"/>
        <v>#REF!</v>
      </c>
      <c r="E9" s="25">
        <v>10</v>
      </c>
      <c r="F9" s="24" t="e">
        <f t="shared" ca="1" si="1"/>
        <v>#REF!</v>
      </c>
      <c r="G9" s="26" t="e">
        <f t="shared" ca="1" si="2"/>
        <v>#REF!</v>
      </c>
      <c r="H9" s="27" t="e">
        <f t="shared" ca="1" si="3"/>
        <v>#REF!</v>
      </c>
      <c r="I9" s="28" t="e">
        <f t="shared" ca="1" si="5"/>
        <v>#REF!</v>
      </c>
      <c r="J9" s="29">
        <v>30</v>
      </c>
      <c r="K9" s="30" t="e">
        <f t="shared" ca="1" si="6"/>
        <v>#REF!</v>
      </c>
      <c r="L9" s="31" t="e">
        <f t="shared" ca="1" si="7"/>
        <v>#REF!</v>
      </c>
    </row>
    <row r="10" spans="1:12" ht="15.75" x14ac:dyDescent="0.25">
      <c r="A10" s="21" t="s">
        <v>23</v>
      </c>
      <c r="B10" s="22" t="s">
        <v>24</v>
      </c>
      <c r="C10" s="23" t="e">
        <f t="shared" ca="1" si="4"/>
        <v>#REF!</v>
      </c>
      <c r="D10" s="24" t="e">
        <f t="shared" ca="1" si="0"/>
        <v>#REF!</v>
      </c>
      <c r="E10" s="25">
        <v>10</v>
      </c>
      <c r="F10" s="24" t="e">
        <f t="shared" ca="1" si="1"/>
        <v>#REF!</v>
      </c>
      <c r="G10" s="26" t="e">
        <f t="shared" ca="1" si="2"/>
        <v>#REF!</v>
      </c>
      <c r="H10" s="27" t="e">
        <f t="shared" ca="1" si="3"/>
        <v>#REF!</v>
      </c>
      <c r="I10" s="28" t="e">
        <f t="shared" ca="1" si="5"/>
        <v>#REF!</v>
      </c>
      <c r="J10" s="29">
        <v>30</v>
      </c>
      <c r="K10" s="30" t="e">
        <f t="shared" ca="1" si="6"/>
        <v>#REF!</v>
      </c>
      <c r="L10" s="31" t="e">
        <f t="shared" ca="1" si="7"/>
        <v>#REF!</v>
      </c>
    </row>
    <row r="11" spans="1:12" ht="15.75" x14ac:dyDescent="0.25">
      <c r="A11" s="21" t="s">
        <v>25</v>
      </c>
      <c r="B11" s="22" t="s">
        <v>26</v>
      </c>
      <c r="C11" s="23" t="e">
        <f t="shared" ca="1" si="4"/>
        <v>#REF!</v>
      </c>
      <c r="D11" s="24" t="e">
        <f t="shared" ca="1" si="0"/>
        <v>#REF!</v>
      </c>
      <c r="E11" s="25">
        <v>10</v>
      </c>
      <c r="F11" s="24" t="e">
        <f t="shared" ca="1" si="1"/>
        <v>#REF!</v>
      </c>
      <c r="G11" s="26" t="e">
        <f t="shared" ca="1" si="2"/>
        <v>#REF!</v>
      </c>
      <c r="H11" s="27" t="e">
        <f t="shared" ca="1" si="3"/>
        <v>#REF!</v>
      </c>
      <c r="I11" s="28" t="e">
        <f t="shared" ca="1" si="5"/>
        <v>#REF!</v>
      </c>
      <c r="J11" s="29">
        <v>30</v>
      </c>
      <c r="K11" s="30" t="e">
        <f t="shared" ca="1" si="6"/>
        <v>#REF!</v>
      </c>
      <c r="L11" s="31" t="e">
        <f t="shared" ca="1" si="7"/>
        <v>#REF!</v>
      </c>
    </row>
    <row r="12" spans="1:12" ht="15.75" x14ac:dyDescent="0.25">
      <c r="A12" s="21" t="s">
        <v>27</v>
      </c>
      <c r="B12" s="22" t="s">
        <v>28</v>
      </c>
      <c r="C12" s="23" t="e">
        <f t="shared" ca="1" si="4"/>
        <v>#REF!</v>
      </c>
      <c r="D12" s="24" t="e">
        <f t="shared" ca="1" si="0"/>
        <v>#REF!</v>
      </c>
      <c r="E12" s="25">
        <v>10</v>
      </c>
      <c r="F12" s="24" t="e">
        <f t="shared" ca="1" si="1"/>
        <v>#REF!</v>
      </c>
      <c r="G12" s="26" t="e">
        <f t="shared" ca="1" si="2"/>
        <v>#REF!</v>
      </c>
      <c r="H12" s="27" t="e">
        <f t="shared" ca="1" si="3"/>
        <v>#REF!</v>
      </c>
      <c r="I12" s="28" t="e">
        <f t="shared" ca="1" si="5"/>
        <v>#REF!</v>
      </c>
      <c r="J12" s="29">
        <v>30</v>
      </c>
      <c r="K12" s="30" t="e">
        <f t="shared" ca="1" si="6"/>
        <v>#REF!</v>
      </c>
      <c r="L12" s="31" t="e">
        <f t="shared" ca="1" si="7"/>
        <v>#REF!</v>
      </c>
    </row>
    <row r="13" spans="1:12" ht="15.75" x14ac:dyDescent="0.25">
      <c r="A13" s="21" t="s">
        <v>29</v>
      </c>
      <c r="B13" s="22" t="s">
        <v>30</v>
      </c>
      <c r="C13" s="23" t="e">
        <f ca="1">VLOOKUP(TEXT(B13,"0"),INDIRECT("'ARTICLE GESTION'!A:E"),3,0)</f>
        <v>#REF!</v>
      </c>
      <c r="D13" s="24" t="e">
        <f t="shared" ca="1" si="0"/>
        <v>#REF!</v>
      </c>
      <c r="E13" s="25">
        <v>10</v>
      </c>
      <c r="F13" s="24" t="e">
        <f t="shared" ca="1" si="1"/>
        <v>#REF!</v>
      </c>
      <c r="G13" s="26" t="e">
        <f t="shared" ca="1" si="2"/>
        <v>#REF!</v>
      </c>
      <c r="H13" s="27" t="e">
        <f t="shared" ca="1" si="3"/>
        <v>#REF!</v>
      </c>
      <c r="I13" s="28" t="e">
        <f t="shared" ca="1" si="5"/>
        <v>#REF!</v>
      </c>
      <c r="J13" s="29">
        <v>30</v>
      </c>
      <c r="K13" s="30" t="e">
        <f t="shared" ca="1" si="6"/>
        <v>#REF!</v>
      </c>
      <c r="L13" s="31" t="e">
        <f t="shared" ca="1" si="7"/>
        <v>#REF!</v>
      </c>
    </row>
    <row r="14" spans="1:12" ht="15.75" x14ac:dyDescent="0.25">
      <c r="A14" s="21" t="s">
        <v>31</v>
      </c>
      <c r="B14" s="22" t="s">
        <v>32</v>
      </c>
      <c r="C14" s="23" t="e">
        <f t="shared" ca="1" si="4"/>
        <v>#REF!</v>
      </c>
      <c r="D14" s="24" t="e">
        <f t="shared" ca="1" si="0"/>
        <v>#REF!</v>
      </c>
      <c r="E14" s="25">
        <v>10</v>
      </c>
      <c r="F14" s="24" t="e">
        <f t="shared" ca="1" si="1"/>
        <v>#REF!</v>
      </c>
      <c r="G14" s="26" t="e">
        <f t="shared" ca="1" si="2"/>
        <v>#REF!</v>
      </c>
      <c r="H14" s="27" t="e">
        <f t="shared" ca="1" si="3"/>
        <v>#REF!</v>
      </c>
      <c r="I14" s="28" t="e">
        <f t="shared" ca="1" si="5"/>
        <v>#REF!</v>
      </c>
      <c r="J14" s="29">
        <v>28</v>
      </c>
      <c r="K14" s="30" t="e">
        <f t="shared" ca="1" si="6"/>
        <v>#REF!</v>
      </c>
      <c r="L14" s="31" t="e">
        <f t="shared" ca="1" si="7"/>
        <v>#REF!</v>
      </c>
    </row>
    <row r="15" spans="1:12" ht="15.75" x14ac:dyDescent="0.25">
      <c r="A15" s="21" t="s">
        <v>33</v>
      </c>
      <c r="B15" s="22" t="s">
        <v>34</v>
      </c>
      <c r="C15" s="23" t="e">
        <f t="shared" ca="1" si="4"/>
        <v>#REF!</v>
      </c>
      <c r="D15" s="24" t="e">
        <f t="shared" ca="1" si="0"/>
        <v>#REF!</v>
      </c>
      <c r="E15" s="25">
        <v>10</v>
      </c>
      <c r="F15" s="24" t="e">
        <f t="shared" ca="1" si="1"/>
        <v>#REF!</v>
      </c>
      <c r="G15" s="26" t="e">
        <f t="shared" ca="1" si="2"/>
        <v>#REF!</v>
      </c>
      <c r="H15" s="27" t="e">
        <f t="shared" ca="1" si="3"/>
        <v>#REF!</v>
      </c>
      <c r="I15" s="28" t="e">
        <f t="shared" ca="1" si="5"/>
        <v>#REF!</v>
      </c>
      <c r="J15" s="29">
        <v>28</v>
      </c>
      <c r="K15" s="30" t="e">
        <f t="shared" ca="1" si="6"/>
        <v>#REF!</v>
      </c>
      <c r="L15" s="31" t="e">
        <f t="shared" ca="1" si="7"/>
        <v>#REF!</v>
      </c>
    </row>
    <row r="16" spans="1:12" ht="15.75" x14ac:dyDescent="0.25">
      <c r="A16" s="21" t="s">
        <v>35</v>
      </c>
      <c r="B16" s="22" t="s">
        <v>36</v>
      </c>
      <c r="C16" s="23" t="e">
        <f t="shared" ca="1" si="4"/>
        <v>#REF!</v>
      </c>
      <c r="D16" s="24" t="e">
        <f t="shared" ca="1" si="0"/>
        <v>#REF!</v>
      </c>
      <c r="E16" s="25">
        <v>10</v>
      </c>
      <c r="F16" s="24" t="e">
        <f t="shared" ca="1" si="1"/>
        <v>#REF!</v>
      </c>
      <c r="G16" s="26" t="e">
        <f t="shared" ca="1" si="2"/>
        <v>#REF!</v>
      </c>
      <c r="H16" s="27" t="e">
        <f t="shared" ca="1" si="3"/>
        <v>#REF!</v>
      </c>
      <c r="I16" s="28" t="e">
        <f t="shared" ca="1" si="5"/>
        <v>#REF!</v>
      </c>
      <c r="J16" s="29">
        <v>25</v>
      </c>
      <c r="K16" s="30" t="e">
        <f t="shared" ca="1" si="6"/>
        <v>#REF!</v>
      </c>
      <c r="L16" s="31" t="e">
        <f t="shared" ca="1" si="7"/>
        <v>#REF!</v>
      </c>
    </row>
    <row r="17" spans="1:12" ht="15.75" x14ac:dyDescent="0.25">
      <c r="A17" s="21" t="s">
        <v>37</v>
      </c>
      <c r="B17" s="22" t="s">
        <v>38</v>
      </c>
      <c r="C17" s="23" t="e">
        <f ca="1">VLOOKUP(TEXT(B17,"0"),INDIRECT("'ARTICLE GESTION'!A:E"),3,0)</f>
        <v>#REF!</v>
      </c>
      <c r="D17" s="24" t="e">
        <f t="shared" ca="1" si="0"/>
        <v>#REF!</v>
      </c>
      <c r="E17" s="25">
        <v>10</v>
      </c>
      <c r="F17" s="24" t="e">
        <f t="shared" ca="1" si="1"/>
        <v>#REF!</v>
      </c>
      <c r="G17" s="26" t="e">
        <f t="shared" ca="1" si="2"/>
        <v>#REF!</v>
      </c>
      <c r="H17" s="27" t="e">
        <f t="shared" ca="1" si="3"/>
        <v>#REF!</v>
      </c>
      <c r="I17" s="28" t="e">
        <f t="shared" ca="1" si="5"/>
        <v>#REF!</v>
      </c>
      <c r="J17" s="29">
        <v>25</v>
      </c>
      <c r="K17" s="30" t="e">
        <f t="shared" ca="1" si="6"/>
        <v>#REF!</v>
      </c>
      <c r="L17" s="31" t="e">
        <f t="shared" ca="1" si="7"/>
        <v>#REF!</v>
      </c>
    </row>
    <row r="18" spans="1:12" ht="15.75" x14ac:dyDescent="0.25">
      <c r="A18" s="21" t="s">
        <v>39</v>
      </c>
      <c r="B18" s="22" t="s">
        <v>40</v>
      </c>
      <c r="C18" s="23" t="e">
        <f t="shared" ca="1" si="4"/>
        <v>#REF!</v>
      </c>
      <c r="D18" s="24" t="e">
        <f t="shared" ca="1" si="0"/>
        <v>#REF!</v>
      </c>
      <c r="E18" s="25">
        <v>10</v>
      </c>
      <c r="F18" s="24" t="e">
        <f t="shared" ca="1" si="1"/>
        <v>#REF!</v>
      </c>
      <c r="G18" s="26" t="e">
        <f t="shared" ca="1" si="2"/>
        <v>#REF!</v>
      </c>
      <c r="H18" s="27" t="e">
        <f t="shared" ca="1" si="3"/>
        <v>#REF!</v>
      </c>
      <c r="I18" s="28" t="e">
        <f t="shared" ca="1" si="5"/>
        <v>#REF!</v>
      </c>
      <c r="J18" s="29">
        <v>25</v>
      </c>
      <c r="K18" s="30" t="e">
        <f t="shared" ca="1" si="6"/>
        <v>#REF!</v>
      </c>
      <c r="L18" s="31" t="e">
        <f t="shared" ca="1" si="7"/>
        <v>#REF!</v>
      </c>
    </row>
    <row r="19" spans="1:12" ht="15.75" x14ac:dyDescent="0.25">
      <c r="A19" s="21" t="s">
        <v>41</v>
      </c>
      <c r="B19" s="22" t="s">
        <v>42</v>
      </c>
      <c r="C19" s="23" t="e">
        <f ca="1">VLOOKUP(TEXT(B19,"0"),INDIRECT("'ARTICLE GESTION'!A:E"),3,0)</f>
        <v>#REF!</v>
      </c>
      <c r="D19" s="24" t="e">
        <f t="shared" ca="1" si="0"/>
        <v>#REF!</v>
      </c>
      <c r="E19" s="25">
        <v>10</v>
      </c>
      <c r="F19" s="24" t="e">
        <f t="shared" ca="1" si="1"/>
        <v>#REF!</v>
      </c>
      <c r="G19" s="26" t="e">
        <f t="shared" ca="1" si="2"/>
        <v>#REF!</v>
      </c>
      <c r="H19" s="27" t="e">
        <f t="shared" ca="1" si="3"/>
        <v>#REF!</v>
      </c>
      <c r="I19" s="28" t="e">
        <f t="shared" ca="1" si="5"/>
        <v>#REF!</v>
      </c>
      <c r="J19" s="29">
        <v>25</v>
      </c>
      <c r="K19" s="30" t="e">
        <f t="shared" ca="1" si="6"/>
        <v>#REF!</v>
      </c>
      <c r="L19" s="31" t="e">
        <f t="shared" ca="1" si="7"/>
        <v>#REF!</v>
      </c>
    </row>
    <row r="20" spans="1:12" ht="15.75" x14ac:dyDescent="0.25">
      <c r="A20" s="21" t="s">
        <v>43</v>
      </c>
      <c r="B20" s="22" t="s">
        <v>44</v>
      </c>
      <c r="C20" s="23" t="e">
        <f t="shared" ca="1" si="4"/>
        <v>#REF!</v>
      </c>
      <c r="D20" s="24" t="e">
        <f t="shared" ca="1" si="0"/>
        <v>#REF!</v>
      </c>
      <c r="E20" s="25">
        <v>7</v>
      </c>
      <c r="F20" s="24" t="e">
        <f t="shared" ca="1" si="1"/>
        <v>#REF!</v>
      </c>
      <c r="G20" s="26" t="e">
        <f t="shared" ca="1" si="2"/>
        <v>#REF!</v>
      </c>
      <c r="H20" s="27" t="e">
        <f t="shared" ca="1" si="3"/>
        <v>#REF!</v>
      </c>
      <c r="I20" s="28" t="e">
        <f t="shared" ca="1" si="5"/>
        <v>#REF!</v>
      </c>
      <c r="J20" s="29">
        <v>20</v>
      </c>
      <c r="K20" s="30" t="e">
        <f t="shared" ca="1" si="6"/>
        <v>#REF!</v>
      </c>
      <c r="L20" s="31" t="e">
        <f t="shared" ca="1" si="7"/>
        <v>#REF!</v>
      </c>
    </row>
    <row r="21" spans="1:12" ht="15.75" x14ac:dyDescent="0.25">
      <c r="A21" s="21" t="s">
        <v>45</v>
      </c>
      <c r="B21" s="22" t="s">
        <v>46</v>
      </c>
      <c r="C21" s="23" t="e">
        <f t="shared" ca="1" si="4"/>
        <v>#REF!</v>
      </c>
      <c r="D21" s="24" t="e">
        <f t="shared" ca="1" si="0"/>
        <v>#REF!</v>
      </c>
      <c r="E21" s="25">
        <v>7</v>
      </c>
      <c r="F21" s="24" t="e">
        <f t="shared" ca="1" si="1"/>
        <v>#REF!</v>
      </c>
      <c r="G21" s="26" t="e">
        <f t="shared" ca="1" si="2"/>
        <v>#REF!</v>
      </c>
      <c r="H21" s="27" t="e">
        <f t="shared" ca="1" si="3"/>
        <v>#REF!</v>
      </c>
      <c r="I21" s="28" t="e">
        <f t="shared" ca="1" si="5"/>
        <v>#REF!</v>
      </c>
      <c r="J21" s="29">
        <v>20</v>
      </c>
      <c r="K21" s="30" t="e">
        <f t="shared" ca="1" si="6"/>
        <v>#REF!</v>
      </c>
      <c r="L21" s="31" t="e">
        <f t="shared" ca="1" si="7"/>
        <v>#REF!</v>
      </c>
    </row>
    <row r="22" spans="1:12" ht="15.75" x14ac:dyDescent="0.25">
      <c r="A22" s="21" t="s">
        <v>47</v>
      </c>
      <c r="B22" s="22" t="s">
        <v>48</v>
      </c>
      <c r="C22" s="23" t="e">
        <f t="shared" ca="1" si="4"/>
        <v>#REF!</v>
      </c>
      <c r="D22" s="24" t="e">
        <f t="shared" ca="1" si="0"/>
        <v>#REF!</v>
      </c>
      <c r="E22" s="25">
        <v>10</v>
      </c>
      <c r="F22" s="24" t="e">
        <f t="shared" ca="1" si="1"/>
        <v>#REF!</v>
      </c>
      <c r="G22" s="26" t="e">
        <f t="shared" ca="1" si="2"/>
        <v>#REF!</v>
      </c>
      <c r="H22" s="27" t="e">
        <f t="shared" ca="1" si="3"/>
        <v>#REF!</v>
      </c>
      <c r="I22" s="28" t="e">
        <f t="shared" ca="1" si="5"/>
        <v>#REF!</v>
      </c>
      <c r="J22" s="29">
        <v>28</v>
      </c>
      <c r="K22" s="30" t="e">
        <f t="shared" ca="1" si="6"/>
        <v>#REF!</v>
      </c>
      <c r="L22" s="31" t="e">
        <f t="shared" ca="1" si="7"/>
        <v>#REF!</v>
      </c>
    </row>
    <row r="23" spans="1:12" ht="15.75" x14ac:dyDescent="0.25">
      <c r="A23" s="21" t="s">
        <v>49</v>
      </c>
      <c r="B23" s="22" t="s">
        <v>50</v>
      </c>
      <c r="C23" s="23" t="e">
        <f ca="1">VLOOKUP(TEXT(B23,"0"),INDIRECT("'ARTICLE GESTION'!A:E"),3,0)</f>
        <v>#REF!</v>
      </c>
      <c r="D23" s="24" t="e">
        <f t="shared" ca="1" si="0"/>
        <v>#REF!</v>
      </c>
      <c r="E23" s="25">
        <v>10</v>
      </c>
      <c r="F23" s="24" t="e">
        <f t="shared" ca="1" si="1"/>
        <v>#REF!</v>
      </c>
      <c r="G23" s="26" t="e">
        <f t="shared" ca="1" si="2"/>
        <v>#REF!</v>
      </c>
      <c r="H23" s="27" t="e">
        <f t="shared" ca="1" si="3"/>
        <v>#REF!</v>
      </c>
      <c r="I23" s="28" t="e">
        <f t="shared" ca="1" si="5"/>
        <v>#REF!</v>
      </c>
      <c r="J23" s="33">
        <v>28</v>
      </c>
      <c r="K23" s="30" t="e">
        <f t="shared" ca="1" si="6"/>
        <v>#REF!</v>
      </c>
      <c r="L23" s="31" t="e">
        <f t="shared" ca="1" si="7"/>
        <v>#REF!</v>
      </c>
    </row>
    <row r="24" spans="1:12" ht="15.75" x14ac:dyDescent="0.25">
      <c r="A24" s="21" t="s">
        <v>51</v>
      </c>
      <c r="B24" s="22" t="s">
        <v>52</v>
      </c>
      <c r="C24" s="23" t="e">
        <f t="shared" ca="1" si="4"/>
        <v>#REF!</v>
      </c>
      <c r="D24" s="34" t="e">
        <f t="shared" ca="1" si="0"/>
        <v>#REF!</v>
      </c>
      <c r="E24" s="35">
        <v>10</v>
      </c>
      <c r="F24" s="34" t="e">
        <f t="shared" ca="1" si="1"/>
        <v>#REF!</v>
      </c>
      <c r="G24" s="36" t="e">
        <f t="shared" ca="1" si="2"/>
        <v>#REF!</v>
      </c>
      <c r="H24" s="37" t="e">
        <f t="shared" ca="1" si="3"/>
        <v>#REF!</v>
      </c>
      <c r="I24" s="28" t="e">
        <f t="shared" ca="1" si="5"/>
        <v>#REF!</v>
      </c>
      <c r="J24" s="33">
        <v>25</v>
      </c>
      <c r="K24" s="30" t="e">
        <f t="shared" ca="1" si="6"/>
        <v>#REF!</v>
      </c>
      <c r="L24" s="31" t="e">
        <f t="shared" ca="1" si="7"/>
        <v>#REF!</v>
      </c>
    </row>
    <row r="25" spans="1:12" ht="15.75" x14ac:dyDescent="0.25">
      <c r="A25" s="21" t="s">
        <v>53</v>
      </c>
      <c r="B25" s="22" t="s">
        <v>54</v>
      </c>
      <c r="C25" s="23" t="e">
        <f t="shared" ca="1" si="4"/>
        <v>#REF!</v>
      </c>
      <c r="D25" s="34" t="e">
        <f t="shared" ca="1" si="0"/>
        <v>#REF!</v>
      </c>
      <c r="E25" s="35">
        <v>10</v>
      </c>
      <c r="F25" s="34" t="e">
        <f t="shared" ca="1" si="1"/>
        <v>#REF!</v>
      </c>
      <c r="G25" s="36" t="e">
        <f t="shared" ca="1" si="2"/>
        <v>#REF!</v>
      </c>
      <c r="H25" s="37" t="e">
        <f t="shared" ca="1" si="3"/>
        <v>#REF!</v>
      </c>
      <c r="I25" s="28" t="e">
        <f t="shared" ca="1" si="5"/>
        <v>#REF!</v>
      </c>
      <c r="J25" s="38">
        <v>25</v>
      </c>
      <c r="K25" s="39" t="e">
        <f t="shared" ca="1" si="6"/>
        <v>#REF!</v>
      </c>
      <c r="L25" s="31" t="e">
        <f t="shared" ca="1" si="7"/>
        <v>#REF!</v>
      </c>
    </row>
    <row r="26" spans="1:12" ht="15.75" x14ac:dyDescent="0.25">
      <c r="A26" s="40" t="s">
        <v>55</v>
      </c>
      <c r="B26" s="40" t="s">
        <v>56</v>
      </c>
      <c r="C26" s="23" t="e">
        <f t="shared" ca="1" si="4"/>
        <v>#REF!</v>
      </c>
      <c r="D26" s="34" t="e">
        <f t="shared" ca="1" si="0"/>
        <v>#REF!</v>
      </c>
      <c r="E26" s="35">
        <v>0</v>
      </c>
      <c r="F26" s="34" t="e">
        <f t="shared" ca="1" si="1"/>
        <v>#REF!</v>
      </c>
      <c r="G26" s="36" t="e">
        <f t="shared" ca="1" si="2"/>
        <v>#REF!</v>
      </c>
      <c r="H26" s="37" t="e">
        <f t="shared" ca="1" si="3"/>
        <v>#REF!</v>
      </c>
      <c r="I26" s="28" t="e">
        <f t="shared" ca="1" si="5"/>
        <v>#REF!</v>
      </c>
      <c r="J26" s="38">
        <v>20</v>
      </c>
      <c r="K26" s="39" t="e">
        <f t="shared" ca="1" si="6"/>
        <v>#REF!</v>
      </c>
      <c r="L26" s="31" t="e">
        <f t="shared" ca="1" si="7"/>
        <v>#REF!</v>
      </c>
    </row>
    <row r="27" spans="1:12" ht="15.75" x14ac:dyDescent="0.25">
      <c r="A27" s="40" t="s">
        <v>57</v>
      </c>
      <c r="B27" s="40" t="s">
        <v>58</v>
      </c>
      <c r="C27" s="23" t="e">
        <f t="shared" ca="1" si="4"/>
        <v>#REF!</v>
      </c>
      <c r="D27" s="34" t="e">
        <f t="shared" ca="1" si="0"/>
        <v>#REF!</v>
      </c>
      <c r="E27" s="35">
        <v>0</v>
      </c>
      <c r="F27" s="34" t="e">
        <f t="shared" ca="1" si="1"/>
        <v>#REF!</v>
      </c>
      <c r="G27" s="36" t="e">
        <f t="shared" ca="1" si="2"/>
        <v>#REF!</v>
      </c>
      <c r="H27" s="37" t="e">
        <f t="shared" ca="1" si="3"/>
        <v>#REF!</v>
      </c>
      <c r="I27" s="28" t="e">
        <f t="shared" ca="1" si="5"/>
        <v>#REF!</v>
      </c>
      <c r="J27" s="38">
        <v>20</v>
      </c>
      <c r="K27" s="39" t="e">
        <f t="shared" ca="1" si="6"/>
        <v>#REF!</v>
      </c>
      <c r="L27" s="31" t="e">
        <f t="shared" ca="1" si="7"/>
        <v>#REF!</v>
      </c>
    </row>
    <row r="28" spans="1:12" x14ac:dyDescent="0.25">
      <c r="J28" s="41"/>
      <c r="K28" s="42"/>
      <c r="L28" s="43"/>
    </row>
    <row r="29" spans="1:12" ht="15.75" thickBot="1" x14ac:dyDescent="0.3">
      <c r="J29" s="41"/>
      <c r="K29" s="42"/>
      <c r="L29" s="43"/>
    </row>
    <row r="30" spans="1:12" x14ac:dyDescent="0.25">
      <c r="A30" s="44" t="s">
        <v>59</v>
      </c>
      <c r="B30" s="45" t="s">
        <v>1</v>
      </c>
      <c r="C30" s="5" t="s">
        <v>60</v>
      </c>
      <c r="D30" s="5" t="s">
        <v>61</v>
      </c>
      <c r="E30" s="46" t="s">
        <v>62</v>
      </c>
      <c r="F30" s="47" t="s">
        <v>63</v>
      </c>
      <c r="H30" s="48" t="s">
        <v>64</v>
      </c>
      <c r="I30" s="49" t="s">
        <v>65</v>
      </c>
    </row>
    <row r="31" spans="1:12" x14ac:dyDescent="0.25">
      <c r="A31" s="50"/>
      <c r="B31" s="51"/>
      <c r="C31" s="12"/>
      <c r="D31" s="12"/>
      <c r="E31" s="52"/>
      <c r="F31" s="53"/>
      <c r="H31" s="54"/>
      <c r="I31" s="55"/>
    </row>
    <row r="32" spans="1:12" ht="18.75" x14ac:dyDescent="0.25">
      <c r="A32" s="56" t="e">
        <f ca="1">VLOOKUP(TEXT(B32,"0"),INDIRECT("'ARTICLE GESTION'!A:E"),2,0)</f>
        <v>#REF!</v>
      </c>
      <c r="B32" s="56" t="s">
        <v>66</v>
      </c>
      <c r="C32" s="23" t="e">
        <f ca="1">VLOOKUP(TEXT(B32,"0"),INDIRECT("'ARTICLE GESTION'!A:E"),3,0)</f>
        <v>#REF!</v>
      </c>
      <c r="D32" s="57" t="e">
        <f t="shared" ref="D32:D44" ca="1" si="8">ROUNDUP(C32-(C32*0.14),)</f>
        <v>#REF!</v>
      </c>
      <c r="E32" s="58" t="e">
        <f t="shared" ref="E32:E44" ca="1" si="9">D32/1.2</f>
        <v>#REF!</v>
      </c>
      <c r="F32" s="59" t="e">
        <f ca="1">E32-(VLOOKUP(TEXT(B32,"0"),INDIRECT("'ARTICLE GESTION'!A:E"),4,0))</f>
        <v>#REF!</v>
      </c>
      <c r="H32" s="60" t="str">
        <f>'[1]PACK YAMAHA'!A131</f>
        <v>KITA</v>
      </c>
      <c r="I32" s="61" t="e">
        <f ca="1">VLOOKUP(TEXT(H32,"0"),INDIRECT("'PACK YAMAHA'!A:E"),5,0)</f>
        <v>#REF!</v>
      </c>
    </row>
    <row r="33" spans="1:9" ht="18.75" x14ac:dyDescent="0.25">
      <c r="A33" s="56" t="e">
        <f t="shared" ref="A33:A44" ca="1" si="10">VLOOKUP(TEXT(B33,"0"),INDIRECT("'ARTICLE GESTION'!A:E"),2,0)</f>
        <v>#REF!</v>
      </c>
      <c r="B33" s="56" t="s">
        <v>67</v>
      </c>
      <c r="C33" s="23" t="e">
        <f t="shared" ref="C33:C44" ca="1" si="11">VLOOKUP(TEXT(B33,"0"),INDIRECT("'ARTICLE GESTION'!A:E"),3,0)</f>
        <v>#REF!</v>
      </c>
      <c r="D33" s="57" t="e">
        <f t="shared" ca="1" si="8"/>
        <v>#REF!</v>
      </c>
      <c r="E33" s="58" t="e">
        <f t="shared" ca="1" si="9"/>
        <v>#REF!</v>
      </c>
      <c r="F33" s="59" t="e">
        <f t="shared" ref="F33:F44" ca="1" si="12">E33-(VLOOKUP(TEXT(B33,"0"),INDIRECT("'ARTICLE GESTION'!A:E"),4,0))</f>
        <v>#REF!</v>
      </c>
      <c r="H33" s="62" t="str">
        <f>'[1]PACK YAMAHA'!A133</f>
        <v>KITB</v>
      </c>
      <c r="I33" s="61" t="e">
        <f t="shared" ref="I33:I34" ca="1" si="13">VLOOKUP(TEXT(H33,"0"),INDIRECT("'PACK YAMAHA'!A:E"),5,0)</f>
        <v>#REF!</v>
      </c>
    </row>
    <row r="34" spans="1:9" ht="18.75" x14ac:dyDescent="0.25">
      <c r="A34" s="56" t="e">
        <f t="shared" ca="1" si="10"/>
        <v>#REF!</v>
      </c>
      <c r="B34" s="56" t="s">
        <v>68</v>
      </c>
      <c r="C34" s="23" t="e">
        <f t="shared" ca="1" si="11"/>
        <v>#REF!</v>
      </c>
      <c r="D34" s="57" t="e">
        <f t="shared" ca="1" si="8"/>
        <v>#REF!</v>
      </c>
      <c r="E34" s="58" t="e">
        <f t="shared" ca="1" si="9"/>
        <v>#REF!</v>
      </c>
      <c r="F34" s="59" t="e">
        <f t="shared" ca="1" si="12"/>
        <v>#REF!</v>
      </c>
      <c r="H34" s="62" t="str">
        <f>'[1]PACK YAMAHA'!A135</f>
        <v>KITC</v>
      </c>
      <c r="I34" s="61" t="e">
        <f t="shared" ca="1" si="13"/>
        <v>#REF!</v>
      </c>
    </row>
    <row r="35" spans="1:9" ht="18.75" x14ac:dyDescent="0.25">
      <c r="A35" s="56" t="e">
        <f t="shared" ca="1" si="10"/>
        <v>#REF!</v>
      </c>
      <c r="B35" s="56" t="s">
        <v>69</v>
      </c>
      <c r="C35" s="23" t="e">
        <f t="shared" ca="1" si="11"/>
        <v>#REF!</v>
      </c>
      <c r="D35" s="57" t="e">
        <f t="shared" ca="1" si="8"/>
        <v>#REF!</v>
      </c>
      <c r="E35" s="58" t="e">
        <f t="shared" ca="1" si="9"/>
        <v>#REF!</v>
      </c>
      <c r="F35" s="59" t="e">
        <f t="shared" ca="1" si="12"/>
        <v>#REF!</v>
      </c>
      <c r="H35" s="62" t="str">
        <f>'[1]PACK YAMAHA'!A137</f>
        <v>KITD</v>
      </c>
      <c r="I35" s="61" t="e">
        <f ca="1">VLOOKUP(TEXT(H35,"0"),INDIRECT("'PACK YAMAHA'!A:G"),7,0)</f>
        <v>#REF!</v>
      </c>
    </row>
    <row r="36" spans="1:9" ht="18.75" x14ac:dyDescent="0.25">
      <c r="A36" s="56" t="e">
        <f t="shared" ca="1" si="10"/>
        <v>#REF!</v>
      </c>
      <c r="B36" s="56" t="s">
        <v>70</v>
      </c>
      <c r="C36" s="23" t="e">
        <f t="shared" ca="1" si="11"/>
        <v>#REF!</v>
      </c>
      <c r="D36" s="57" t="e">
        <f t="shared" ca="1" si="8"/>
        <v>#REF!</v>
      </c>
      <c r="E36" s="58" t="e">
        <f t="shared" ca="1" si="9"/>
        <v>#REF!</v>
      </c>
      <c r="F36" s="59" t="e">
        <f t="shared" ca="1" si="12"/>
        <v>#REF!</v>
      </c>
      <c r="H36" s="62" t="str">
        <f>'[1]PACK YAMAHA'!A139</f>
        <v>KITE</v>
      </c>
      <c r="I36" s="61" t="e">
        <f t="shared" ref="I36:I40" ca="1" si="14">VLOOKUP(TEXT(H36,"0"),INDIRECT("'PACK YAMAHA'!A:G"),7,0)</f>
        <v>#REF!</v>
      </c>
    </row>
    <row r="37" spans="1:9" ht="18.75" x14ac:dyDescent="0.25">
      <c r="A37" s="56" t="e">
        <f t="shared" ca="1" si="10"/>
        <v>#REF!</v>
      </c>
      <c r="B37" s="56" t="s">
        <v>71</v>
      </c>
      <c r="C37" s="23" t="e">
        <f t="shared" ca="1" si="11"/>
        <v>#REF!</v>
      </c>
      <c r="D37" s="57" t="e">
        <f t="shared" ca="1" si="8"/>
        <v>#REF!</v>
      </c>
      <c r="E37" s="58" t="e">
        <f t="shared" ca="1" si="9"/>
        <v>#REF!</v>
      </c>
      <c r="F37" s="59" t="e">
        <f t="shared" ca="1" si="12"/>
        <v>#REF!</v>
      </c>
      <c r="H37" s="62" t="str">
        <f>'[1]PACK YAMAHA'!A141</f>
        <v>KITF</v>
      </c>
      <c r="I37" s="61" t="e">
        <f t="shared" ca="1" si="14"/>
        <v>#REF!</v>
      </c>
    </row>
    <row r="38" spans="1:9" ht="18.75" x14ac:dyDescent="0.25">
      <c r="A38" s="56" t="e">
        <f t="shared" ca="1" si="10"/>
        <v>#REF!</v>
      </c>
      <c r="B38" s="56" t="s">
        <v>72</v>
      </c>
      <c r="C38" s="23" t="e">
        <f t="shared" ca="1" si="11"/>
        <v>#REF!</v>
      </c>
      <c r="D38" s="57" t="e">
        <f t="shared" ca="1" si="8"/>
        <v>#REF!</v>
      </c>
      <c r="E38" s="58" t="e">
        <f t="shared" ca="1" si="9"/>
        <v>#REF!</v>
      </c>
      <c r="F38" s="59" t="e">
        <f t="shared" ca="1" si="12"/>
        <v>#REF!</v>
      </c>
      <c r="H38" s="62" t="str">
        <f>'[1]PACK YAMAHA'!A143</f>
        <v>KITG</v>
      </c>
      <c r="I38" s="61" t="e">
        <f t="shared" ca="1" si="14"/>
        <v>#REF!</v>
      </c>
    </row>
    <row r="39" spans="1:9" ht="18.75" x14ac:dyDescent="0.25">
      <c r="A39" s="56" t="e">
        <f t="shared" ca="1" si="10"/>
        <v>#REF!</v>
      </c>
      <c r="B39" s="56" t="s">
        <v>73</v>
      </c>
      <c r="C39" s="23" t="e">
        <f t="shared" ca="1" si="11"/>
        <v>#REF!</v>
      </c>
      <c r="D39" s="57" t="e">
        <f t="shared" ca="1" si="8"/>
        <v>#REF!</v>
      </c>
      <c r="E39" s="58" t="e">
        <f t="shared" ca="1" si="9"/>
        <v>#REF!</v>
      </c>
      <c r="F39" s="59" t="e">
        <f t="shared" ca="1" si="12"/>
        <v>#REF!</v>
      </c>
      <c r="H39" s="62" t="str">
        <f>'[1]PACK YAMAHA'!A145</f>
        <v>KITH</v>
      </c>
      <c r="I39" s="61" t="e">
        <f t="shared" ca="1" si="14"/>
        <v>#REF!</v>
      </c>
    </row>
    <row r="40" spans="1:9" ht="18.75" x14ac:dyDescent="0.25">
      <c r="A40" s="56" t="e">
        <f t="shared" ca="1" si="10"/>
        <v>#REF!</v>
      </c>
      <c r="B40" s="56" t="s">
        <v>74</v>
      </c>
      <c r="C40" s="23" t="e">
        <f t="shared" ca="1" si="11"/>
        <v>#REF!</v>
      </c>
      <c r="D40" s="57" t="e">
        <f t="shared" ca="1" si="8"/>
        <v>#REF!</v>
      </c>
      <c r="E40" s="58" t="e">
        <f t="shared" ca="1" si="9"/>
        <v>#REF!</v>
      </c>
      <c r="F40" s="59" t="e">
        <f t="shared" ca="1" si="12"/>
        <v>#REF!</v>
      </c>
      <c r="H40" s="62" t="str">
        <f>'[1]PACK YAMAHA'!A147</f>
        <v>KITI</v>
      </c>
      <c r="I40" s="61" t="e">
        <f t="shared" ca="1" si="14"/>
        <v>#REF!</v>
      </c>
    </row>
    <row r="41" spans="1:9" ht="18.75" x14ac:dyDescent="0.25">
      <c r="A41" s="56" t="e">
        <f t="shared" ca="1" si="10"/>
        <v>#REF!</v>
      </c>
      <c r="B41" s="56" t="s">
        <v>75</v>
      </c>
      <c r="C41" s="23" t="e">
        <f t="shared" ca="1" si="11"/>
        <v>#REF!</v>
      </c>
      <c r="D41" s="57" t="e">
        <f t="shared" ca="1" si="8"/>
        <v>#REF!</v>
      </c>
      <c r="E41" s="58" t="e">
        <f t="shared" ca="1" si="9"/>
        <v>#REF!</v>
      </c>
      <c r="F41" s="59" t="e">
        <f t="shared" ca="1" si="12"/>
        <v>#REF!</v>
      </c>
      <c r="H41" s="62" t="str">
        <f>'[1]PACK YAMAHA'!A149</f>
        <v>KITK</v>
      </c>
      <c r="I41" s="61" t="e">
        <f ca="1">VLOOKUP(TEXT(H41,"0"),INDIRECT("'PACK YAMAHA'!A:D"),4,0)</f>
        <v>#REF!</v>
      </c>
    </row>
    <row r="42" spans="1:9" ht="18.75" x14ac:dyDescent="0.25">
      <c r="A42" s="56" t="e">
        <f t="shared" ca="1" si="10"/>
        <v>#REF!</v>
      </c>
      <c r="B42" s="56" t="s">
        <v>76</v>
      </c>
      <c r="C42" s="23" t="e">
        <f t="shared" ca="1" si="11"/>
        <v>#REF!</v>
      </c>
      <c r="D42" s="57" t="e">
        <f t="shared" ca="1" si="8"/>
        <v>#REF!</v>
      </c>
      <c r="E42" s="58" t="e">
        <f t="shared" ca="1" si="9"/>
        <v>#REF!</v>
      </c>
      <c r="F42" s="59" t="e">
        <f t="shared" ca="1" si="12"/>
        <v>#REF!</v>
      </c>
      <c r="H42" s="62" t="str">
        <f>'[1]PACK YAMAHA'!A151</f>
        <v>KITL</v>
      </c>
      <c r="I42" s="61" t="e">
        <f ca="1">VLOOKUP(TEXT(H42,"0"),INDIRECT("'PACK YAMAHA'!A:H"),8,0)</f>
        <v>#REF!</v>
      </c>
    </row>
    <row r="43" spans="1:9" ht="18.75" x14ac:dyDescent="0.25">
      <c r="A43" s="56" t="e">
        <f t="shared" ca="1" si="10"/>
        <v>#REF!</v>
      </c>
      <c r="B43" s="63" t="s">
        <v>77</v>
      </c>
      <c r="C43" s="23" t="e">
        <f t="shared" ca="1" si="11"/>
        <v>#REF!</v>
      </c>
      <c r="D43" s="57" t="e">
        <f t="shared" ca="1" si="8"/>
        <v>#REF!</v>
      </c>
      <c r="E43" s="58" t="e">
        <f t="shared" ca="1" si="9"/>
        <v>#REF!</v>
      </c>
      <c r="F43" s="59" t="e">
        <f t="shared" ca="1" si="12"/>
        <v>#REF!</v>
      </c>
      <c r="H43" s="62" t="str">
        <f>'[1]PACK YAMAHA'!A153</f>
        <v>KITM</v>
      </c>
      <c r="I43" s="61" t="e">
        <f ca="1">VLOOKUP(TEXT(H43,"0"),INDIRECT("'PACK YAMAHA'!A:H"),8,0)</f>
        <v>#REF!</v>
      </c>
    </row>
    <row r="44" spans="1:9" ht="19.5" thickBot="1" x14ac:dyDescent="0.3">
      <c r="A44" s="56" t="e">
        <f t="shared" ca="1" si="10"/>
        <v>#REF!</v>
      </c>
      <c r="B44" s="64" t="s">
        <v>78</v>
      </c>
      <c r="C44" s="23" t="e">
        <f t="shared" ca="1" si="11"/>
        <v>#REF!</v>
      </c>
      <c r="D44" s="57" t="e">
        <f t="shared" ca="1" si="8"/>
        <v>#REF!</v>
      </c>
      <c r="E44" s="58" t="e">
        <f t="shared" ca="1" si="9"/>
        <v>#REF!</v>
      </c>
      <c r="F44" s="59" t="e">
        <f t="shared" ca="1" si="12"/>
        <v>#REF!</v>
      </c>
      <c r="H44" s="62" t="str">
        <f>'[1]PACK YAMAHA'!A155</f>
        <v>KITN</v>
      </c>
      <c r="I44" s="61" t="e">
        <f ca="1">VLOOKUP(TEXT(H44,"0"),INDIRECT("'PACK YAMAHA'!A:I"),9,0)</f>
        <v>#REF!</v>
      </c>
    </row>
    <row r="45" spans="1:9" ht="18.75" x14ac:dyDescent="0.25">
      <c r="H45" s="62" t="str">
        <f>'[1]PACK YAMAHA'!A157</f>
        <v>KITO</v>
      </c>
      <c r="I45" s="61" t="e">
        <f ca="1">VLOOKUP(TEXT(H45,"0"),INDIRECT("'PACK YAMAHA'!A:I"),9,0)</f>
        <v>#REF!</v>
      </c>
    </row>
    <row r="46" spans="1:9" ht="19.5" thickBot="1" x14ac:dyDescent="0.3">
      <c r="H46" s="65" t="str">
        <f>'[1]PACK YAMAHA'!A159</f>
        <v>KITP</v>
      </c>
      <c r="I46" s="66" t="e">
        <f ca="1">VLOOKUP(TEXT(H46,"0"),INDIRECT("'PACK YAMAHA'!A:F"),6,0)</f>
        <v>#REF!</v>
      </c>
    </row>
    <row r="48" spans="1:9" ht="15.75" thickBot="1" x14ac:dyDescent="0.3"/>
    <row r="49" spans="1:8" ht="21" thickBot="1" x14ac:dyDescent="0.35">
      <c r="A49" s="67" t="s">
        <v>79</v>
      </c>
      <c r="B49" s="68"/>
      <c r="C49" s="68"/>
      <c r="D49" s="68"/>
      <c r="E49" s="68"/>
      <c r="F49" s="68"/>
      <c r="G49" s="69"/>
    </row>
    <row r="50" spans="1:8" ht="18" x14ac:dyDescent="0.25">
      <c r="A50" s="70" t="s">
        <v>80</v>
      </c>
      <c r="B50" s="71"/>
      <c r="C50" s="72"/>
      <c r="D50" s="73" t="s">
        <v>81</v>
      </c>
      <c r="E50" s="74"/>
      <c r="F50" s="70" t="s">
        <v>82</v>
      </c>
      <c r="G50" s="72"/>
      <c r="H50" s="75" t="s">
        <v>83</v>
      </c>
    </row>
    <row r="51" spans="1:8" x14ac:dyDescent="0.25">
      <c r="A51" s="76" t="s">
        <v>84</v>
      </c>
      <c r="B51" s="77" t="s">
        <v>85</v>
      </c>
      <c r="C51" s="78">
        <v>105</v>
      </c>
      <c r="D51" s="76" t="str">
        <f>A51</f>
        <v>472/452</v>
      </c>
      <c r="E51" s="78">
        <v>100</v>
      </c>
      <c r="F51" s="76" t="str">
        <f>D51</f>
        <v>472/452</v>
      </c>
      <c r="G51" s="79">
        <f ca="1">('[1]BASE DONNEES '!B39)*1.2</f>
        <v>708.43200000000002</v>
      </c>
      <c r="H51" s="80">
        <f ca="1">C51+E51+G51</f>
        <v>913.43200000000002</v>
      </c>
    </row>
    <row r="52" spans="1:8" x14ac:dyDescent="0.25">
      <c r="A52" s="76" t="s">
        <v>86</v>
      </c>
      <c r="B52" s="77" t="s">
        <v>87</v>
      </c>
      <c r="C52" s="78">
        <v>105</v>
      </c>
      <c r="D52" s="76" t="str">
        <f t="shared" ref="D52:D60" si="15">A52</f>
        <v>500/522</v>
      </c>
      <c r="E52" s="78">
        <v>100</v>
      </c>
      <c r="F52" s="76" t="str">
        <f t="shared" ref="F52:F60" si="16">D52</f>
        <v>500/522</v>
      </c>
      <c r="G52" s="79">
        <f ca="1">G51</f>
        <v>708.43200000000002</v>
      </c>
      <c r="H52" s="80">
        <f t="shared" ref="H52:H60" ca="1" si="17">C52+E52+G52</f>
        <v>913.43200000000002</v>
      </c>
    </row>
    <row r="53" spans="1:8" x14ac:dyDescent="0.25">
      <c r="A53" s="76" t="s">
        <v>88</v>
      </c>
      <c r="B53" s="77" t="s">
        <v>89</v>
      </c>
      <c r="C53" s="78">
        <v>105</v>
      </c>
      <c r="D53" s="76" t="str">
        <f t="shared" si="15"/>
        <v>552 F70</v>
      </c>
      <c r="E53" s="78">
        <v>100</v>
      </c>
      <c r="F53" s="76" t="str">
        <f t="shared" si="16"/>
        <v>552 F70</v>
      </c>
      <c r="G53" s="79">
        <f ca="1">G51</f>
        <v>708.43200000000002</v>
      </c>
      <c r="H53" s="80">
        <f t="shared" ca="1" si="17"/>
        <v>913.43200000000002</v>
      </c>
    </row>
    <row r="54" spans="1:8" x14ac:dyDescent="0.25">
      <c r="A54" s="76" t="s">
        <v>90</v>
      </c>
      <c r="B54" s="77" t="s">
        <v>91</v>
      </c>
      <c r="C54" s="78">
        <v>105</v>
      </c>
      <c r="D54" s="76" t="str">
        <f t="shared" si="15"/>
        <v>572 F70</v>
      </c>
      <c r="E54" s="78">
        <v>100</v>
      </c>
      <c r="F54" s="76" t="str">
        <f t="shared" si="16"/>
        <v>572 F70</v>
      </c>
      <c r="G54" s="79">
        <f ca="1">G51</f>
        <v>708.43200000000002</v>
      </c>
      <c r="H54" s="80">
        <f t="shared" ca="1" si="17"/>
        <v>913.43200000000002</v>
      </c>
    </row>
    <row r="55" spans="1:8" x14ac:dyDescent="0.25">
      <c r="A55" s="76" t="s">
        <v>92</v>
      </c>
      <c r="B55" s="77" t="s">
        <v>93</v>
      </c>
      <c r="C55" s="78">
        <v>105</v>
      </c>
      <c r="D55" s="76" t="str">
        <f t="shared" si="15"/>
        <v>552 F100</v>
      </c>
      <c r="E55" s="78">
        <v>100</v>
      </c>
      <c r="F55" s="76" t="str">
        <f t="shared" si="16"/>
        <v>552 F100</v>
      </c>
      <c r="G55" s="79">
        <f ca="1">('[1]BASE DONNEES '!B40)*1.2</f>
        <v>930.19320000000005</v>
      </c>
      <c r="H55" s="80">
        <f t="shared" ca="1" si="17"/>
        <v>1135.1932000000002</v>
      </c>
    </row>
    <row r="56" spans="1:8" x14ac:dyDescent="0.25">
      <c r="A56" s="76" t="s">
        <v>94</v>
      </c>
      <c r="B56" s="77" t="s">
        <v>95</v>
      </c>
      <c r="C56" s="78">
        <v>105</v>
      </c>
      <c r="D56" s="76" t="str">
        <f t="shared" si="15"/>
        <v>572 F100</v>
      </c>
      <c r="E56" s="78">
        <v>100</v>
      </c>
      <c r="F56" s="76" t="str">
        <f t="shared" si="16"/>
        <v>572 F100</v>
      </c>
      <c r="G56" s="79">
        <f ca="1">G55</f>
        <v>930.19320000000005</v>
      </c>
      <c r="H56" s="80">
        <f t="shared" ca="1" si="17"/>
        <v>1135.1932000000002</v>
      </c>
    </row>
    <row r="57" spans="1:8" x14ac:dyDescent="0.25">
      <c r="A57" s="76">
        <v>652</v>
      </c>
      <c r="B57" s="77" t="s">
        <v>96</v>
      </c>
      <c r="C57" s="78">
        <v>105</v>
      </c>
      <c r="D57" s="76">
        <f t="shared" si="15"/>
        <v>652</v>
      </c>
      <c r="E57" s="78">
        <v>100</v>
      </c>
      <c r="F57" s="76">
        <f t="shared" si="16"/>
        <v>652</v>
      </c>
      <c r="G57" s="79">
        <f ca="1">('[1]BASE DONNEES '!B41)*1.2</f>
        <v>1036.1042399999999</v>
      </c>
      <c r="H57" s="80">
        <f t="shared" ca="1" si="17"/>
        <v>1241.1042399999999</v>
      </c>
    </row>
    <row r="58" spans="1:8" x14ac:dyDescent="0.25">
      <c r="A58" s="76">
        <v>672</v>
      </c>
      <c r="B58" s="77" t="s">
        <v>97</v>
      </c>
      <c r="C58" s="78">
        <v>105</v>
      </c>
      <c r="D58" s="76">
        <f t="shared" si="15"/>
        <v>672</v>
      </c>
      <c r="E58" s="78">
        <v>100</v>
      </c>
      <c r="F58" s="76">
        <f t="shared" si="16"/>
        <v>672</v>
      </c>
      <c r="G58" s="79">
        <f ca="1">G57</f>
        <v>1036.1042399999999</v>
      </c>
      <c r="H58" s="80">
        <f t="shared" ca="1" si="17"/>
        <v>1241.1042399999999</v>
      </c>
    </row>
    <row r="59" spans="1:8" x14ac:dyDescent="0.25">
      <c r="A59" s="76">
        <v>752</v>
      </c>
      <c r="B59" s="77" t="s">
        <v>98</v>
      </c>
      <c r="C59" s="78">
        <v>250</v>
      </c>
      <c r="D59" s="76">
        <f t="shared" si="15"/>
        <v>752</v>
      </c>
      <c r="E59" s="78">
        <v>150</v>
      </c>
      <c r="F59" s="76">
        <f t="shared" si="16"/>
        <v>752</v>
      </c>
      <c r="G59" s="79">
        <f ca="1">G57</f>
        <v>1036.1042399999999</v>
      </c>
      <c r="H59" s="80">
        <f t="shared" ca="1" si="17"/>
        <v>1436.1042399999999</v>
      </c>
    </row>
    <row r="60" spans="1:8" x14ac:dyDescent="0.25">
      <c r="A60" s="76">
        <v>722</v>
      </c>
      <c r="B60" s="77" t="s">
        <v>99</v>
      </c>
      <c r="C60" s="78">
        <v>250</v>
      </c>
      <c r="D60" s="76">
        <f t="shared" si="15"/>
        <v>722</v>
      </c>
      <c r="E60" s="78">
        <v>150</v>
      </c>
      <c r="F60" s="76">
        <f t="shared" si="16"/>
        <v>722</v>
      </c>
      <c r="G60" s="79">
        <f ca="1">G57</f>
        <v>1036.1042399999999</v>
      </c>
      <c r="H60" s="80">
        <f t="shared" ca="1" si="17"/>
        <v>1436.1042399999999</v>
      </c>
    </row>
    <row r="63" spans="1:8" ht="25.5" x14ac:dyDescent="0.35">
      <c r="A63" s="81" t="s">
        <v>100</v>
      </c>
      <c r="B63" s="81"/>
      <c r="C63" s="81"/>
      <c r="D63" s="81"/>
      <c r="E63" s="81"/>
      <c r="F63" s="81"/>
      <c r="G63" s="81"/>
      <c r="H63" s="81"/>
    </row>
    <row r="64" spans="1:8" ht="20.25" x14ac:dyDescent="0.25">
      <c r="A64" s="82" t="s">
        <v>101</v>
      </c>
      <c r="B64" s="82"/>
      <c r="C64" s="82"/>
      <c r="D64" s="83" t="s">
        <v>60</v>
      </c>
      <c r="E64" s="84" t="s">
        <v>102</v>
      </c>
      <c r="F64" s="83" t="s">
        <v>103</v>
      </c>
      <c r="G64" s="83" t="s">
        <v>104</v>
      </c>
      <c r="H64" s="84" t="s">
        <v>105</v>
      </c>
    </row>
    <row r="65" spans="1:8" ht="15.75" x14ac:dyDescent="0.25">
      <c r="A65" s="85" t="str">
        <f>A5</f>
        <v>472 OPEN</v>
      </c>
      <c r="B65" s="86" t="str">
        <f>B51</f>
        <v>KIT452/472</v>
      </c>
      <c r="C65" s="87" t="e">
        <f ca="1">A32</f>
        <v>#REF!</v>
      </c>
      <c r="D65" s="88" t="e">
        <f ca="1">H51+C32+C5+I32</f>
        <v>#REF!</v>
      </c>
      <c r="E65" s="89" t="e">
        <f ca="1">H51+D32+H5+I32</f>
        <v>#REF!</v>
      </c>
      <c r="F65" s="90" t="e">
        <f ca="1">F32+I5</f>
        <v>#REF!</v>
      </c>
      <c r="G65" s="91">
        <v>14</v>
      </c>
      <c r="H65" s="92">
        <f>E8</f>
        <v>10</v>
      </c>
    </row>
    <row r="66" spans="1:8" ht="15.75" x14ac:dyDescent="0.25">
      <c r="A66" s="85"/>
      <c r="B66" s="86" t="str">
        <f>B51</f>
        <v>KIT452/472</v>
      </c>
      <c r="C66" s="87" t="e">
        <f ca="1">A33</f>
        <v>#REF!</v>
      </c>
      <c r="D66" s="88" t="e">
        <f ca="1">H51+C33+C5+I32</f>
        <v>#REF!</v>
      </c>
      <c r="E66" s="89" t="e">
        <f ca="1">H51+D33+H5+I32</f>
        <v>#REF!</v>
      </c>
      <c r="F66" s="90" t="e">
        <f ca="1">F33+I5</f>
        <v>#REF!</v>
      </c>
      <c r="G66" s="91"/>
      <c r="H66" s="92"/>
    </row>
    <row r="67" spans="1:8" ht="15.75" x14ac:dyDescent="0.25">
      <c r="A67" s="85"/>
      <c r="B67" s="86" t="str">
        <f>B51</f>
        <v>KIT452/472</v>
      </c>
      <c r="C67" s="87" t="e">
        <f ca="1">A34</f>
        <v>#REF!</v>
      </c>
      <c r="D67" s="88" t="e">
        <f ca="1">H51+C34+C5+I32</f>
        <v>#REF!</v>
      </c>
      <c r="E67" s="89" t="e">
        <f ca="1">H51+D34+H5+I32</f>
        <v>#REF!</v>
      </c>
      <c r="F67" s="90" t="e">
        <f ca="1">F34+I5</f>
        <v>#REF!</v>
      </c>
      <c r="G67" s="91"/>
      <c r="H67" s="92"/>
    </row>
    <row r="68" spans="1:8" ht="15.75" x14ac:dyDescent="0.25">
      <c r="A68" s="85"/>
      <c r="B68" s="86" t="str">
        <f>B51</f>
        <v>KIT452/472</v>
      </c>
      <c r="C68" s="87" t="e">
        <f ca="1">A35</f>
        <v>#REF!</v>
      </c>
      <c r="D68" s="88" t="e">
        <f ca="1">H51+C35+C5+I32</f>
        <v>#REF!</v>
      </c>
      <c r="E68" s="89" t="e">
        <f ca="1">H51+D35+H5+I32</f>
        <v>#REF!</v>
      </c>
      <c r="F68" s="90" t="e">
        <f ca="1">F35+I5</f>
        <v>#REF!</v>
      </c>
      <c r="G68" s="91"/>
      <c r="H68" s="92"/>
    </row>
    <row r="69" spans="1:8" ht="15.75" x14ac:dyDescent="0.25">
      <c r="A69" s="85" t="str">
        <f>A6</f>
        <v>472 SUN DECK</v>
      </c>
      <c r="B69" s="93"/>
      <c r="C69" s="94" t="e">
        <f ca="1">C65</f>
        <v>#REF!</v>
      </c>
      <c r="D69" s="95" t="e">
        <f ca="1">H51+C32+C6+I32</f>
        <v>#REF!</v>
      </c>
      <c r="E69" s="89" t="e">
        <f ca="1">H51+D32+H6+I32</f>
        <v>#REF!</v>
      </c>
      <c r="F69" s="96" t="e">
        <f ca="1">F32+I6</f>
        <v>#REF!</v>
      </c>
      <c r="G69" s="91"/>
      <c r="H69" s="92"/>
    </row>
    <row r="70" spans="1:8" ht="15.75" x14ac:dyDescent="0.25">
      <c r="A70" s="85"/>
      <c r="B70" s="93"/>
      <c r="C70" s="94" t="e">
        <f t="shared" ref="C70:C72" ca="1" si="18">C66</f>
        <v>#REF!</v>
      </c>
      <c r="D70" s="95" t="e">
        <f ca="1">H51+C33+C6+I32</f>
        <v>#REF!</v>
      </c>
      <c r="E70" s="89" t="e">
        <f ca="1">H51+D33+H6+I32</f>
        <v>#REF!</v>
      </c>
      <c r="F70" s="96" t="e">
        <f ca="1">F33+I6</f>
        <v>#REF!</v>
      </c>
      <c r="G70" s="91"/>
      <c r="H70" s="92"/>
    </row>
    <row r="71" spans="1:8" ht="15.75" x14ac:dyDescent="0.25">
      <c r="A71" s="85"/>
      <c r="B71" s="93"/>
      <c r="C71" s="94" t="e">
        <f t="shared" ca="1" si="18"/>
        <v>#REF!</v>
      </c>
      <c r="D71" s="95" t="e">
        <f ca="1">H51+C34+C6+I32</f>
        <v>#REF!</v>
      </c>
      <c r="E71" s="89" t="e">
        <f ca="1">H51+D34+H6+I32</f>
        <v>#REF!</v>
      </c>
      <c r="F71" s="96" t="e">
        <f ca="1">F34+I6</f>
        <v>#REF!</v>
      </c>
      <c r="G71" s="91"/>
      <c r="H71" s="92"/>
    </row>
    <row r="72" spans="1:8" ht="15.75" x14ac:dyDescent="0.25">
      <c r="A72" s="85"/>
      <c r="B72" s="93"/>
      <c r="C72" s="94" t="e">
        <f t="shared" ca="1" si="18"/>
        <v>#REF!</v>
      </c>
      <c r="D72" s="95" t="e">
        <f ca="1">H51+C35+C6+I32</f>
        <v>#REF!</v>
      </c>
      <c r="E72" s="89" t="e">
        <f ca="1">H51+D35+H6+I32</f>
        <v>#REF!</v>
      </c>
      <c r="F72" s="96" t="e">
        <f ca="1">F35+I6</f>
        <v>#REF!</v>
      </c>
      <c r="G72" s="91"/>
      <c r="H72" s="92"/>
    </row>
    <row r="73" spans="1:8" ht="15.75" x14ac:dyDescent="0.25">
      <c r="A73" s="97" t="str">
        <f>A7</f>
        <v>472 CRUISER</v>
      </c>
      <c r="B73" s="93"/>
      <c r="C73" s="94" t="e">
        <f ca="1">C65</f>
        <v>#REF!</v>
      </c>
      <c r="D73" s="95" t="e">
        <f ca="1">H51+C32+C7+I32</f>
        <v>#REF!</v>
      </c>
      <c r="E73" s="89" t="e">
        <f ca="1">H51+D32+H7+I32</f>
        <v>#REF!</v>
      </c>
      <c r="F73" s="96" t="e">
        <f ca="1">F32+I7</f>
        <v>#REF!</v>
      </c>
      <c r="G73" s="91"/>
      <c r="H73" s="92"/>
    </row>
    <row r="74" spans="1:8" ht="15.75" x14ac:dyDescent="0.25">
      <c r="A74" s="97"/>
      <c r="B74" s="93"/>
      <c r="C74" s="94" t="e">
        <f t="shared" ref="C74:C76" ca="1" si="19">C66</f>
        <v>#REF!</v>
      </c>
      <c r="D74" s="95" t="e">
        <f ca="1">H51+C33+C7+I32</f>
        <v>#REF!</v>
      </c>
      <c r="E74" s="89" t="e">
        <f ca="1">H51+D33+H7+I32</f>
        <v>#REF!</v>
      </c>
      <c r="F74" s="96" t="e">
        <f ca="1">F32+I7</f>
        <v>#REF!</v>
      </c>
      <c r="G74" s="91"/>
      <c r="H74" s="92"/>
    </row>
    <row r="75" spans="1:8" ht="15.75" x14ac:dyDescent="0.25">
      <c r="A75" s="97"/>
      <c r="B75" s="93"/>
      <c r="C75" s="94" t="e">
        <f t="shared" ca="1" si="19"/>
        <v>#REF!</v>
      </c>
      <c r="D75" s="95" t="e">
        <f ca="1">H51+C34+C7+I32</f>
        <v>#REF!</v>
      </c>
      <c r="E75" s="89" t="e">
        <f ca="1">H51+D34+H7+I32</f>
        <v>#REF!</v>
      </c>
      <c r="F75" s="96" t="e">
        <f ca="1">F33+I7</f>
        <v>#REF!</v>
      </c>
      <c r="G75" s="91"/>
      <c r="H75" s="92"/>
    </row>
    <row r="76" spans="1:8" ht="15.75" x14ac:dyDescent="0.25">
      <c r="A76" s="97"/>
      <c r="B76" s="93"/>
      <c r="C76" s="94" t="e">
        <f t="shared" ca="1" si="19"/>
        <v>#REF!</v>
      </c>
      <c r="D76" s="95" t="e">
        <f ca="1">H51+C35+C7+I32</f>
        <v>#REF!</v>
      </c>
      <c r="E76" s="89" t="e">
        <f ca="1">H51+D35+H7+I32</f>
        <v>#REF!</v>
      </c>
      <c r="F76" s="96" t="e">
        <f ca="1">F34+I7</f>
        <v>#REF!</v>
      </c>
      <c r="G76" s="91"/>
      <c r="H76" s="92"/>
    </row>
    <row r="77" spans="1:8" ht="15.75" x14ac:dyDescent="0.25">
      <c r="A77" s="98" t="str">
        <f>B8</f>
        <v>B2500OPEN</v>
      </c>
      <c r="B77" s="99" t="str">
        <f>B52</f>
        <v>KIT500/522</v>
      </c>
      <c r="C77" s="94" t="str">
        <f>B34</f>
        <v>F40FETL</v>
      </c>
      <c r="D77" s="95" t="e">
        <f ca="1">(VLOOKUP(TEXT(A77,"0"),INDIRECT("'ARTICLE GESTION'!A:E"),3,0))+(VLOOKUP(TEXT(C77,"0"),INDIRECT("'ARTICLE GESTION'!A:E"),3,0))+(VLOOKUP(B77,'CALCUL PACK B2 MARINE'!A:H,8,0))</f>
        <v>#REF!</v>
      </c>
      <c r="E77" s="89"/>
      <c r="F77" s="96"/>
      <c r="G77" s="91"/>
      <c r="H77" s="92"/>
    </row>
    <row r="78" spans="1:8" ht="15.75" x14ac:dyDescent="0.25">
      <c r="A78" s="100"/>
      <c r="B78" s="99" t="str">
        <f>B77</f>
        <v>KIT500/522</v>
      </c>
      <c r="C78" s="94" t="str">
        <f t="shared" ref="C78:C80" si="20">B35</f>
        <v>F50HETL</v>
      </c>
      <c r="D78" s="95" t="e">
        <f>HLOOKUP(B3,'CALCUL PACK B2 MARINE'!A:H,4,0)</f>
        <v>#N/A</v>
      </c>
      <c r="E78" s="89"/>
      <c r="F78" s="96"/>
      <c r="G78" s="91"/>
      <c r="H78" s="92"/>
    </row>
    <row r="79" spans="1:8" ht="15.75" x14ac:dyDescent="0.25">
      <c r="A79" s="100"/>
      <c r="B79" s="99" t="str">
        <f>B78</f>
        <v>KIT500/522</v>
      </c>
      <c r="C79" s="94" t="str">
        <f t="shared" si="20"/>
        <v>F60FETL</v>
      </c>
      <c r="D79" s="95"/>
      <c r="E79" s="89"/>
      <c r="F79" s="96"/>
      <c r="G79" s="91"/>
      <c r="H79" s="92"/>
    </row>
    <row r="80" spans="1:8" ht="15.75" x14ac:dyDescent="0.25">
      <c r="A80" s="101"/>
      <c r="B80" s="99" t="str">
        <f>B77</f>
        <v>KIT500/522</v>
      </c>
      <c r="C80" s="94" t="str">
        <f t="shared" si="20"/>
        <v>F70AETL</v>
      </c>
      <c r="D80" s="95"/>
      <c r="E80" s="89"/>
      <c r="F80" s="96"/>
      <c r="G80" s="91"/>
      <c r="H80" s="92"/>
    </row>
    <row r="81" spans="1:8" ht="15.75" x14ac:dyDescent="0.25">
      <c r="A81" s="97" t="str">
        <f>A9</f>
        <v>522 OPEN</v>
      </c>
      <c r="B81" s="93"/>
      <c r="C81" s="94" t="e">
        <f ca="1">A34</f>
        <v>#REF!</v>
      </c>
      <c r="D81" s="95"/>
      <c r="E81" s="89"/>
      <c r="F81" s="96"/>
      <c r="G81" s="91"/>
      <c r="H81" s="92"/>
    </row>
    <row r="82" spans="1:8" ht="15.75" x14ac:dyDescent="0.25">
      <c r="A82" s="97"/>
      <c r="B82" s="93"/>
      <c r="C82" s="94" t="e">
        <f t="shared" ref="C82:C84" ca="1" si="21">A35</f>
        <v>#REF!</v>
      </c>
      <c r="D82" s="95"/>
      <c r="E82" s="89"/>
      <c r="F82" s="96"/>
      <c r="G82" s="91"/>
      <c r="H82" s="92"/>
    </row>
    <row r="83" spans="1:8" ht="15.75" x14ac:dyDescent="0.25">
      <c r="A83" s="97"/>
      <c r="B83" s="93"/>
      <c r="C83" s="94" t="e">
        <f t="shared" ca="1" si="21"/>
        <v>#REF!</v>
      </c>
      <c r="D83" s="95"/>
      <c r="E83" s="89"/>
      <c r="F83" s="96"/>
      <c r="G83" s="91"/>
      <c r="H83" s="92"/>
    </row>
    <row r="84" spans="1:8" ht="15.75" x14ac:dyDescent="0.25">
      <c r="A84" s="97"/>
      <c r="B84" s="93"/>
      <c r="C84" s="94" t="e">
        <f t="shared" ca="1" si="21"/>
        <v>#REF!</v>
      </c>
      <c r="D84" s="95"/>
      <c r="E84" s="89"/>
      <c r="F84" s="96"/>
      <c r="G84" s="91"/>
      <c r="H84" s="92"/>
    </row>
    <row r="85" spans="1:8" ht="15.75" x14ac:dyDescent="0.25">
      <c r="A85" s="97" t="str">
        <f>A10</f>
        <v>522 SUN DECK</v>
      </c>
      <c r="B85" s="93"/>
      <c r="C85" s="94" t="e">
        <f ca="1">A34</f>
        <v>#REF!</v>
      </c>
      <c r="D85" s="95"/>
      <c r="E85" s="89"/>
      <c r="F85" s="96"/>
      <c r="G85" s="91"/>
      <c r="H85" s="92"/>
    </row>
    <row r="86" spans="1:8" ht="15.75" x14ac:dyDescent="0.25">
      <c r="A86" s="97"/>
      <c r="B86" s="93"/>
      <c r="C86" s="94" t="e">
        <f t="shared" ref="C86:C88" ca="1" si="22">A35</f>
        <v>#REF!</v>
      </c>
      <c r="D86" s="95"/>
      <c r="E86" s="89"/>
      <c r="F86" s="96"/>
      <c r="G86" s="91"/>
      <c r="H86" s="92"/>
    </row>
    <row r="87" spans="1:8" ht="15.75" x14ac:dyDescent="0.25">
      <c r="A87" s="97"/>
      <c r="B87" s="93"/>
      <c r="C87" s="94" t="e">
        <f t="shared" ca="1" si="22"/>
        <v>#REF!</v>
      </c>
      <c r="D87" s="95"/>
      <c r="E87" s="89"/>
      <c r="F87" s="96"/>
      <c r="G87" s="91"/>
      <c r="H87" s="92"/>
    </row>
    <row r="88" spans="1:8" ht="15.75" x14ac:dyDescent="0.25">
      <c r="A88" s="97"/>
      <c r="B88" s="93"/>
      <c r="C88" s="94" t="e">
        <f t="shared" ca="1" si="22"/>
        <v>#REF!</v>
      </c>
      <c r="D88" s="95"/>
      <c r="E88" s="89"/>
      <c r="F88" s="96"/>
      <c r="G88" s="91"/>
      <c r="H88" s="92"/>
    </row>
    <row r="89" spans="1:8" ht="15.75" x14ac:dyDescent="0.25">
      <c r="A89" s="98" t="str">
        <f>A11</f>
        <v>522 CRUISER</v>
      </c>
      <c r="B89" s="93"/>
      <c r="C89" s="94" t="e">
        <f ca="1">A34</f>
        <v>#REF!</v>
      </c>
      <c r="D89" s="95"/>
      <c r="E89" s="89"/>
      <c r="F89" s="96"/>
      <c r="G89" s="91"/>
      <c r="H89" s="92"/>
    </row>
    <row r="90" spans="1:8" ht="15.75" x14ac:dyDescent="0.25">
      <c r="A90" s="100"/>
      <c r="B90" s="93"/>
      <c r="C90" s="94" t="e">
        <f t="shared" ref="C90:C92" ca="1" si="23">A35</f>
        <v>#REF!</v>
      </c>
      <c r="D90" s="95"/>
      <c r="E90" s="89"/>
      <c r="F90" s="96"/>
      <c r="G90" s="91"/>
      <c r="H90" s="92"/>
    </row>
    <row r="91" spans="1:8" ht="15.75" x14ac:dyDescent="0.25">
      <c r="A91" s="100"/>
      <c r="B91" s="93"/>
      <c r="C91" s="94" t="e">
        <f t="shared" ca="1" si="23"/>
        <v>#REF!</v>
      </c>
      <c r="D91" s="95"/>
      <c r="E91" s="89"/>
      <c r="F91" s="96"/>
      <c r="G91" s="91"/>
      <c r="H91" s="92"/>
    </row>
    <row r="92" spans="1:8" ht="15.75" x14ac:dyDescent="0.25">
      <c r="A92" s="101"/>
      <c r="B92" s="93"/>
      <c r="C92" s="94" t="e">
        <f t="shared" ca="1" si="23"/>
        <v>#REF!</v>
      </c>
      <c r="D92" s="95"/>
      <c r="E92" s="89"/>
      <c r="F92" s="96"/>
      <c r="G92" s="91"/>
      <c r="H92" s="92"/>
    </row>
    <row r="93" spans="1:8" ht="15.75" x14ac:dyDescent="0.25">
      <c r="A93" s="97" t="str">
        <f>A12</f>
        <v>552 OPEN</v>
      </c>
      <c r="B93" s="93"/>
      <c r="C93" s="94" t="e">
        <f ca="1">A37</f>
        <v>#REF!</v>
      </c>
      <c r="D93" s="95"/>
      <c r="E93" s="89"/>
      <c r="F93" s="96"/>
      <c r="G93" s="91"/>
      <c r="H93" s="92"/>
    </row>
    <row r="94" spans="1:8" ht="15.75" x14ac:dyDescent="0.25">
      <c r="A94" s="97"/>
      <c r="B94" s="93"/>
      <c r="C94" s="94" t="e">
        <f t="shared" ref="C94:C96" ca="1" si="24">A38</f>
        <v>#REF!</v>
      </c>
      <c r="D94" s="95"/>
      <c r="E94" s="89"/>
      <c r="F94" s="96"/>
      <c r="G94" s="91"/>
      <c r="H94" s="92"/>
    </row>
    <row r="95" spans="1:8" ht="15.75" x14ac:dyDescent="0.25">
      <c r="A95" s="97"/>
      <c r="B95" s="93"/>
      <c r="C95" s="94" t="e">
        <f t="shared" ca="1" si="24"/>
        <v>#REF!</v>
      </c>
      <c r="D95" s="95"/>
      <c r="E95" s="89"/>
      <c r="F95" s="96"/>
      <c r="G95" s="91"/>
      <c r="H95" s="92"/>
    </row>
    <row r="96" spans="1:8" ht="15.75" x14ac:dyDescent="0.25">
      <c r="A96" s="97"/>
      <c r="B96" s="93"/>
      <c r="C96" s="94" t="e">
        <f t="shared" ca="1" si="24"/>
        <v>#REF!</v>
      </c>
      <c r="D96" s="95"/>
      <c r="E96" s="89"/>
      <c r="F96" s="96"/>
      <c r="G96" s="91"/>
      <c r="H96" s="92"/>
    </row>
    <row r="97" spans="1:8" ht="15.75" x14ac:dyDescent="0.25">
      <c r="A97" s="98" t="str">
        <f>A13</f>
        <v>552 SUN DECK</v>
      </c>
      <c r="B97" s="99"/>
      <c r="C97" s="94" t="e">
        <f ca="1">A37</f>
        <v>#REF!</v>
      </c>
      <c r="D97" s="95"/>
      <c r="E97" s="89"/>
      <c r="F97" s="96"/>
      <c r="G97" s="91"/>
      <c r="H97" s="92"/>
    </row>
    <row r="98" spans="1:8" ht="15.75" x14ac:dyDescent="0.25">
      <c r="A98" s="100"/>
      <c r="B98" s="102"/>
      <c r="C98" s="94" t="e">
        <f t="shared" ref="C98:C100" ca="1" si="25">A38</f>
        <v>#REF!</v>
      </c>
      <c r="D98" s="95"/>
      <c r="E98" s="89"/>
      <c r="F98" s="96"/>
      <c r="G98" s="91"/>
      <c r="H98" s="92"/>
    </row>
    <row r="99" spans="1:8" ht="15.75" x14ac:dyDescent="0.25">
      <c r="A99" s="100"/>
      <c r="B99" s="102"/>
      <c r="C99" s="94" t="e">
        <f t="shared" ca="1" si="25"/>
        <v>#REF!</v>
      </c>
      <c r="D99" s="95"/>
      <c r="E99" s="89"/>
      <c r="F99" s="96"/>
      <c r="G99" s="91"/>
      <c r="H99" s="92"/>
    </row>
    <row r="100" spans="1:8" ht="15.75" x14ac:dyDescent="0.25">
      <c r="A100" s="101"/>
      <c r="B100" s="103"/>
      <c r="C100" s="94" t="e">
        <f t="shared" ca="1" si="25"/>
        <v>#REF!</v>
      </c>
      <c r="D100" s="95"/>
      <c r="E100" s="89"/>
      <c r="F100" s="96"/>
      <c r="G100" s="91"/>
      <c r="H100" s="92"/>
    </row>
    <row r="101" spans="1:8" ht="15.75" x14ac:dyDescent="0.25">
      <c r="A101" s="97" t="str">
        <f>A14</f>
        <v>572 OPEN</v>
      </c>
      <c r="B101" s="93"/>
      <c r="C101" s="94" t="e">
        <f ca="1">A37</f>
        <v>#REF!</v>
      </c>
      <c r="D101" s="95"/>
      <c r="E101" s="89"/>
      <c r="F101" s="96"/>
      <c r="G101" s="91"/>
      <c r="H101" s="92"/>
    </row>
    <row r="102" spans="1:8" ht="15.75" x14ac:dyDescent="0.25">
      <c r="A102" s="97"/>
      <c r="B102" s="93"/>
      <c r="C102" s="94" t="e">
        <f t="shared" ref="C102:C104" ca="1" si="26">A38</f>
        <v>#REF!</v>
      </c>
      <c r="D102" s="95"/>
      <c r="E102" s="89"/>
      <c r="F102" s="96"/>
      <c r="G102" s="91"/>
      <c r="H102" s="92"/>
    </row>
    <row r="103" spans="1:8" ht="15.75" x14ac:dyDescent="0.25">
      <c r="A103" s="97"/>
      <c r="B103" s="93"/>
      <c r="C103" s="94" t="e">
        <f t="shared" ca="1" si="26"/>
        <v>#REF!</v>
      </c>
      <c r="D103" s="95"/>
      <c r="E103" s="89"/>
      <c r="F103" s="96"/>
      <c r="G103" s="91"/>
      <c r="H103" s="92"/>
    </row>
    <row r="104" spans="1:8" ht="15.75" x14ac:dyDescent="0.25">
      <c r="A104" s="97"/>
      <c r="B104" s="93"/>
      <c r="C104" s="94" t="e">
        <f t="shared" ca="1" si="26"/>
        <v>#REF!</v>
      </c>
      <c r="D104" s="95"/>
      <c r="E104" s="89"/>
      <c r="F104" s="96"/>
      <c r="G104" s="91"/>
      <c r="H104" s="92"/>
    </row>
    <row r="105" spans="1:8" ht="15.75" x14ac:dyDescent="0.25">
      <c r="A105" s="97" t="str">
        <f>A15</f>
        <v>572 CRUISER</v>
      </c>
      <c r="B105" s="93"/>
      <c r="C105" s="94" t="e">
        <f ca="1">A37</f>
        <v>#REF!</v>
      </c>
      <c r="D105" s="95"/>
      <c r="E105" s="89"/>
      <c r="F105" s="96"/>
      <c r="G105" s="91"/>
      <c r="H105" s="92"/>
    </row>
    <row r="106" spans="1:8" ht="15.75" x14ac:dyDescent="0.25">
      <c r="A106" s="97"/>
      <c r="B106" s="93"/>
      <c r="C106" s="94" t="e">
        <f t="shared" ref="C106:C108" ca="1" si="27">A38</f>
        <v>#REF!</v>
      </c>
      <c r="D106" s="95"/>
      <c r="E106" s="89"/>
      <c r="F106" s="96"/>
      <c r="G106" s="91"/>
      <c r="H106" s="92"/>
    </row>
    <row r="107" spans="1:8" ht="15.75" x14ac:dyDescent="0.25">
      <c r="A107" s="97"/>
      <c r="B107" s="93"/>
      <c r="C107" s="94" t="e">
        <f t="shared" ca="1" si="27"/>
        <v>#REF!</v>
      </c>
      <c r="D107" s="95"/>
      <c r="E107" s="89"/>
      <c r="F107" s="96"/>
      <c r="G107" s="91"/>
      <c r="H107" s="92"/>
    </row>
    <row r="108" spans="1:8" ht="15.75" x14ac:dyDescent="0.25">
      <c r="A108" s="97"/>
      <c r="B108" s="93"/>
      <c r="C108" s="94" t="e">
        <f t="shared" ca="1" si="27"/>
        <v>#REF!</v>
      </c>
      <c r="D108" s="95"/>
      <c r="E108" s="89"/>
      <c r="F108" s="96"/>
      <c r="G108" s="91"/>
      <c r="H108" s="92"/>
    </row>
    <row r="109" spans="1:8" ht="15.75" x14ac:dyDescent="0.25">
      <c r="A109" s="97" t="str">
        <f>A16</f>
        <v>652 OPEN</v>
      </c>
      <c r="B109" s="93"/>
      <c r="C109" s="94" t="e">
        <f ca="1">A40</f>
        <v>#REF!</v>
      </c>
      <c r="D109" s="95"/>
      <c r="E109" s="89"/>
      <c r="F109" s="96"/>
      <c r="G109" s="91"/>
      <c r="H109" s="92"/>
    </row>
    <row r="110" spans="1:8" ht="15.75" x14ac:dyDescent="0.25">
      <c r="A110" s="97"/>
      <c r="B110" s="93"/>
      <c r="C110" s="94" t="e">
        <f t="shared" ref="C110:C113" ca="1" si="28">A41</f>
        <v>#REF!</v>
      </c>
      <c r="D110" s="95"/>
      <c r="E110" s="89"/>
      <c r="F110" s="96"/>
      <c r="G110" s="91"/>
      <c r="H110" s="92"/>
    </row>
    <row r="111" spans="1:8" ht="15.75" x14ac:dyDescent="0.25">
      <c r="A111" s="97"/>
      <c r="B111" s="93"/>
      <c r="C111" s="94" t="e">
        <f t="shared" ca="1" si="28"/>
        <v>#REF!</v>
      </c>
      <c r="D111" s="95"/>
      <c r="E111" s="89"/>
      <c r="F111" s="96"/>
      <c r="G111" s="91"/>
      <c r="H111" s="92"/>
    </row>
    <row r="112" spans="1:8" ht="15.75" x14ac:dyDescent="0.25">
      <c r="A112" s="97"/>
      <c r="B112" s="93"/>
      <c r="C112" s="94" t="e">
        <f t="shared" ca="1" si="28"/>
        <v>#REF!</v>
      </c>
      <c r="D112" s="95"/>
      <c r="E112" s="89"/>
      <c r="F112" s="96"/>
      <c r="G112" s="91"/>
      <c r="H112" s="92"/>
    </row>
    <row r="113" spans="1:8" ht="15.75" x14ac:dyDescent="0.25">
      <c r="A113" s="97"/>
      <c r="B113" s="93"/>
      <c r="C113" s="94" t="e">
        <f t="shared" ca="1" si="28"/>
        <v>#REF!</v>
      </c>
      <c r="D113" s="95"/>
      <c r="E113" s="89"/>
      <c r="F113" s="96"/>
      <c r="G113" s="91"/>
      <c r="H113" s="92"/>
    </row>
    <row r="114" spans="1:8" ht="15.75" x14ac:dyDescent="0.25">
      <c r="A114" s="97" t="str">
        <f>A17</f>
        <v>652 CRUISER</v>
      </c>
      <c r="B114" s="93"/>
      <c r="C114" s="94" t="e">
        <f ca="1">A40</f>
        <v>#REF!</v>
      </c>
      <c r="D114" s="95"/>
      <c r="E114" s="89"/>
      <c r="F114" s="96"/>
      <c r="G114" s="91"/>
      <c r="H114" s="92"/>
    </row>
    <row r="115" spans="1:8" ht="15.75" x14ac:dyDescent="0.25">
      <c r="A115" s="97"/>
      <c r="B115" s="93"/>
      <c r="C115" s="94" t="e">
        <f t="shared" ref="C115:C118" ca="1" si="29">A41</f>
        <v>#REF!</v>
      </c>
      <c r="D115" s="95"/>
      <c r="E115" s="89"/>
      <c r="F115" s="96"/>
      <c r="G115" s="91"/>
      <c r="H115" s="92"/>
    </row>
    <row r="116" spans="1:8" ht="15.75" x14ac:dyDescent="0.25">
      <c r="A116" s="97"/>
      <c r="B116" s="93"/>
      <c r="C116" s="94" t="e">
        <f t="shared" ca="1" si="29"/>
        <v>#REF!</v>
      </c>
      <c r="D116" s="95"/>
      <c r="E116" s="89"/>
      <c r="F116" s="96"/>
      <c r="G116" s="91"/>
      <c r="H116" s="92"/>
    </row>
    <row r="117" spans="1:8" ht="15.75" x14ac:dyDescent="0.25">
      <c r="A117" s="97"/>
      <c r="B117" s="93"/>
      <c r="C117" s="94" t="e">
        <f t="shared" ca="1" si="29"/>
        <v>#REF!</v>
      </c>
      <c r="D117" s="95"/>
      <c r="E117" s="89"/>
      <c r="F117" s="96"/>
      <c r="G117" s="91"/>
      <c r="H117" s="92"/>
    </row>
    <row r="118" spans="1:8" ht="15.75" x14ac:dyDescent="0.25">
      <c r="A118" s="97"/>
      <c r="B118" s="93"/>
      <c r="C118" s="94" t="e">
        <f t="shared" ca="1" si="29"/>
        <v>#REF!</v>
      </c>
      <c r="D118" s="95"/>
      <c r="E118" s="89"/>
      <c r="F118" s="96"/>
      <c r="G118" s="91"/>
      <c r="H118" s="92"/>
    </row>
    <row r="119" spans="1:8" ht="15.75" x14ac:dyDescent="0.25">
      <c r="A119" s="97" t="str">
        <f>A18</f>
        <v>672 SUNDECK</v>
      </c>
      <c r="B119" s="93"/>
      <c r="C119" s="94" t="e">
        <f ca="1">A40</f>
        <v>#REF!</v>
      </c>
      <c r="D119" s="95"/>
      <c r="E119" s="89"/>
      <c r="F119" s="96"/>
      <c r="G119" s="91"/>
      <c r="H119" s="92"/>
    </row>
    <row r="120" spans="1:8" ht="15.75" x14ac:dyDescent="0.25">
      <c r="A120" s="97"/>
      <c r="B120" s="93"/>
      <c r="C120" s="94" t="e">
        <f t="shared" ref="C120:C122" ca="1" si="30">A41</f>
        <v>#REF!</v>
      </c>
      <c r="D120" s="95"/>
      <c r="E120" s="89"/>
      <c r="F120" s="96"/>
      <c r="G120" s="91"/>
      <c r="H120" s="92"/>
    </row>
    <row r="121" spans="1:8" ht="15.75" x14ac:dyDescent="0.25">
      <c r="A121" s="97"/>
      <c r="B121" s="93"/>
      <c r="C121" s="94" t="e">
        <f t="shared" ca="1" si="30"/>
        <v>#REF!</v>
      </c>
      <c r="D121" s="95"/>
      <c r="E121" s="89"/>
      <c r="F121" s="96"/>
      <c r="G121" s="91"/>
      <c r="H121" s="92"/>
    </row>
    <row r="122" spans="1:8" ht="15.75" x14ac:dyDescent="0.25">
      <c r="A122" s="97"/>
      <c r="B122" s="93"/>
      <c r="C122" s="94" t="e">
        <f t="shared" ca="1" si="30"/>
        <v>#REF!</v>
      </c>
      <c r="D122" s="95"/>
      <c r="E122" s="89"/>
      <c r="F122" s="96"/>
      <c r="G122" s="91"/>
      <c r="H122" s="92"/>
    </row>
    <row r="123" spans="1:8" ht="15.75" x14ac:dyDescent="0.25">
      <c r="A123" s="97"/>
      <c r="B123" s="93"/>
      <c r="C123" s="94" t="e">
        <f ca="1">A44</f>
        <v>#REF!</v>
      </c>
      <c r="D123" s="95"/>
      <c r="E123" s="89"/>
      <c r="F123" s="96"/>
      <c r="G123" s="91"/>
      <c r="H123" s="92"/>
    </row>
    <row r="124" spans="1:8" ht="15.75" x14ac:dyDescent="0.25">
      <c r="A124" s="97" t="str">
        <f>A19</f>
        <v>672 OPEN</v>
      </c>
      <c r="B124" s="93"/>
      <c r="C124" s="94" t="e">
        <f ca="1">A40</f>
        <v>#REF!</v>
      </c>
      <c r="D124" s="95"/>
      <c r="E124" s="89"/>
      <c r="F124" s="96"/>
      <c r="G124" s="91"/>
      <c r="H124" s="92"/>
    </row>
    <row r="125" spans="1:8" ht="15.75" x14ac:dyDescent="0.25">
      <c r="A125" s="97"/>
      <c r="B125" s="93"/>
      <c r="C125" s="94" t="e">
        <f t="shared" ref="C125:C128" ca="1" si="31">A41</f>
        <v>#REF!</v>
      </c>
      <c r="D125" s="95"/>
      <c r="E125" s="89"/>
      <c r="F125" s="96"/>
      <c r="G125" s="91"/>
      <c r="H125" s="92"/>
    </row>
    <row r="126" spans="1:8" ht="15.75" x14ac:dyDescent="0.25">
      <c r="A126" s="97"/>
      <c r="B126" s="93"/>
      <c r="C126" s="94" t="e">
        <f t="shared" ca="1" si="31"/>
        <v>#REF!</v>
      </c>
      <c r="D126" s="95"/>
      <c r="E126" s="89"/>
      <c r="F126" s="96"/>
      <c r="G126" s="91"/>
      <c r="H126" s="92"/>
    </row>
    <row r="127" spans="1:8" ht="15.75" x14ac:dyDescent="0.25">
      <c r="A127" s="97"/>
      <c r="B127" s="93"/>
      <c r="C127" s="94" t="e">
        <f t="shared" ca="1" si="31"/>
        <v>#REF!</v>
      </c>
      <c r="D127" s="95"/>
      <c r="E127" s="89"/>
      <c r="F127" s="96"/>
      <c r="G127" s="91"/>
      <c r="H127" s="92"/>
    </row>
    <row r="128" spans="1:8" ht="15.75" x14ac:dyDescent="0.25">
      <c r="A128" s="97"/>
      <c r="B128" s="93"/>
      <c r="C128" s="94" t="e">
        <f t="shared" ca="1" si="31"/>
        <v>#REF!</v>
      </c>
      <c r="D128" s="95"/>
      <c r="E128" s="89"/>
      <c r="F128" s="96"/>
      <c r="G128" s="91"/>
      <c r="H128" s="92"/>
    </row>
    <row r="129" spans="1:8" ht="15.75" x14ac:dyDescent="0.25">
      <c r="A129" s="97" t="str">
        <f>A20</f>
        <v>752 CRUISER</v>
      </c>
      <c r="B129" s="93"/>
      <c r="C129" s="94" t="e">
        <f ca="1">A41</f>
        <v>#REF!</v>
      </c>
      <c r="D129" s="95"/>
      <c r="E129" s="89"/>
      <c r="F129" s="96"/>
      <c r="G129" s="91"/>
      <c r="H129" s="104">
        <v>7</v>
      </c>
    </row>
    <row r="130" spans="1:8" ht="15.75" x14ac:dyDescent="0.25">
      <c r="A130" s="97"/>
      <c r="B130" s="93"/>
      <c r="C130" s="94" t="e">
        <f t="shared" ref="C130:C131" ca="1" si="32">A42</f>
        <v>#REF!</v>
      </c>
      <c r="D130" s="95"/>
      <c r="E130" s="89"/>
      <c r="F130" s="96"/>
      <c r="G130" s="91"/>
      <c r="H130" s="104"/>
    </row>
    <row r="131" spans="1:8" ht="15.75" x14ac:dyDescent="0.25">
      <c r="A131" s="97"/>
      <c r="B131" s="93"/>
      <c r="C131" s="94" t="e">
        <f t="shared" ca="1" si="32"/>
        <v>#REF!</v>
      </c>
      <c r="D131" s="95"/>
      <c r="E131" s="89"/>
      <c r="F131" s="96"/>
      <c r="G131" s="91"/>
      <c r="H131" s="104"/>
    </row>
    <row r="132" spans="1:8" ht="15.75" x14ac:dyDescent="0.25">
      <c r="A132" s="97"/>
      <c r="B132" s="93"/>
      <c r="C132" s="94" t="e">
        <f ca="1">A44</f>
        <v>#REF!</v>
      </c>
      <c r="D132" s="95"/>
      <c r="E132" s="89"/>
      <c r="F132" s="96"/>
      <c r="G132" s="91"/>
      <c r="H132" s="104"/>
    </row>
    <row r="133" spans="1:8" ht="15.75" x14ac:dyDescent="0.25">
      <c r="A133" s="97" t="str">
        <f>A21</f>
        <v>722 TC</v>
      </c>
      <c r="B133" s="93"/>
      <c r="C133" s="94" t="e">
        <f ca="1">A40</f>
        <v>#REF!</v>
      </c>
      <c r="D133" s="95"/>
      <c r="E133" s="89"/>
      <c r="F133" s="96"/>
      <c r="G133" s="91"/>
      <c r="H133" s="104"/>
    </row>
    <row r="134" spans="1:8" ht="15.75" x14ac:dyDescent="0.25">
      <c r="A134" s="97"/>
      <c r="B134" s="93"/>
      <c r="C134" s="94" t="e">
        <f t="shared" ref="C134:C135" ca="1" si="33">A41</f>
        <v>#REF!</v>
      </c>
      <c r="D134" s="95"/>
      <c r="E134" s="89"/>
      <c r="F134" s="96"/>
      <c r="G134" s="91"/>
      <c r="H134" s="104"/>
    </row>
    <row r="135" spans="1:8" ht="15.75" x14ac:dyDescent="0.25">
      <c r="A135" s="97"/>
      <c r="B135" s="93"/>
      <c r="C135" s="94" t="e">
        <f t="shared" ca="1" si="33"/>
        <v>#REF!</v>
      </c>
      <c r="D135" s="95"/>
      <c r="E135" s="89"/>
      <c r="F135" s="96"/>
      <c r="G135" s="91"/>
      <c r="H135" s="104"/>
    </row>
    <row r="136" spans="1:8" x14ac:dyDescent="0.25">
      <c r="A136" s="105"/>
      <c r="B136" s="105"/>
      <c r="C136" s="105"/>
      <c r="D136" s="105"/>
      <c r="E136" s="105"/>
      <c r="F136" s="105"/>
      <c r="G136" s="105"/>
      <c r="H136" s="105"/>
    </row>
    <row r="137" spans="1:8" ht="20.25" x14ac:dyDescent="0.25">
      <c r="A137" s="106" t="str">
        <f>A22</f>
        <v>572 OPEN ESS</v>
      </c>
      <c r="B137" s="107"/>
      <c r="C137" s="108" t="e">
        <f ca="1">A37</f>
        <v>#REF!</v>
      </c>
      <c r="D137" s="109"/>
      <c r="E137" s="110"/>
      <c r="F137" s="111"/>
      <c r="G137" s="112">
        <v>14</v>
      </c>
      <c r="H137" s="112">
        <v>10</v>
      </c>
    </row>
    <row r="138" spans="1:8" ht="20.25" x14ac:dyDescent="0.25">
      <c r="A138" s="106"/>
      <c r="B138" s="107"/>
      <c r="C138" s="108" t="e">
        <f t="shared" ref="C138:C139" ca="1" si="34">A38</f>
        <v>#REF!</v>
      </c>
      <c r="D138" s="109"/>
      <c r="E138" s="110"/>
      <c r="F138" s="111"/>
      <c r="G138" s="112"/>
      <c r="H138" s="112"/>
    </row>
    <row r="139" spans="1:8" ht="20.25" x14ac:dyDescent="0.25">
      <c r="A139" s="106"/>
      <c r="B139" s="107"/>
      <c r="C139" s="108" t="e">
        <f t="shared" ca="1" si="34"/>
        <v>#REF!</v>
      </c>
      <c r="D139" s="109"/>
      <c r="E139" s="110"/>
      <c r="F139" s="111"/>
      <c r="G139" s="112"/>
      <c r="H139" s="112"/>
    </row>
    <row r="140" spans="1:8" ht="20.25" x14ac:dyDescent="0.25">
      <c r="A140" s="106"/>
      <c r="B140" s="107"/>
      <c r="C140" s="108" t="e">
        <f ca="1">A40</f>
        <v>#REF!</v>
      </c>
      <c r="D140" s="109"/>
      <c r="E140" s="110"/>
      <c r="F140" s="111"/>
      <c r="G140" s="112"/>
      <c r="H140" s="112"/>
    </row>
    <row r="141" spans="1:8" ht="20.25" x14ac:dyDescent="0.25">
      <c r="A141" s="106" t="str">
        <f>A23</f>
        <v>572 CRUISER INT LINE</v>
      </c>
      <c r="B141" s="107"/>
      <c r="C141" s="108" t="e">
        <f ca="1">A37</f>
        <v>#REF!</v>
      </c>
      <c r="D141" s="109"/>
      <c r="E141" s="110"/>
      <c r="F141" s="111"/>
      <c r="G141" s="112"/>
      <c r="H141" s="112"/>
    </row>
    <row r="142" spans="1:8" ht="20.25" x14ac:dyDescent="0.25">
      <c r="A142" s="106"/>
      <c r="B142" s="107"/>
      <c r="C142" s="108" t="e">
        <f t="shared" ref="C142:C143" ca="1" si="35">A38</f>
        <v>#REF!</v>
      </c>
      <c r="D142" s="109"/>
      <c r="E142" s="110"/>
      <c r="F142" s="111"/>
      <c r="G142" s="112"/>
      <c r="H142" s="112"/>
    </row>
    <row r="143" spans="1:8" ht="20.25" x14ac:dyDescent="0.25">
      <c r="A143" s="106"/>
      <c r="B143" s="107"/>
      <c r="C143" s="108" t="e">
        <f t="shared" ca="1" si="35"/>
        <v>#REF!</v>
      </c>
      <c r="D143" s="109"/>
      <c r="E143" s="110"/>
      <c r="F143" s="111"/>
      <c r="G143" s="112"/>
      <c r="H143" s="112"/>
    </row>
    <row r="144" spans="1:8" ht="20.25" x14ac:dyDescent="0.25">
      <c r="A144" s="106"/>
      <c r="B144" s="107"/>
      <c r="C144" s="108" t="e">
        <f ca="1">A40</f>
        <v>#REF!</v>
      </c>
      <c r="D144" s="109"/>
      <c r="E144" s="110"/>
      <c r="F144" s="111"/>
      <c r="G144" s="112"/>
      <c r="H144" s="112"/>
    </row>
    <row r="145" spans="1:8" x14ac:dyDescent="0.25">
      <c r="A145" s="113" t="str">
        <f>A24</f>
        <v>672 OPEN PG</v>
      </c>
      <c r="B145" s="114"/>
      <c r="C145" s="114" t="e">
        <f ca="1">A40</f>
        <v>#REF!</v>
      </c>
      <c r="D145" s="114"/>
      <c r="E145" s="114"/>
      <c r="F145" s="114"/>
      <c r="G145" s="114"/>
      <c r="H145" s="114"/>
    </row>
    <row r="146" spans="1:8" x14ac:dyDescent="0.25">
      <c r="A146" s="113"/>
      <c r="B146" s="114"/>
      <c r="C146" s="114" t="e">
        <f t="shared" ref="C146:C149" ca="1" si="36">A41</f>
        <v>#REF!</v>
      </c>
      <c r="D146" s="114"/>
      <c r="E146" s="114"/>
      <c r="F146" s="114"/>
      <c r="G146" s="114"/>
      <c r="H146" s="114"/>
    </row>
    <row r="147" spans="1:8" x14ac:dyDescent="0.25">
      <c r="A147" s="113"/>
      <c r="B147" s="114"/>
      <c r="C147" s="114" t="e">
        <f t="shared" ca="1" si="36"/>
        <v>#REF!</v>
      </c>
      <c r="D147" s="114"/>
      <c r="E147" s="114"/>
      <c r="F147" s="114"/>
      <c r="G147" s="114"/>
      <c r="H147" s="114"/>
    </row>
    <row r="148" spans="1:8" x14ac:dyDescent="0.25">
      <c r="A148" s="113"/>
      <c r="B148" s="114"/>
      <c r="C148" s="114" t="e">
        <f t="shared" ca="1" si="36"/>
        <v>#REF!</v>
      </c>
      <c r="D148" s="114"/>
      <c r="E148" s="114"/>
      <c r="F148" s="114"/>
      <c r="G148" s="114"/>
      <c r="H148" s="114"/>
    </row>
    <row r="149" spans="1:8" x14ac:dyDescent="0.25">
      <c r="A149" s="113"/>
      <c r="B149" s="114"/>
      <c r="C149" s="114" t="e">
        <f t="shared" ca="1" si="36"/>
        <v>#REF!</v>
      </c>
      <c r="D149" s="114"/>
      <c r="E149" s="114"/>
      <c r="F149" s="114"/>
      <c r="G149" s="114"/>
      <c r="H149" s="114"/>
    </row>
    <row r="150" spans="1:8" x14ac:dyDescent="0.25">
      <c r="A150" s="115" t="str">
        <f>A25</f>
        <v>672 OPEN FISH</v>
      </c>
      <c r="B150" s="114"/>
      <c r="C150" s="114" t="e">
        <f ca="1">A40</f>
        <v>#REF!</v>
      </c>
      <c r="D150" s="114"/>
      <c r="E150" s="114"/>
      <c r="F150" s="114"/>
      <c r="G150" s="114"/>
      <c r="H150" s="114"/>
    </row>
    <row r="151" spans="1:8" x14ac:dyDescent="0.25">
      <c r="A151" s="115"/>
      <c r="B151" s="114"/>
      <c r="C151" s="114" t="e">
        <f t="shared" ref="C151:C154" ca="1" si="37">A41</f>
        <v>#REF!</v>
      </c>
      <c r="D151" s="114"/>
      <c r="E151" s="114"/>
      <c r="F151" s="114"/>
      <c r="G151" s="114"/>
      <c r="H151" s="114"/>
    </row>
    <row r="152" spans="1:8" x14ac:dyDescent="0.25">
      <c r="A152" s="115"/>
      <c r="B152" s="114"/>
      <c r="C152" s="114" t="e">
        <f t="shared" ca="1" si="37"/>
        <v>#REF!</v>
      </c>
      <c r="D152" s="114"/>
      <c r="E152" s="114"/>
      <c r="F152" s="114"/>
      <c r="G152" s="114"/>
      <c r="H152" s="114"/>
    </row>
    <row r="153" spans="1:8" x14ac:dyDescent="0.25">
      <c r="A153" s="115"/>
      <c r="B153" s="114"/>
      <c r="C153" s="114" t="e">
        <f t="shared" ca="1" si="37"/>
        <v>#REF!</v>
      </c>
      <c r="D153" s="114"/>
      <c r="E153" s="114"/>
      <c r="F153" s="114"/>
      <c r="G153" s="114"/>
      <c r="H153" s="114"/>
    </row>
    <row r="154" spans="1:8" x14ac:dyDescent="0.25">
      <c r="A154" s="115"/>
      <c r="B154" s="114"/>
      <c r="C154" s="114" t="e">
        <f t="shared" ca="1" si="37"/>
        <v>#REF!</v>
      </c>
      <c r="D154" s="114"/>
      <c r="E154" s="114"/>
      <c r="F154" s="114"/>
      <c r="G154" s="114"/>
      <c r="H154" s="114"/>
    </row>
  </sheetData>
  <mergeCells count="55">
    <mergeCell ref="A137:A140"/>
    <mergeCell ref="G137:G144"/>
    <mergeCell ref="H137:H144"/>
    <mergeCell ref="A141:A144"/>
    <mergeCell ref="A145:A149"/>
    <mergeCell ref="A150:A154"/>
    <mergeCell ref="A114:A118"/>
    <mergeCell ref="A119:A123"/>
    <mergeCell ref="A124:A128"/>
    <mergeCell ref="A129:A132"/>
    <mergeCell ref="H129:H135"/>
    <mergeCell ref="A133:A135"/>
    <mergeCell ref="A89:A92"/>
    <mergeCell ref="A93:A96"/>
    <mergeCell ref="A97:A100"/>
    <mergeCell ref="A101:A104"/>
    <mergeCell ref="A105:A108"/>
    <mergeCell ref="A109:A113"/>
    <mergeCell ref="A63:H63"/>
    <mergeCell ref="A64:C64"/>
    <mergeCell ref="A65:A68"/>
    <mergeCell ref="G65:G135"/>
    <mergeCell ref="H65:H128"/>
    <mergeCell ref="A69:A72"/>
    <mergeCell ref="A73:A76"/>
    <mergeCell ref="A77:A80"/>
    <mergeCell ref="A81:A84"/>
    <mergeCell ref="A85:A88"/>
    <mergeCell ref="F30:F31"/>
    <mergeCell ref="H30:H31"/>
    <mergeCell ref="I30:I31"/>
    <mergeCell ref="A49:G49"/>
    <mergeCell ref="A50:C50"/>
    <mergeCell ref="D50:E50"/>
    <mergeCell ref="F50:G50"/>
    <mergeCell ref="H3:H4"/>
    <mergeCell ref="I3:I4"/>
    <mergeCell ref="J3:J4"/>
    <mergeCell ref="K3:K4"/>
    <mergeCell ref="L3:L4"/>
    <mergeCell ref="A30:A31"/>
    <mergeCell ref="B30:B31"/>
    <mergeCell ref="C30:C31"/>
    <mergeCell ref="D30:D31"/>
    <mergeCell ref="E30:E31"/>
    <mergeCell ref="A1:I1"/>
    <mergeCell ref="A2:A4"/>
    <mergeCell ref="B2:B4"/>
    <mergeCell ref="C2:C4"/>
    <mergeCell ref="D2:I2"/>
    <mergeCell ref="J2:L2"/>
    <mergeCell ref="D3:D4"/>
    <mergeCell ref="E3:E4"/>
    <mergeCell ref="F3:F4"/>
    <mergeCell ref="G3:G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CALCUL PACK B2 MARINE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2</dc:creator>
  <cp:lastModifiedBy>Jeremy 2</cp:lastModifiedBy>
  <dcterms:created xsi:type="dcterms:W3CDTF">2018-03-05T07:50:08Z</dcterms:created>
  <dcterms:modified xsi:type="dcterms:W3CDTF">2018-03-05T07:50:15Z</dcterms:modified>
</cp:coreProperties>
</file>