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^c\Desktop\"/>
    </mc:Choice>
  </mc:AlternateContent>
  <bookViews>
    <workbookView xWindow="0" yWindow="0" windowWidth="28800" windowHeight="11610"/>
  </bookViews>
  <sheets>
    <sheet name="SUIVI 2018" sheetId="2" r:id="rId1"/>
    <sheet name="Taux de GES" sheetId="6" r:id="rId2"/>
    <sheet name="TRANSITS ANNUELS" sheetId="9" r:id="rId3"/>
    <sheet name="PAL ANNUELLES" sheetId="8" r:id="rId4"/>
  </sheets>
  <definedNames>
    <definedName name="_xlnm._FilterDatabase" localSheetId="0" hidden="1">'SUIVI 2018'!$A$1:$AC$218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8" l="1"/>
  <c r="E2" i="8"/>
  <c r="D2" i="9"/>
  <c r="F2" i="8"/>
  <c r="D2" i="8"/>
  <c r="P2" i="9" l="1"/>
  <c r="P34" i="9" l="1"/>
  <c r="V34" i="9" s="1"/>
  <c r="P33" i="9"/>
  <c r="V33" i="9" s="1"/>
  <c r="P32" i="9"/>
  <c r="V32" i="9" s="1"/>
  <c r="P31" i="9"/>
  <c r="V31" i="9" s="1"/>
  <c r="P27" i="9"/>
  <c r="V27" i="9" s="1"/>
  <c r="P24" i="9"/>
  <c r="V24" i="9" s="1"/>
  <c r="P23" i="9"/>
  <c r="V23" i="9" s="1"/>
  <c r="P18" i="9"/>
  <c r="V18" i="9" s="1"/>
  <c r="P17" i="9"/>
  <c r="V17" i="9" s="1"/>
  <c r="P15" i="9"/>
  <c r="V15" i="9" s="1"/>
  <c r="P13" i="9"/>
  <c r="V13" i="9" s="1"/>
  <c r="P12" i="9"/>
  <c r="V12" i="9" s="1"/>
  <c r="P10" i="9"/>
  <c r="V10" i="9" s="1"/>
  <c r="P5" i="9"/>
  <c r="V5" i="9" s="1"/>
  <c r="V2" i="9"/>
  <c r="R2" i="9"/>
  <c r="T2" i="9"/>
  <c r="T35" i="9"/>
  <c r="T34" i="9"/>
  <c r="T33" i="9"/>
  <c r="T32" i="9"/>
  <c r="T31" i="9"/>
  <c r="T30" i="9"/>
  <c r="T29" i="9"/>
  <c r="T28" i="9"/>
  <c r="T27" i="9"/>
  <c r="T26" i="9"/>
  <c r="T25" i="9"/>
  <c r="T24" i="9"/>
  <c r="T23" i="9"/>
  <c r="T22" i="9"/>
  <c r="T21" i="9"/>
  <c r="T20" i="9"/>
  <c r="T19" i="9"/>
  <c r="T18" i="9"/>
  <c r="T17" i="9"/>
  <c r="T16" i="9"/>
  <c r="T15" i="9"/>
  <c r="T14" i="9"/>
  <c r="T13" i="9"/>
  <c r="T12" i="9"/>
  <c r="T11" i="9"/>
  <c r="T10" i="9"/>
  <c r="T9" i="9"/>
  <c r="T8" i="9"/>
  <c r="T7" i="9"/>
  <c r="T6" i="9"/>
  <c r="T5" i="9"/>
  <c r="T4" i="9"/>
  <c r="T3" i="9"/>
  <c r="R35" i="9"/>
  <c r="R34" i="9"/>
  <c r="R33" i="9"/>
  <c r="U33" i="9" s="1"/>
  <c r="R32" i="9"/>
  <c r="R31" i="9"/>
  <c r="R30" i="9"/>
  <c r="R29" i="9"/>
  <c r="U29" i="9" s="1"/>
  <c r="R28" i="9"/>
  <c r="R27" i="9"/>
  <c r="R26" i="9"/>
  <c r="R25" i="9"/>
  <c r="U25" i="9" s="1"/>
  <c r="R24" i="9"/>
  <c r="R23" i="9"/>
  <c r="R22" i="9"/>
  <c r="R21" i="9"/>
  <c r="U21" i="9" s="1"/>
  <c r="R20" i="9"/>
  <c r="R19" i="9"/>
  <c r="R18" i="9"/>
  <c r="R17" i="9"/>
  <c r="U17" i="9" s="1"/>
  <c r="R16" i="9"/>
  <c r="R15" i="9"/>
  <c r="R14" i="9"/>
  <c r="R13" i="9"/>
  <c r="U13" i="9" s="1"/>
  <c r="R12" i="9"/>
  <c r="R11" i="9"/>
  <c r="R10" i="9"/>
  <c r="R9" i="9"/>
  <c r="U9" i="9" s="1"/>
  <c r="R8" i="9"/>
  <c r="R7" i="9"/>
  <c r="R6" i="9"/>
  <c r="R5" i="9"/>
  <c r="U5" i="9" s="1"/>
  <c r="R4" i="9"/>
  <c r="R3" i="9"/>
  <c r="U6" i="9" l="1"/>
  <c r="U10" i="9"/>
  <c r="U14" i="9"/>
  <c r="U18" i="9"/>
  <c r="U22" i="9"/>
  <c r="U26" i="9"/>
  <c r="U30" i="9"/>
  <c r="U34" i="9"/>
  <c r="U7" i="9"/>
  <c r="U23" i="9"/>
  <c r="U27" i="9"/>
  <c r="U31" i="9"/>
  <c r="U35" i="9"/>
  <c r="S2" i="9"/>
  <c r="U2" i="9"/>
  <c r="U4" i="9"/>
  <c r="U8" i="9"/>
  <c r="U12" i="9"/>
  <c r="U16" i="9"/>
  <c r="U20" i="9"/>
  <c r="U24" i="9"/>
  <c r="U28" i="9"/>
  <c r="U32" i="9"/>
  <c r="U11" i="9"/>
  <c r="U15" i="9"/>
  <c r="U19" i="9"/>
  <c r="U3" i="9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49" i="2"/>
  <c r="AD50" i="2"/>
  <c r="AD51" i="2"/>
  <c r="AD52" i="2"/>
  <c r="AD53" i="2"/>
  <c r="AD54" i="2"/>
  <c r="AD55" i="2"/>
  <c r="AD56" i="2"/>
  <c r="AD57" i="2"/>
  <c r="P28" i="9" s="1"/>
  <c r="V28" i="9" s="1"/>
  <c r="AD58" i="2"/>
  <c r="AD59" i="2"/>
  <c r="AD60" i="2"/>
  <c r="AD61" i="2"/>
  <c r="AD62" i="2"/>
  <c r="AD63" i="2"/>
  <c r="AD64" i="2"/>
  <c r="AD65" i="2"/>
  <c r="AD66" i="2"/>
  <c r="AD67" i="2"/>
  <c r="AD68" i="2"/>
  <c r="AD69" i="2"/>
  <c r="AD70" i="2"/>
  <c r="AD71" i="2"/>
  <c r="AD72" i="2"/>
  <c r="AD73" i="2"/>
  <c r="AD74" i="2"/>
  <c r="AD75" i="2"/>
  <c r="AD76" i="2"/>
  <c r="AD77" i="2"/>
  <c r="AD78" i="2"/>
  <c r="AD79" i="2"/>
  <c r="AD80" i="2"/>
  <c r="AD81" i="2"/>
  <c r="AD82" i="2"/>
  <c r="AD83" i="2"/>
  <c r="AD84" i="2"/>
  <c r="AD85" i="2"/>
  <c r="AD86" i="2"/>
  <c r="AD87" i="2"/>
  <c r="AD88" i="2"/>
  <c r="AD89" i="2"/>
  <c r="AD90" i="2"/>
  <c r="AD91" i="2"/>
  <c r="AD92" i="2"/>
  <c r="AD93" i="2"/>
  <c r="AD94" i="2"/>
  <c r="AD95" i="2"/>
  <c r="AD96" i="2"/>
  <c r="AD97" i="2"/>
  <c r="AD98" i="2"/>
  <c r="AD99" i="2"/>
  <c r="AD100" i="2"/>
  <c r="AD101" i="2"/>
  <c r="AD102" i="2"/>
  <c r="AD103" i="2"/>
  <c r="AD104" i="2"/>
  <c r="AD105" i="2"/>
  <c r="AD106" i="2"/>
  <c r="AD107" i="2"/>
  <c r="AD108" i="2"/>
  <c r="AD109" i="2"/>
  <c r="AD110" i="2"/>
  <c r="AD111" i="2"/>
  <c r="AD112" i="2"/>
  <c r="AD113" i="2"/>
  <c r="AD114" i="2"/>
  <c r="AD115" i="2"/>
  <c r="AD116" i="2"/>
  <c r="AD117" i="2"/>
  <c r="AD118" i="2"/>
  <c r="AD119" i="2"/>
  <c r="AD120" i="2"/>
  <c r="AD121" i="2"/>
  <c r="AD122" i="2"/>
  <c r="AD123" i="2"/>
  <c r="AD124" i="2"/>
  <c r="AD125" i="2"/>
  <c r="AD126" i="2"/>
  <c r="AD127" i="2"/>
  <c r="AD128" i="2"/>
  <c r="AD129" i="2"/>
  <c r="AD130" i="2"/>
  <c r="AD131" i="2"/>
  <c r="AD132" i="2"/>
  <c r="AD133" i="2"/>
  <c r="AD134" i="2"/>
  <c r="AD135" i="2"/>
  <c r="AD136" i="2"/>
  <c r="AD137" i="2"/>
  <c r="AD138" i="2"/>
  <c r="AD139" i="2"/>
  <c r="AD140" i="2"/>
  <c r="AD141" i="2"/>
  <c r="AD142" i="2"/>
  <c r="AD143" i="2"/>
  <c r="AD144" i="2"/>
  <c r="AD145" i="2"/>
  <c r="AD146" i="2"/>
  <c r="AD147" i="2"/>
  <c r="AD148" i="2"/>
  <c r="AD149" i="2"/>
  <c r="AD150" i="2"/>
  <c r="P29" i="9" s="1"/>
  <c r="V29" i="9" s="1"/>
  <c r="AD151" i="2"/>
  <c r="AD152" i="2"/>
  <c r="AD153" i="2"/>
  <c r="AD154" i="2"/>
  <c r="AD155" i="2"/>
  <c r="AD156" i="2"/>
  <c r="AD157" i="2"/>
  <c r="AD158" i="2"/>
  <c r="AD159" i="2"/>
  <c r="AD160" i="2"/>
  <c r="AD161" i="2"/>
  <c r="AD162" i="2"/>
  <c r="AD163" i="2"/>
  <c r="AD164" i="2"/>
  <c r="AD165" i="2"/>
  <c r="AD166" i="2"/>
  <c r="AD167" i="2"/>
  <c r="AD168" i="2"/>
  <c r="AD169" i="2"/>
  <c r="AD170" i="2"/>
  <c r="AD171" i="2"/>
  <c r="AD172" i="2"/>
  <c r="AD173" i="2"/>
  <c r="AD174" i="2"/>
  <c r="AD175" i="2"/>
  <c r="AD176" i="2"/>
  <c r="AD177" i="2"/>
  <c r="AD178" i="2"/>
  <c r="AD179" i="2"/>
  <c r="AD180" i="2"/>
  <c r="AD181" i="2"/>
  <c r="AD182" i="2"/>
  <c r="AD183" i="2"/>
  <c r="AD184" i="2"/>
  <c r="AD185" i="2"/>
  <c r="AD186" i="2"/>
  <c r="AD187" i="2"/>
  <c r="AD188" i="2"/>
  <c r="AD189" i="2"/>
  <c r="AD190" i="2"/>
  <c r="AD191" i="2"/>
  <c r="AD192" i="2"/>
  <c r="AD193" i="2"/>
  <c r="AD194" i="2"/>
  <c r="AD195" i="2"/>
  <c r="AD196" i="2"/>
  <c r="AD197" i="2"/>
  <c r="AD198" i="2"/>
  <c r="AD199" i="2"/>
  <c r="AD200" i="2"/>
  <c r="AD201" i="2"/>
  <c r="P35" i="9" s="1"/>
  <c r="V35" i="9" s="1"/>
  <c r="AD202" i="2"/>
  <c r="AD203" i="2"/>
  <c r="AD204" i="2"/>
  <c r="AD205" i="2"/>
  <c r="AD206" i="2"/>
  <c r="AD207" i="2"/>
  <c r="AD208" i="2"/>
  <c r="AD209" i="2"/>
  <c r="AD210" i="2"/>
  <c r="AD211" i="2"/>
  <c r="AD212" i="2"/>
  <c r="AD213" i="2"/>
  <c r="AD214" i="2"/>
  <c r="AD215" i="2"/>
  <c r="AD216" i="2"/>
  <c r="AD217" i="2"/>
  <c r="AD218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5" i="2"/>
  <c r="AD4" i="2"/>
  <c r="AD3" i="2"/>
  <c r="O214" i="2"/>
  <c r="O215" i="2"/>
  <c r="O216" i="2"/>
  <c r="O217" i="2"/>
  <c r="O218" i="2"/>
  <c r="P20" i="9" l="1"/>
  <c r="V20" i="9" s="1"/>
  <c r="P21" i="9"/>
  <c r="V21" i="9" s="1"/>
  <c r="P8" i="9"/>
  <c r="V8" i="9" s="1"/>
  <c r="P3" i="9"/>
  <c r="P215" i="2"/>
  <c r="Q215" i="2"/>
  <c r="P7" i="9"/>
  <c r="V7" i="9" s="1"/>
  <c r="P16" i="9"/>
  <c r="V16" i="9" s="1"/>
  <c r="P9" i="9"/>
  <c r="V9" i="9" s="1"/>
  <c r="P11" i="9"/>
  <c r="V11" i="9" s="1"/>
  <c r="P218" i="2"/>
  <c r="Q218" i="2"/>
  <c r="P214" i="2"/>
  <c r="Q214" i="2"/>
  <c r="P26" i="9"/>
  <c r="V26" i="9" s="1"/>
  <c r="P19" i="9"/>
  <c r="V19" i="9" s="1"/>
  <c r="P4" i="9"/>
  <c r="V4" i="9" s="1"/>
  <c r="P216" i="2"/>
  <c r="Q216" i="2"/>
  <c r="P217" i="2"/>
  <c r="Q217" i="2"/>
  <c r="P6" i="9"/>
  <c r="V6" i="9" s="1"/>
  <c r="P30" i="9"/>
  <c r="V30" i="9" s="1"/>
  <c r="P22" i="9"/>
  <c r="V22" i="9" s="1"/>
  <c r="P14" i="9"/>
  <c r="V14" i="9" s="1"/>
  <c r="P25" i="9"/>
  <c r="V25" i="9" s="1"/>
  <c r="BD29" i="8"/>
  <c r="S29" i="9"/>
  <c r="AZ16" i="8"/>
  <c r="BB16" i="8"/>
  <c r="BC16" i="8"/>
  <c r="BD16" i="8"/>
  <c r="S16" i="9"/>
  <c r="BB19" i="8" l="1"/>
  <c r="BC18" i="8"/>
  <c r="V3" i="9"/>
  <c r="Q2" i="9"/>
  <c r="T36" i="9"/>
  <c r="R36" i="9"/>
  <c r="S35" i="9"/>
  <c r="S34" i="9"/>
  <c r="S33" i="9"/>
  <c r="S32" i="9"/>
  <c r="S31" i="9"/>
  <c r="S30" i="9"/>
  <c r="S28" i="9"/>
  <c r="S27" i="9"/>
  <c r="S26" i="9"/>
  <c r="S25" i="9"/>
  <c r="S24" i="9"/>
  <c r="S23" i="9"/>
  <c r="S22" i="9"/>
  <c r="S21" i="9"/>
  <c r="S20" i="9"/>
  <c r="S19" i="9"/>
  <c r="S18" i="9"/>
  <c r="S17" i="9"/>
  <c r="S15" i="9"/>
  <c r="S14" i="9"/>
  <c r="S13" i="9"/>
  <c r="S12" i="9"/>
  <c r="S11" i="9"/>
  <c r="S10" i="9"/>
  <c r="S9" i="9"/>
  <c r="S8" i="9"/>
  <c r="S7" i="9"/>
  <c r="S6" i="9"/>
  <c r="S5" i="9"/>
  <c r="S4" i="9"/>
  <c r="S3" i="9"/>
  <c r="AY36" i="8"/>
  <c r="AV36" i="8"/>
  <c r="AX36" i="8" s="1"/>
  <c r="AU36" i="8"/>
  <c r="AR36" i="8"/>
  <c r="AT36" i="8" s="1"/>
  <c r="AQ36" i="8"/>
  <c r="AN36" i="8"/>
  <c r="AO36" i="8" s="1"/>
  <c r="AM36" i="8"/>
  <c r="AK36" i="8"/>
  <c r="AJ36" i="8"/>
  <c r="AI36" i="8"/>
  <c r="AF36" i="8"/>
  <c r="AH36" i="8" s="1"/>
  <c r="AE36" i="8"/>
  <c r="AB36" i="8"/>
  <c r="AD36" i="8" s="1"/>
  <c r="AA36" i="8"/>
  <c r="X36" i="8"/>
  <c r="Z36" i="8" s="1"/>
  <c r="W36" i="8"/>
  <c r="T36" i="8"/>
  <c r="V36" i="8" s="1"/>
  <c r="S36" i="8"/>
  <c r="P36" i="8"/>
  <c r="R36" i="8" s="1"/>
  <c r="O36" i="8"/>
  <c r="L36" i="8"/>
  <c r="M36" i="8" s="1"/>
  <c r="K36" i="8"/>
  <c r="H36" i="8"/>
  <c r="I36" i="8" s="1"/>
  <c r="G36" i="8"/>
  <c r="BD35" i="8"/>
  <c r="BD34" i="8"/>
  <c r="BD33" i="8"/>
  <c r="BD32" i="8"/>
  <c r="BD31" i="8"/>
  <c r="BD30" i="8"/>
  <c r="AP36" i="8"/>
  <c r="BD28" i="8"/>
  <c r="BD27" i="8"/>
  <c r="BD26" i="8"/>
  <c r="AL36" i="8"/>
  <c r="BD25" i="8"/>
  <c r="BD24" i="8"/>
  <c r="BD23" i="8"/>
  <c r="BD22" i="8"/>
  <c r="BD21" i="8"/>
  <c r="BD20" i="8"/>
  <c r="BD19" i="8"/>
  <c r="BD18" i="8"/>
  <c r="BB18" i="8"/>
  <c r="AZ18" i="8"/>
  <c r="BD17" i="8"/>
  <c r="BC17" i="8"/>
  <c r="BB17" i="8"/>
  <c r="AZ17" i="8"/>
  <c r="BD15" i="8"/>
  <c r="BC15" i="8"/>
  <c r="BB15" i="8"/>
  <c r="AZ15" i="8"/>
  <c r="BD14" i="8"/>
  <c r="BC14" i="8"/>
  <c r="BB14" i="8"/>
  <c r="AZ14" i="8"/>
  <c r="BD13" i="8"/>
  <c r="BC13" i="8"/>
  <c r="BB13" i="8"/>
  <c r="AZ13" i="8"/>
  <c r="BD12" i="8"/>
  <c r="BC12" i="8"/>
  <c r="BB12" i="8"/>
  <c r="AZ12" i="8"/>
  <c r="BD11" i="8"/>
  <c r="BB11" i="8"/>
  <c r="AZ11" i="8"/>
  <c r="BD10" i="8"/>
  <c r="BC10" i="8"/>
  <c r="BB10" i="8"/>
  <c r="AZ10" i="8"/>
  <c r="BD9" i="8"/>
  <c r="BC9" i="8"/>
  <c r="BB9" i="8"/>
  <c r="AZ9" i="8"/>
  <c r="BD8" i="8"/>
  <c r="BC8" i="8"/>
  <c r="BB8" i="8"/>
  <c r="AZ8" i="8"/>
  <c r="BD7" i="8"/>
  <c r="BC7" i="8"/>
  <c r="BB7" i="8"/>
  <c r="AZ7" i="8"/>
  <c r="BD6" i="8"/>
  <c r="BC6" i="8"/>
  <c r="BB6" i="8"/>
  <c r="AZ6" i="8"/>
  <c r="BD5" i="8"/>
  <c r="BC5" i="8"/>
  <c r="BB5" i="8"/>
  <c r="AZ5" i="8"/>
  <c r="BD4" i="8"/>
  <c r="BC4" i="8"/>
  <c r="BB4" i="8"/>
  <c r="AZ4" i="8"/>
  <c r="BD3" i="8"/>
  <c r="BC3" i="8"/>
  <c r="BB3" i="8"/>
  <c r="AZ3" i="8"/>
  <c r="BD2" i="8"/>
  <c r="BC2" i="8"/>
  <c r="BB2" i="8"/>
  <c r="AZ2" i="8"/>
  <c r="BB20" i="8" l="1"/>
  <c r="BC19" i="8"/>
  <c r="AZ19" i="8"/>
  <c r="Q29" i="9"/>
  <c r="Q16" i="9"/>
  <c r="BD36" i="8"/>
  <c r="J36" i="8"/>
  <c r="Q4" i="9"/>
  <c r="S36" i="9"/>
  <c r="U36" i="9"/>
  <c r="Q28" i="9"/>
  <c r="Q33" i="9"/>
  <c r="Q6" i="9"/>
  <c r="Q10" i="9"/>
  <c r="Q14" i="9"/>
  <c r="Q19" i="9"/>
  <c r="Q23" i="9"/>
  <c r="Q27" i="9"/>
  <c r="Q32" i="9"/>
  <c r="Q25" i="9"/>
  <c r="Q9" i="9"/>
  <c r="Q26" i="9"/>
  <c r="Q31" i="9"/>
  <c r="Q12" i="9"/>
  <c r="Q30" i="9"/>
  <c r="Q34" i="9"/>
  <c r="Q5" i="9"/>
  <c r="Q13" i="9"/>
  <c r="Q18" i="9"/>
  <c r="Q22" i="9"/>
  <c r="Q35" i="9"/>
  <c r="P36" i="9"/>
  <c r="Q17" i="9"/>
  <c r="Q8" i="9"/>
  <c r="Q21" i="9"/>
  <c r="Q3" i="9"/>
  <c r="Q7" i="9"/>
  <c r="Q11" i="9"/>
  <c r="Q15" i="9"/>
  <c r="Q20" i="9"/>
  <c r="Q24" i="9"/>
  <c r="Q36" i="8"/>
  <c r="U36" i="8"/>
  <c r="Y36" i="8"/>
  <c r="AC36" i="8"/>
  <c r="AG36" i="8"/>
  <c r="AS36" i="8"/>
  <c r="AW36" i="8"/>
  <c r="N36" i="8"/>
  <c r="BC11" i="8"/>
  <c r="Y203" i="2"/>
  <c r="Y204" i="2"/>
  <c r="Y205" i="2"/>
  <c r="Y206" i="2"/>
  <c r="Y207" i="2"/>
  <c r="Y208" i="2"/>
  <c r="Y209" i="2"/>
  <c r="Y210" i="2"/>
  <c r="Y211" i="2"/>
  <c r="Y212" i="2"/>
  <c r="Y213" i="2"/>
  <c r="Y214" i="2"/>
  <c r="Y215" i="2"/>
  <c r="Y216" i="2"/>
  <c r="Y217" i="2"/>
  <c r="Y218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" i="2"/>
  <c r="BB21" i="8" l="1"/>
  <c r="BC20" i="8"/>
  <c r="AZ20" i="8"/>
  <c r="V36" i="9"/>
  <c r="Q36" i="9"/>
  <c r="Y2" i="2"/>
  <c r="BB22" i="8" l="1"/>
  <c r="BC21" i="8"/>
  <c r="AZ21" i="8"/>
  <c r="Y200" i="2"/>
  <c r="Y201" i="2"/>
  <c r="Y202" i="2"/>
  <c r="BB23" i="8" l="1"/>
  <c r="BC22" i="8"/>
  <c r="AZ22" i="8"/>
  <c r="Y3" i="2"/>
  <c r="Y4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109" i="2"/>
  <c r="Y110" i="2"/>
  <c r="Y111" i="2"/>
  <c r="Y112" i="2"/>
  <c r="Y113" i="2"/>
  <c r="Y114" i="2"/>
  <c r="Y115" i="2"/>
  <c r="Y116" i="2"/>
  <c r="Y117" i="2"/>
  <c r="Y118" i="2"/>
  <c r="Y119" i="2"/>
  <c r="Y120" i="2"/>
  <c r="Y121" i="2"/>
  <c r="Y122" i="2"/>
  <c r="Y123" i="2"/>
  <c r="Y124" i="2"/>
  <c r="Y125" i="2"/>
  <c r="Y126" i="2"/>
  <c r="Y127" i="2"/>
  <c r="Y128" i="2"/>
  <c r="Y129" i="2"/>
  <c r="Y130" i="2"/>
  <c r="Y131" i="2"/>
  <c r="Y132" i="2"/>
  <c r="Y133" i="2"/>
  <c r="Y134" i="2"/>
  <c r="Y135" i="2"/>
  <c r="Y136" i="2"/>
  <c r="Y137" i="2"/>
  <c r="Y138" i="2"/>
  <c r="Y139" i="2"/>
  <c r="Y140" i="2"/>
  <c r="Y141" i="2"/>
  <c r="Y142" i="2"/>
  <c r="Y143" i="2"/>
  <c r="Y144" i="2"/>
  <c r="Y145" i="2"/>
  <c r="Y146" i="2"/>
  <c r="Y147" i="2"/>
  <c r="Y148" i="2"/>
  <c r="Y149" i="2"/>
  <c r="Y150" i="2"/>
  <c r="Y151" i="2"/>
  <c r="Y152" i="2"/>
  <c r="Y153" i="2"/>
  <c r="Y154" i="2"/>
  <c r="Y155" i="2"/>
  <c r="Y156" i="2"/>
  <c r="Y157" i="2"/>
  <c r="Y158" i="2"/>
  <c r="Y159" i="2"/>
  <c r="Y160" i="2"/>
  <c r="Y161" i="2"/>
  <c r="Y162" i="2"/>
  <c r="Y163" i="2"/>
  <c r="Y164" i="2"/>
  <c r="Y165" i="2"/>
  <c r="Y166" i="2"/>
  <c r="Y167" i="2"/>
  <c r="Y168" i="2"/>
  <c r="Y169" i="2"/>
  <c r="Y170" i="2"/>
  <c r="Y171" i="2"/>
  <c r="Y172" i="2"/>
  <c r="Y173" i="2"/>
  <c r="Y174" i="2"/>
  <c r="Y175" i="2"/>
  <c r="Y176" i="2"/>
  <c r="Y177" i="2"/>
  <c r="Y178" i="2"/>
  <c r="Y179" i="2"/>
  <c r="Y180" i="2"/>
  <c r="Y181" i="2"/>
  <c r="Y182" i="2"/>
  <c r="Y183" i="2"/>
  <c r="Y184" i="2"/>
  <c r="Y185" i="2"/>
  <c r="Y186" i="2"/>
  <c r="Y187" i="2"/>
  <c r="Y188" i="2"/>
  <c r="Y189" i="2"/>
  <c r="Y190" i="2"/>
  <c r="Y191" i="2"/>
  <c r="Y192" i="2"/>
  <c r="Y193" i="2"/>
  <c r="Y194" i="2"/>
  <c r="Y195" i="2"/>
  <c r="Y196" i="2"/>
  <c r="Y197" i="2"/>
  <c r="Y198" i="2"/>
  <c r="Y199" i="2"/>
  <c r="BB24" i="8" l="1"/>
  <c r="BC23" i="8"/>
  <c r="AZ23" i="8"/>
  <c r="BB25" i="8" l="1"/>
  <c r="BC24" i="8"/>
  <c r="AZ24" i="8"/>
  <c r="BB26" i="8" l="1"/>
  <c r="BC25" i="8"/>
  <c r="AZ25" i="8"/>
  <c r="BB27" i="8" l="1"/>
  <c r="BC26" i="8"/>
  <c r="AZ26" i="8"/>
  <c r="BB28" i="8" l="1"/>
  <c r="BC27" i="8"/>
  <c r="AZ27" i="8"/>
  <c r="BB29" i="8" l="1"/>
  <c r="BC28" i="8"/>
  <c r="AZ28" i="8"/>
  <c r="BB30" i="8" l="1"/>
  <c r="BC29" i="8"/>
  <c r="AZ29" i="8"/>
  <c r="BB31" i="8" l="1"/>
  <c r="BC30" i="8"/>
  <c r="AZ30" i="8"/>
  <c r="BB32" i="8" l="1"/>
  <c r="BC31" i="8"/>
  <c r="AZ31" i="8"/>
  <c r="BB33" i="8" l="1"/>
  <c r="BC32" i="8"/>
  <c r="AZ32" i="8"/>
  <c r="BB34" i="8" l="1"/>
  <c r="BC33" i="8"/>
  <c r="AZ33" i="8"/>
  <c r="BC34" i="8" l="1"/>
  <c r="AZ34" i="8"/>
  <c r="BC35" i="8" l="1"/>
  <c r="BC36" i="8" s="1"/>
  <c r="AZ35" i="8"/>
  <c r="BA32" i="8" s="1"/>
  <c r="D36" i="8"/>
  <c r="F36" i="8" s="1"/>
  <c r="BA34" i="8"/>
  <c r="BA27" i="8"/>
  <c r="BA28" i="8"/>
  <c r="BB35" i="8"/>
  <c r="BB36" i="8" s="1"/>
  <c r="E36" i="8"/>
  <c r="BA26" i="8" l="1"/>
  <c r="BA30" i="8"/>
  <c r="BA35" i="8"/>
  <c r="BA17" i="8"/>
  <c r="BA16" i="8"/>
  <c r="BA21" i="8"/>
  <c r="BA14" i="8"/>
  <c r="BA9" i="8"/>
  <c r="BA15" i="8"/>
  <c r="BA18" i="8"/>
  <c r="BA12" i="8"/>
  <c r="BA3" i="8"/>
  <c r="BA23" i="8"/>
  <c r="BA13" i="8"/>
  <c r="BA4" i="8"/>
  <c r="BA8" i="8"/>
  <c r="BA2" i="8"/>
  <c r="BA5" i="8"/>
  <c r="BA6" i="8"/>
  <c r="BA10" i="8"/>
  <c r="BA19" i="8"/>
  <c r="BA20" i="8"/>
  <c r="BA11" i="8"/>
  <c r="AZ36" i="8"/>
  <c r="BA7" i="8"/>
  <c r="BA22" i="8"/>
  <c r="BA25" i="8"/>
  <c r="BA24" i="8"/>
  <c r="BA33" i="8"/>
  <c r="BA31" i="8"/>
  <c r="BA29" i="8"/>
  <c r="BA36" i="8" l="1"/>
</calcChain>
</file>

<file path=xl/comments1.xml><?xml version="1.0" encoding="utf-8"?>
<comments xmlns="http://schemas.openxmlformats.org/spreadsheetml/2006/main">
  <authors>
    <author>pc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 xml:space="preserve">
Ici : 
1 matrice avec le CP de départ
1 matrice avec le CP d'arrivée
1 matrice avec le MOIS de janvier
Pour trouver le NB de transport / janvier / pour ce transit 45-STOCK</t>
        </r>
      </text>
    </comment>
  </commentList>
</comments>
</file>

<file path=xl/comments2.xml><?xml version="1.0" encoding="utf-8"?>
<comments xmlns="http://schemas.openxmlformats.org/spreadsheetml/2006/main">
  <authors>
    <author>pc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 xml:space="preserve">
Ici : 
1 matrice avec le CP de départ
1 matrice avec le CP d'arrivée
1 matrice avec le MOIS de janvier
Pour trouver le NB PAL/janvier/pour ce transit 45-STOCK</t>
        </r>
      </text>
    </comment>
    <comment ref="E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Ici : 
1 matrice avec le CP de départ
1 matrice avec le CP d'arrivée
1 matrice avec le MOIS de janvier
Pour trouver le NB 80/120/janvier/pour ce transit 45-STOCK</t>
        </r>
      </text>
    </comment>
    <comment ref="F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Ici : 
1 matrice avec le CP de départ
1 matrice avec le CP d'arrivée
1 matrice avec le MOIS de janvier
Pour trouver le NB 100/120 /janvier/pour ce transit 45-STOCK</t>
        </r>
      </text>
    </comment>
    <comment ref="G2" authorId="0" shapeId="0">
      <text>
        <r>
          <rPr>
            <b/>
            <sz val="9"/>
            <color indexed="81"/>
            <rFont val="Tahoma"/>
            <family val="2"/>
          </rPr>
          <t xml:space="preserve">
Ici : 
1 matrice avec le CP de départ
1 matrice avec le CP d'arrivée
1 matrice avec le MOIS de janvier
Pour trouver le NB kgs /janvier/pour ce transit 45-STOCK</t>
        </r>
      </text>
    </comment>
  </commentList>
</comments>
</file>

<file path=xl/sharedStrings.xml><?xml version="1.0" encoding="utf-8"?>
<sst xmlns="http://schemas.openxmlformats.org/spreadsheetml/2006/main" count="924" uniqueCount="71">
  <si>
    <t>NB PAL SOL</t>
  </si>
  <si>
    <t>MARGE H.T</t>
  </si>
  <si>
    <t>80x120</t>
  </si>
  <si>
    <t>80X120</t>
  </si>
  <si>
    <t>100X120</t>
  </si>
  <si>
    <t>100x120</t>
  </si>
  <si>
    <t>58</t>
  </si>
  <si>
    <t>08</t>
  </si>
  <si>
    <t>76</t>
  </si>
  <si>
    <t>45</t>
  </si>
  <si>
    <t>28</t>
  </si>
  <si>
    <t>43</t>
  </si>
  <si>
    <t>13</t>
  </si>
  <si>
    <t>80</t>
  </si>
  <si>
    <t>69</t>
  </si>
  <si>
    <t>10X20</t>
  </si>
  <si>
    <t>KMs</t>
  </si>
  <si>
    <t>GES / Transit</t>
  </si>
  <si>
    <t>Indice GES (kg eq Co²)</t>
  </si>
  <si>
    <t>Camion</t>
  </si>
  <si>
    <t>61</t>
  </si>
  <si>
    <t>49</t>
  </si>
  <si>
    <t>59</t>
  </si>
  <si>
    <t>39</t>
  </si>
  <si>
    <t>02</t>
  </si>
  <si>
    <t>STOCK</t>
  </si>
  <si>
    <t>CP DEP</t>
  </si>
  <si>
    <t>CP ARR</t>
  </si>
  <si>
    <t>80/120 (% du total)</t>
  </si>
  <si>
    <t>100/120 (% du total)</t>
  </si>
  <si>
    <t>Nombre de palettes</t>
  </si>
  <si>
    <t>Share shipments</t>
  </si>
  <si>
    <t>NB PAL 80/120 par destination</t>
  </si>
  <si>
    <t>NB PAL 100/120 par destination</t>
  </si>
  <si>
    <t>Poids total  par destination</t>
  </si>
  <si>
    <t>PALETTES SUIVANT LE LIEU DE DEPART/DESTINATION</t>
  </si>
  <si>
    <t>Nombre de transits</t>
  </si>
  <si>
    <t>CA/destination/an</t>
  </si>
  <si>
    <t>Share CA</t>
  </si>
  <si>
    <t>Achat</t>
  </si>
  <si>
    <t>Marge brute</t>
  </si>
  <si>
    <t>Km parcoururs</t>
  </si>
  <si>
    <t>TRANSITS SUIVANT LE LIEU DE DEPART/DESTINATION</t>
  </si>
  <si>
    <t>Indice Energie</t>
  </si>
  <si>
    <t>Kms / Transit</t>
  </si>
  <si>
    <t>REF CLIENT*</t>
  </si>
  <si>
    <t>N°ORDRE*</t>
  </si>
  <si>
    <t>DP*</t>
  </si>
  <si>
    <t>DATE CHGT*</t>
  </si>
  <si>
    <t>EXPEDITEUR*</t>
  </si>
  <si>
    <t>CP DEP*</t>
  </si>
  <si>
    <t>DATE LIV*</t>
  </si>
  <si>
    <t>DESTINATAIRE*</t>
  </si>
  <si>
    <t>PAYS ARR*</t>
  </si>
  <si>
    <t>PAYS DEP*</t>
  </si>
  <si>
    <t>VILLE DEP*</t>
  </si>
  <si>
    <t>VILLE ARR*</t>
  </si>
  <si>
    <t>NB PAL*</t>
  </si>
  <si>
    <t>FORMAT*</t>
  </si>
  <si>
    <t>POIDS (kgs)*</t>
  </si>
  <si>
    <t>VENTE H.T*</t>
  </si>
  <si>
    <t>N° Facture TOOL*</t>
  </si>
  <si>
    <t>ACHAT*</t>
  </si>
  <si>
    <t>AFFRETE 1*</t>
  </si>
  <si>
    <t>AFFRETE 2*</t>
  </si>
  <si>
    <t>ANOMALIE (X)</t>
  </si>
  <si>
    <t>OBSERVATIONS*</t>
  </si>
  <si>
    <t>NB Transits</t>
  </si>
  <si>
    <t>N°*</t>
  </si>
  <si>
    <t>Energie (MJ)</t>
  </si>
  <si>
    <t>Poids (en kgs)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</si>
</sst>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€&quot;"/>
    <numFmt numFmtId="165" formatCode="0&quot; kgs&quot;"/>
    <numFmt numFmtId="166" formatCode="0.00&quot; kms&quot;"/>
    <numFmt numFmtId="167" formatCode="0.00&quot; kgs&quot;"/>
  </numFmts>
  <fonts count="46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sz val="9"/>
      <color rgb="FF9C5700"/>
      <name val="Calibri"/>
      <family val="2"/>
      <scheme val="minor"/>
    </font>
    <font>
      <sz val="8"/>
      <color rgb="FF9C570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i/>
      <sz val="16"/>
      <color rgb="FFFF0000"/>
      <name val="Calibri Light"/>
      <family val="2"/>
      <scheme val="major"/>
    </font>
    <font>
      <i/>
      <sz val="10"/>
      <color theme="1"/>
      <name val="Calibri Light"/>
      <family val="2"/>
      <scheme val="major"/>
    </font>
    <font>
      <i/>
      <sz val="8"/>
      <color theme="1"/>
      <name val="Calibri Light"/>
      <family val="2"/>
      <scheme val="major"/>
    </font>
    <font>
      <sz val="18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8"/>
      <color theme="1"/>
      <name val="Calibri Light"/>
      <family val="2"/>
      <scheme val="major"/>
    </font>
    <font>
      <i/>
      <sz val="10"/>
      <color rgb="FFFF0000"/>
      <name val="Calibri Light"/>
      <family val="2"/>
      <scheme val="major"/>
    </font>
    <font>
      <sz val="10"/>
      <name val="Arial"/>
      <family val="2"/>
    </font>
    <font>
      <sz val="10"/>
      <name val="Calibri Light"/>
      <family val="2"/>
      <scheme val="major"/>
    </font>
    <font>
      <sz val="8"/>
      <name val="Calibri Light"/>
      <family val="2"/>
      <scheme val="major"/>
    </font>
    <font>
      <b/>
      <sz val="10"/>
      <name val="Arial"/>
      <family val="2"/>
    </font>
    <font>
      <b/>
      <sz val="8"/>
      <name val="Arial"/>
      <family val="2"/>
    </font>
    <font>
      <b/>
      <i/>
      <sz val="10"/>
      <color rgb="FFFF0000"/>
      <name val="Calibri Light"/>
      <family val="2"/>
      <scheme val="major"/>
    </font>
    <font>
      <sz val="8"/>
      <name val="Arial"/>
      <family val="2"/>
    </font>
    <font>
      <i/>
      <sz val="11"/>
      <color theme="1"/>
      <name val="Calibri Light"/>
      <family val="2"/>
      <scheme val="major"/>
    </font>
    <font>
      <i/>
      <sz val="11"/>
      <color theme="9" tint="-0.499984740745262"/>
      <name val="Calibri"/>
      <family val="2"/>
      <scheme val="minor"/>
    </font>
    <font>
      <i/>
      <sz val="11"/>
      <color rgb="FFFF0000"/>
      <name val="Calibri Light"/>
      <family val="2"/>
      <scheme val="major"/>
    </font>
    <font>
      <i/>
      <sz val="10"/>
      <name val="Calibri Light"/>
      <family val="2"/>
      <scheme val="major"/>
    </font>
    <font>
      <i/>
      <sz val="10"/>
      <color theme="9"/>
      <name val="Arial"/>
      <family val="2"/>
    </font>
    <font>
      <b/>
      <i/>
      <sz val="11"/>
      <color rgb="FFFF0000"/>
      <name val="Calibri Light"/>
      <family val="2"/>
      <scheme val="major"/>
    </font>
    <font>
      <b/>
      <i/>
      <sz val="11"/>
      <color theme="1"/>
      <name val="Calibri Light"/>
      <family val="2"/>
      <scheme val="major"/>
    </font>
    <font>
      <b/>
      <i/>
      <sz val="10"/>
      <name val="Arial"/>
      <family val="2"/>
    </font>
    <font>
      <b/>
      <i/>
      <sz val="10"/>
      <color theme="9" tint="-0.249977111117893"/>
      <name val="Calibri Light"/>
      <family val="2"/>
      <scheme val="major"/>
    </font>
    <font>
      <i/>
      <sz val="10"/>
      <name val="Arial"/>
      <family val="2"/>
    </font>
    <font>
      <sz val="7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Dashed">
        <color indexed="64"/>
      </left>
      <right/>
      <top style="mediumDashed">
        <color indexed="64"/>
      </top>
      <bottom/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/>
      <top/>
      <bottom/>
      <diagonal/>
    </border>
    <border>
      <left style="mediumDashed">
        <color indexed="64"/>
      </left>
      <right style="mediumDashed">
        <color indexed="64"/>
      </right>
      <top/>
      <bottom/>
      <diagonal/>
    </border>
    <border>
      <left style="mediumDashed">
        <color indexed="64"/>
      </left>
      <right/>
      <top/>
      <bottom style="mediumDashed">
        <color indexed="64"/>
      </bottom>
      <diagonal/>
    </border>
    <border>
      <left style="mediumDashed">
        <color indexed="64"/>
      </left>
      <right style="mediumDashed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0" fontId="1" fillId="2" borderId="0" applyNumberFormat="0" applyBorder="0" applyAlignment="0" applyProtection="0"/>
    <xf numFmtId="0" fontId="13" fillId="8" borderId="0" applyNumberFormat="0" applyBorder="0" applyAlignment="0" applyProtection="0"/>
    <xf numFmtId="9" fontId="13" fillId="0" borderId="0" applyFont="0" applyFill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26" fillId="0" borderId="0"/>
    <xf numFmtId="0" fontId="26" fillId="0" borderId="0"/>
  </cellStyleXfs>
  <cellXfs count="267">
    <xf numFmtId="0" fontId="0" fillId="0" borderId="0" xfId="0"/>
    <xf numFmtId="0" fontId="2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49" fontId="4" fillId="4" borderId="6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14" fontId="4" fillId="4" borderId="5" xfId="0" applyNumberFormat="1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6" fillId="6" borderId="0" xfId="1" applyFont="1" applyFill="1" applyAlignment="1">
      <alignment horizontal="center" vertical="center"/>
    </xf>
    <xf numFmtId="0" fontId="7" fillId="2" borderId="8" xfId="1" applyFont="1" applyBorder="1" applyAlignment="1">
      <alignment horizontal="center" vertical="center" wrapText="1"/>
    </xf>
    <xf numFmtId="14" fontId="2" fillId="6" borderId="0" xfId="0" applyNumberFormat="1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49" fontId="2" fillId="6" borderId="0" xfId="0" applyNumberFormat="1" applyFont="1" applyFill="1" applyAlignment="1">
      <alignment horizontal="center" vertical="center"/>
    </xf>
    <xf numFmtId="164" fontId="10" fillId="6" borderId="0" xfId="0" applyNumberFormat="1" applyFont="1" applyFill="1" applyAlignment="1">
      <alignment horizontal="center" vertical="center"/>
    </xf>
    <xf numFmtId="0" fontId="7" fillId="2" borderId="4" xfId="1" applyFont="1" applyBorder="1" applyAlignment="1">
      <alignment horizontal="center" vertical="center"/>
    </xf>
    <xf numFmtId="0" fontId="7" fillId="2" borderId="2" xfId="1" applyFont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4" fontId="2" fillId="3" borderId="9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14" fontId="2" fillId="3" borderId="11" xfId="0" applyNumberFormat="1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14" fontId="2" fillId="4" borderId="11" xfId="0" applyNumberFormat="1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14" fontId="3" fillId="4" borderId="11" xfId="0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49" fontId="5" fillId="6" borderId="11" xfId="0" applyNumberFormat="1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 wrapText="1"/>
    </xf>
    <xf numFmtId="164" fontId="10" fillId="7" borderId="13" xfId="0" applyNumberFormat="1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/>
    </xf>
    <xf numFmtId="164" fontId="9" fillId="7" borderId="15" xfId="0" applyNumberFormat="1" applyFont="1" applyFill="1" applyBorder="1" applyAlignment="1">
      <alignment horizontal="center" vertical="center" wrapText="1"/>
    </xf>
    <xf numFmtId="164" fontId="10" fillId="7" borderId="16" xfId="0" applyNumberFormat="1" applyFont="1" applyFill="1" applyBorder="1" applyAlignment="1">
      <alignment horizontal="center" vertical="center"/>
    </xf>
    <xf numFmtId="165" fontId="4" fillId="5" borderId="7" xfId="0" applyNumberFormat="1" applyFont="1" applyFill="1" applyBorder="1" applyAlignment="1">
      <alignment horizontal="right" vertical="center" wrapText="1"/>
    </xf>
    <xf numFmtId="165" fontId="2" fillId="5" borderId="10" xfId="0" applyNumberFormat="1" applyFont="1" applyFill="1" applyBorder="1" applyAlignment="1">
      <alignment horizontal="right" vertical="center"/>
    </xf>
    <xf numFmtId="165" fontId="2" fillId="5" borderId="12" xfId="0" applyNumberFormat="1" applyFont="1" applyFill="1" applyBorder="1" applyAlignment="1">
      <alignment horizontal="right" vertical="center"/>
    </xf>
    <xf numFmtId="165" fontId="2" fillId="6" borderId="0" xfId="0" applyNumberFormat="1" applyFont="1" applyFill="1" applyAlignment="1">
      <alignment horizontal="right" vertical="center"/>
    </xf>
    <xf numFmtId="164" fontId="9" fillId="7" borderId="5" xfId="0" applyNumberFormat="1" applyFont="1" applyFill="1" applyBorder="1" applyAlignment="1">
      <alignment horizontal="right" vertical="center" wrapText="1"/>
    </xf>
    <xf numFmtId="164" fontId="10" fillId="7" borderId="9" xfId="0" applyNumberFormat="1" applyFont="1" applyFill="1" applyBorder="1" applyAlignment="1">
      <alignment horizontal="right" vertical="center"/>
    </xf>
    <xf numFmtId="164" fontId="10" fillId="7" borderId="11" xfId="0" applyNumberFormat="1" applyFont="1" applyFill="1" applyBorder="1" applyAlignment="1">
      <alignment horizontal="right" vertical="center"/>
    </xf>
    <xf numFmtId="164" fontId="10" fillId="7" borderId="13" xfId="0" applyNumberFormat="1" applyFont="1" applyFill="1" applyBorder="1" applyAlignment="1">
      <alignment horizontal="right" vertical="center"/>
    </xf>
    <xf numFmtId="164" fontId="10" fillId="7" borderId="1" xfId="0" applyNumberFormat="1" applyFont="1" applyFill="1" applyBorder="1" applyAlignment="1">
      <alignment horizontal="right" vertical="center"/>
    </xf>
    <xf numFmtId="164" fontId="10" fillId="6" borderId="0" xfId="0" applyNumberFormat="1" applyFont="1" applyFill="1" applyAlignment="1">
      <alignment horizontal="right" vertical="center"/>
    </xf>
    <xf numFmtId="164" fontId="9" fillId="7" borderId="6" xfId="0" applyNumberFormat="1" applyFont="1" applyFill="1" applyBorder="1" applyAlignment="1">
      <alignment horizontal="right" vertical="center" wrapText="1"/>
    </xf>
    <xf numFmtId="164" fontId="11" fillId="7" borderId="7" xfId="0" applyNumberFormat="1" applyFont="1" applyFill="1" applyBorder="1" applyAlignment="1">
      <alignment horizontal="right" vertical="center" wrapText="1"/>
    </xf>
    <xf numFmtId="164" fontId="10" fillId="7" borderId="3" xfId="0" applyNumberFormat="1" applyFont="1" applyFill="1" applyBorder="1" applyAlignment="1">
      <alignment horizontal="right" vertical="center"/>
    </xf>
    <xf numFmtId="164" fontId="12" fillId="7" borderId="10" xfId="0" applyNumberFormat="1" applyFont="1" applyFill="1" applyBorder="1" applyAlignment="1">
      <alignment horizontal="right" vertical="center"/>
    </xf>
    <xf numFmtId="164" fontId="12" fillId="7" borderId="12" xfId="0" applyNumberFormat="1" applyFont="1" applyFill="1" applyBorder="1" applyAlignment="1">
      <alignment horizontal="right" vertical="center"/>
    </xf>
    <xf numFmtId="164" fontId="12" fillId="6" borderId="0" xfId="0" applyNumberFormat="1" applyFont="1" applyFill="1" applyAlignment="1">
      <alignment horizontal="right" vertical="center"/>
    </xf>
    <xf numFmtId="0" fontId="15" fillId="9" borderId="14" xfId="0" applyFont="1" applyFill="1" applyBorder="1" applyAlignment="1">
      <alignment horizontal="center" vertical="center" wrapText="1"/>
    </xf>
    <xf numFmtId="0" fontId="16" fillId="9" borderId="4" xfId="0" applyFont="1" applyFill="1" applyBorder="1" applyAlignment="1">
      <alignment horizontal="center" vertical="center"/>
    </xf>
    <xf numFmtId="0" fontId="16" fillId="9" borderId="2" xfId="0" applyFont="1" applyFill="1" applyBorder="1" applyAlignment="1">
      <alignment horizontal="center" vertical="center"/>
    </xf>
    <xf numFmtId="1" fontId="2" fillId="5" borderId="3" xfId="0" applyNumberFormat="1" applyFont="1" applyFill="1" applyBorder="1" applyAlignment="1">
      <alignment horizontal="center" vertical="center"/>
    </xf>
    <xf numFmtId="0" fontId="17" fillId="8" borderId="20" xfId="2" applyFont="1" applyBorder="1" applyAlignment="1">
      <alignment horizontal="center" vertical="center" wrapText="1"/>
    </xf>
    <xf numFmtId="0" fontId="17" fillId="3" borderId="21" xfId="2" applyFont="1" applyFill="1" applyBorder="1" applyAlignment="1">
      <alignment horizontal="center" vertical="center" wrapText="1"/>
    </xf>
    <xf numFmtId="166" fontId="18" fillId="3" borderId="22" xfId="2" applyNumberFormat="1" applyFont="1" applyFill="1" applyBorder="1" applyAlignment="1">
      <alignment horizontal="right" vertical="center"/>
    </xf>
    <xf numFmtId="166" fontId="18" fillId="3" borderId="23" xfId="2" applyNumberFormat="1" applyFont="1" applyFill="1" applyBorder="1" applyAlignment="1">
      <alignment horizontal="right" vertical="center"/>
    </xf>
    <xf numFmtId="166" fontId="18" fillId="3" borderId="24" xfId="2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18" fillId="3" borderId="22" xfId="2" applyNumberFormat="1" applyFont="1" applyFill="1" applyBorder="1" applyAlignment="1">
      <alignment horizontal="center" vertical="center"/>
    </xf>
    <xf numFmtId="49" fontId="0" fillId="0" borderId="0" xfId="0" applyNumberFormat="1"/>
    <xf numFmtId="49" fontId="17" fillId="8" borderId="20" xfId="2" applyNumberFormat="1" applyFont="1" applyBorder="1" applyAlignment="1">
      <alignment horizontal="center" vertical="center" wrapText="1"/>
    </xf>
    <xf numFmtId="49" fontId="18" fillId="8" borderId="22" xfId="2" applyNumberFormat="1" applyFont="1" applyBorder="1" applyAlignment="1">
      <alignment horizontal="center" vertical="center" wrapText="1"/>
    </xf>
    <xf numFmtId="49" fontId="18" fillId="8" borderId="23" xfId="2" applyNumberFormat="1" applyFont="1" applyBorder="1" applyAlignment="1">
      <alignment horizontal="center" vertical="center" wrapText="1"/>
    </xf>
    <xf numFmtId="49" fontId="18" fillId="8" borderId="24" xfId="2" applyNumberFormat="1" applyFont="1" applyBorder="1" applyAlignment="1">
      <alignment horizontal="center" vertical="center" wrapText="1"/>
    </xf>
    <xf numFmtId="49" fontId="17" fillId="8" borderId="21" xfId="2" applyNumberFormat="1" applyFont="1" applyBorder="1" applyAlignment="1">
      <alignment horizontal="center" vertical="center" wrapText="1"/>
    </xf>
    <xf numFmtId="49" fontId="18" fillId="8" borderId="22" xfId="2" applyNumberFormat="1" applyFont="1" applyBorder="1" applyAlignment="1">
      <alignment horizontal="center" vertical="center"/>
    </xf>
    <xf numFmtId="49" fontId="18" fillId="8" borderId="23" xfId="2" applyNumberFormat="1" applyFont="1" applyBorder="1" applyAlignment="1">
      <alignment horizontal="center" vertical="center"/>
    </xf>
    <xf numFmtId="0" fontId="19" fillId="11" borderId="8" xfId="4" applyFont="1" applyBorder="1" applyAlignment="1">
      <alignment horizontal="center" vertical="center" wrapText="1"/>
    </xf>
    <xf numFmtId="0" fontId="21" fillId="13" borderId="6" xfId="4" applyFont="1" applyFill="1" applyBorder="1" applyAlignment="1">
      <alignment horizontal="center" vertical="center" wrapText="1"/>
    </xf>
    <xf numFmtId="0" fontId="21" fillId="13" borderId="7" xfId="4" applyFont="1" applyFill="1" applyBorder="1" applyAlignment="1">
      <alignment horizontal="center" vertical="center" wrapText="1"/>
    </xf>
    <xf numFmtId="0" fontId="21" fillId="13" borderId="14" xfId="4" applyFont="1" applyFill="1" applyBorder="1" applyAlignment="1">
      <alignment horizontal="center" vertical="center" wrapText="1"/>
    </xf>
    <xf numFmtId="0" fontId="20" fillId="12" borderId="25" xfId="5" applyFont="1" applyBorder="1" applyAlignment="1">
      <alignment horizontal="center" vertical="center" wrapText="1"/>
    </xf>
    <xf numFmtId="0" fontId="20" fillId="12" borderId="26" xfId="5" applyFont="1" applyBorder="1" applyAlignment="1">
      <alignment horizontal="center" vertical="center" wrapText="1"/>
    </xf>
    <xf numFmtId="0" fontId="21" fillId="13" borderId="27" xfId="4" applyFont="1" applyFill="1" applyBorder="1" applyAlignment="1">
      <alignment horizontal="center" vertical="center" wrapText="1"/>
    </xf>
    <xf numFmtId="0" fontId="21" fillId="13" borderId="28" xfId="4" applyFont="1" applyFill="1" applyBorder="1" applyAlignment="1">
      <alignment horizontal="center" vertical="center" wrapText="1"/>
    </xf>
    <xf numFmtId="0" fontId="23" fillId="0" borderId="9" xfId="2" applyFont="1" applyFill="1" applyBorder="1" applyAlignment="1">
      <alignment horizontal="right" vertical="center"/>
    </xf>
    <xf numFmtId="0" fontId="24" fillId="13" borderId="16" xfId="2" applyFont="1" applyFill="1" applyBorder="1" applyAlignment="1">
      <alignment horizontal="right" vertical="center"/>
    </xf>
    <xf numFmtId="167" fontId="24" fillId="13" borderId="18" xfId="2" applyNumberFormat="1" applyFont="1" applyFill="1" applyBorder="1" applyAlignment="1">
      <alignment horizontal="right" vertical="center"/>
    </xf>
    <xf numFmtId="167" fontId="24" fillId="13" borderId="29" xfId="2" applyNumberFormat="1" applyFont="1" applyFill="1" applyBorder="1" applyAlignment="1">
      <alignment horizontal="right" vertical="center"/>
    </xf>
    <xf numFmtId="0" fontId="23" fillId="0" borderId="30" xfId="2" applyFont="1" applyFill="1" applyBorder="1" applyAlignment="1">
      <alignment horizontal="right" vertical="center"/>
    </xf>
    <xf numFmtId="0" fontId="24" fillId="13" borderId="31" xfId="2" applyFont="1" applyFill="1" applyBorder="1" applyAlignment="1">
      <alignment horizontal="right" vertical="center"/>
    </xf>
    <xf numFmtId="0" fontId="25" fillId="0" borderId="32" xfId="0" applyFont="1" applyBorder="1" applyAlignment="1">
      <alignment horizontal="right" vertical="center" wrapText="1"/>
    </xf>
    <xf numFmtId="10" fontId="25" fillId="0" borderId="33" xfId="0" applyNumberFormat="1" applyFont="1" applyBorder="1" applyAlignment="1">
      <alignment horizontal="right" vertical="center"/>
    </xf>
    <xf numFmtId="0" fontId="0" fillId="0" borderId="23" xfId="0" applyBorder="1" applyAlignment="1">
      <alignment horizontal="right" vertical="center"/>
    </xf>
    <xf numFmtId="167" fontId="0" fillId="0" borderId="34" xfId="0" applyNumberFormat="1" applyBorder="1" applyAlignment="1">
      <alignment horizontal="right" vertical="center"/>
    </xf>
    <xf numFmtId="0" fontId="23" fillId="0" borderId="11" xfId="2" applyFont="1" applyFill="1" applyBorder="1" applyAlignment="1">
      <alignment horizontal="right" vertical="center"/>
    </xf>
    <xf numFmtId="0" fontId="24" fillId="13" borderId="13" xfId="2" applyFont="1" applyFill="1" applyBorder="1" applyAlignment="1">
      <alignment horizontal="right" vertical="center"/>
    </xf>
    <xf numFmtId="167" fontId="24" fillId="13" borderId="19" xfId="2" applyNumberFormat="1" applyFont="1" applyFill="1" applyBorder="1" applyAlignment="1">
      <alignment horizontal="right" vertical="center"/>
    </xf>
    <xf numFmtId="167" fontId="24" fillId="13" borderId="35" xfId="2" applyNumberFormat="1" applyFont="1" applyFill="1" applyBorder="1" applyAlignment="1">
      <alignment horizontal="right" vertical="center"/>
    </xf>
    <xf numFmtId="0" fontId="23" fillId="0" borderId="36" xfId="2" applyFont="1" applyFill="1" applyBorder="1" applyAlignment="1">
      <alignment horizontal="right" vertical="center"/>
    </xf>
    <xf numFmtId="0" fontId="24" fillId="13" borderId="1" xfId="2" applyFont="1" applyFill="1" applyBorder="1" applyAlignment="1">
      <alignment horizontal="right" vertical="center"/>
    </xf>
    <xf numFmtId="0" fontId="25" fillId="0" borderId="37" xfId="0" applyFont="1" applyBorder="1" applyAlignment="1">
      <alignment horizontal="right" vertical="center" wrapText="1"/>
    </xf>
    <xf numFmtId="10" fontId="25" fillId="0" borderId="2" xfId="0" applyNumberFormat="1" applyFont="1" applyBorder="1" applyAlignment="1">
      <alignment horizontal="right" vertical="center"/>
    </xf>
    <xf numFmtId="0" fontId="0" fillId="0" borderId="38" xfId="0" applyBorder="1" applyAlignment="1">
      <alignment horizontal="right" vertical="center"/>
    </xf>
    <xf numFmtId="167" fontId="0" fillId="0" borderId="39" xfId="0" applyNumberFormat="1" applyBorder="1" applyAlignment="1">
      <alignment horizontal="right" vertical="center"/>
    </xf>
    <xf numFmtId="0" fontId="24" fillId="13" borderId="3" xfId="2" applyFont="1" applyFill="1" applyBorder="1" applyAlignment="1">
      <alignment horizontal="right" vertical="center"/>
    </xf>
    <xf numFmtId="0" fontId="0" fillId="0" borderId="40" xfId="0" applyBorder="1" applyAlignment="1">
      <alignment horizontal="right" vertical="center"/>
    </xf>
    <xf numFmtId="167" fontId="0" fillId="0" borderId="41" xfId="0" applyNumberFormat="1" applyBorder="1" applyAlignment="1">
      <alignment horizontal="right" vertical="center"/>
    </xf>
    <xf numFmtId="0" fontId="27" fillId="0" borderId="11" xfId="6" applyNumberFormat="1" applyFont="1" applyFill="1" applyBorder="1" applyAlignment="1" applyProtection="1">
      <alignment horizontal="right" vertical="center" wrapText="1"/>
    </xf>
    <xf numFmtId="1" fontId="27" fillId="0" borderId="11" xfId="7" applyNumberFormat="1" applyFont="1" applyBorder="1" applyAlignment="1">
      <alignment horizontal="right" vertical="center"/>
    </xf>
    <xf numFmtId="1" fontId="27" fillId="0" borderId="11" xfId="6" applyNumberFormat="1" applyFont="1" applyFill="1" applyBorder="1" applyAlignment="1" applyProtection="1">
      <alignment horizontal="right" vertical="center" wrapText="1"/>
    </xf>
    <xf numFmtId="0" fontId="28" fillId="13" borderId="13" xfId="6" applyNumberFormat="1" applyFont="1" applyFill="1" applyBorder="1" applyAlignment="1" applyProtection="1">
      <alignment horizontal="right" vertical="center" wrapText="1"/>
    </xf>
    <xf numFmtId="167" fontId="28" fillId="13" borderId="35" xfId="6" applyNumberFormat="1" applyFont="1" applyFill="1" applyBorder="1" applyAlignment="1" applyProtection="1">
      <alignment horizontal="right" vertical="center" wrapText="1"/>
    </xf>
    <xf numFmtId="0" fontId="27" fillId="0" borderId="11" xfId="7" applyFont="1" applyBorder="1" applyAlignment="1">
      <alignment horizontal="right" vertical="center"/>
    </xf>
    <xf numFmtId="0" fontId="28" fillId="13" borderId="1" xfId="6" applyNumberFormat="1" applyFont="1" applyFill="1" applyBorder="1" applyAlignment="1" applyProtection="1">
      <alignment horizontal="right" vertical="center" wrapText="1"/>
    </xf>
    <xf numFmtId="167" fontId="28" fillId="13" borderId="19" xfId="6" applyNumberFormat="1" applyFont="1" applyFill="1" applyBorder="1" applyAlignment="1" applyProtection="1">
      <alignment horizontal="right" vertical="center" wrapText="1"/>
    </xf>
    <xf numFmtId="0" fontId="25" fillId="0" borderId="42" xfId="0" applyFont="1" applyBorder="1" applyAlignment="1">
      <alignment horizontal="right" vertical="center" wrapText="1"/>
    </xf>
    <xf numFmtId="10" fontId="25" fillId="0" borderId="43" xfId="0" applyNumberFormat="1" applyFont="1" applyBorder="1" applyAlignment="1">
      <alignment horizontal="right" vertical="center"/>
    </xf>
    <xf numFmtId="167" fontId="28" fillId="13" borderId="12" xfId="6" applyNumberFormat="1" applyFont="1" applyFill="1" applyBorder="1" applyAlignment="1" applyProtection="1">
      <alignment horizontal="right" vertical="center" wrapText="1"/>
    </xf>
    <xf numFmtId="167" fontId="28" fillId="13" borderId="2" xfId="6" applyNumberFormat="1" applyFont="1" applyFill="1" applyBorder="1" applyAlignment="1" applyProtection="1">
      <alignment horizontal="right" vertical="center" wrapText="1"/>
    </xf>
    <xf numFmtId="0" fontId="0" fillId="0" borderId="44" xfId="0" applyBorder="1" applyAlignment="1">
      <alignment horizontal="right" vertical="center"/>
    </xf>
    <xf numFmtId="167" fontId="0" fillId="0" borderId="45" xfId="0" applyNumberFormat="1" applyBorder="1" applyAlignment="1">
      <alignment horizontal="right" vertical="center"/>
    </xf>
    <xf numFmtId="0" fontId="23" fillId="0" borderId="46" xfId="2" applyFont="1" applyFill="1" applyBorder="1" applyAlignment="1">
      <alignment horizontal="right" vertical="center"/>
    </xf>
    <xf numFmtId="167" fontId="24" fillId="13" borderId="47" xfId="2" applyNumberFormat="1" applyFont="1" applyFill="1" applyBorder="1" applyAlignment="1">
      <alignment horizontal="right" vertical="center"/>
    </xf>
    <xf numFmtId="0" fontId="23" fillId="0" borderId="48" xfId="2" applyFont="1" applyFill="1" applyBorder="1" applyAlignment="1">
      <alignment horizontal="right" vertical="center"/>
    </xf>
    <xf numFmtId="167" fontId="24" fillId="13" borderId="49" xfId="2" applyNumberFormat="1" applyFont="1" applyFill="1" applyBorder="1" applyAlignment="1">
      <alignment horizontal="right" vertical="center"/>
    </xf>
    <xf numFmtId="0" fontId="23" fillId="0" borderId="50" xfId="2" applyFont="1" applyFill="1" applyBorder="1" applyAlignment="1">
      <alignment horizontal="right" vertical="center"/>
    </xf>
    <xf numFmtId="0" fontId="24" fillId="13" borderId="51" xfId="2" applyFont="1" applyFill="1" applyBorder="1" applyAlignment="1">
      <alignment horizontal="right" vertical="center"/>
    </xf>
    <xf numFmtId="167" fontId="24" fillId="13" borderId="52" xfId="2" applyNumberFormat="1" applyFont="1" applyFill="1" applyBorder="1" applyAlignment="1">
      <alignment horizontal="right" vertical="center"/>
    </xf>
    <xf numFmtId="167" fontId="24" fillId="13" borderId="53" xfId="2" applyNumberFormat="1" applyFont="1" applyFill="1" applyBorder="1" applyAlignment="1">
      <alignment horizontal="right" vertical="center"/>
    </xf>
    <xf numFmtId="0" fontId="24" fillId="13" borderId="54" xfId="2" applyFont="1" applyFill="1" applyBorder="1" applyAlignment="1">
      <alignment horizontal="right" vertical="center"/>
    </xf>
    <xf numFmtId="0" fontId="23" fillId="0" borderId="55" xfId="2" applyFont="1" applyFill="1" applyBorder="1" applyAlignment="1">
      <alignment horizontal="right" vertical="center"/>
    </xf>
    <xf numFmtId="0" fontId="24" fillId="13" borderId="56" xfId="2" applyFont="1" applyFill="1" applyBorder="1" applyAlignment="1">
      <alignment horizontal="right" vertical="center"/>
    </xf>
    <xf numFmtId="0" fontId="25" fillId="0" borderId="57" xfId="0" applyFont="1" applyBorder="1" applyAlignment="1">
      <alignment horizontal="right" vertical="center" wrapText="1"/>
    </xf>
    <xf numFmtId="10" fontId="25" fillId="0" borderId="58" xfId="0" applyNumberFormat="1" applyFont="1" applyBorder="1" applyAlignment="1">
      <alignment horizontal="right" vertical="center"/>
    </xf>
    <xf numFmtId="167" fontId="0" fillId="0" borderId="59" xfId="0" applyNumberFormat="1" applyBorder="1" applyAlignment="1">
      <alignment horizontal="right" vertical="center"/>
    </xf>
    <xf numFmtId="0" fontId="29" fillId="0" borderId="5" xfId="0" applyFont="1" applyBorder="1" applyAlignment="1">
      <alignment horizontal="center" vertical="center"/>
    </xf>
    <xf numFmtId="10" fontId="30" fillId="0" borderId="6" xfId="0" applyNumberFormat="1" applyFont="1" applyBorder="1" applyAlignment="1">
      <alignment horizontal="center" vertical="center"/>
    </xf>
    <xf numFmtId="167" fontId="30" fillId="0" borderId="14" xfId="0" applyNumberFormat="1" applyFont="1" applyBorder="1" applyAlignment="1">
      <alignment horizontal="center" vertical="center"/>
    </xf>
    <xf numFmtId="167" fontId="30" fillId="0" borderId="7" xfId="0" applyNumberFormat="1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10" fontId="29" fillId="0" borderId="6" xfId="3" applyNumberFormat="1" applyFont="1" applyBorder="1"/>
    <xf numFmtId="10" fontId="29" fillId="0" borderId="7" xfId="3" applyNumberFormat="1" applyFont="1" applyBorder="1"/>
    <xf numFmtId="167" fontId="30" fillId="0" borderId="21" xfId="0" applyNumberFormat="1" applyFont="1" applyBorder="1" applyAlignment="1">
      <alignment horizontal="center" vertical="center"/>
    </xf>
    <xf numFmtId="0" fontId="31" fillId="0" borderId="60" xfId="0" applyFont="1" applyBorder="1" applyAlignment="1">
      <alignment horizontal="center" vertical="center" wrapText="1"/>
    </xf>
    <xf numFmtId="10" fontId="31" fillId="0" borderId="61" xfId="0" applyNumberFormat="1" applyFont="1" applyBorder="1" applyAlignment="1">
      <alignment horizontal="center" vertical="center" wrapText="1"/>
    </xf>
    <xf numFmtId="0" fontId="29" fillId="0" borderId="62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167" fontId="29" fillId="0" borderId="64" xfId="0" applyNumberFormat="1" applyFont="1" applyBorder="1" applyAlignment="1">
      <alignment horizontal="center" vertical="center"/>
    </xf>
    <xf numFmtId="0" fontId="26" fillId="4" borderId="65" xfId="0" applyFont="1" applyFill="1" applyBorder="1"/>
    <xf numFmtId="0" fontId="26" fillId="4" borderId="67" xfId="0" applyFont="1" applyFill="1" applyBorder="1"/>
    <xf numFmtId="0" fontId="26" fillId="4" borderId="69" xfId="0" applyFont="1" applyFill="1" applyBorder="1"/>
    <xf numFmtId="0" fontId="33" fillId="12" borderId="25" xfId="5" applyFont="1" applyBorder="1" applyAlignment="1">
      <alignment horizontal="center" vertical="center" wrapText="1"/>
    </xf>
    <xf numFmtId="0" fontId="33" fillId="12" borderId="72" xfId="5" applyFont="1" applyBorder="1" applyAlignment="1">
      <alignment horizontal="center" vertical="center" wrapText="1"/>
    </xf>
    <xf numFmtId="0" fontId="33" fillId="12" borderId="73" xfId="5" applyFont="1" applyBorder="1" applyAlignment="1">
      <alignment horizontal="center" vertical="center"/>
    </xf>
    <xf numFmtId="0" fontId="33" fillId="12" borderId="74" xfId="5" applyFont="1" applyBorder="1" applyAlignment="1">
      <alignment horizontal="center" vertical="center"/>
    </xf>
    <xf numFmtId="164" fontId="33" fillId="12" borderId="74" xfId="5" applyNumberFormat="1" applyFont="1" applyBorder="1" applyAlignment="1">
      <alignment horizontal="center" vertical="center"/>
    </xf>
    <xf numFmtId="0" fontId="34" fillId="8" borderId="28" xfId="2" applyFont="1" applyBorder="1" applyAlignment="1">
      <alignment horizontal="center" vertical="center" wrapText="1"/>
    </xf>
    <xf numFmtId="0" fontId="18" fillId="0" borderId="75" xfId="2" applyFont="1" applyFill="1" applyBorder="1" applyAlignment="1">
      <alignment horizontal="right" vertical="center"/>
    </xf>
    <xf numFmtId="0" fontId="18" fillId="0" borderId="31" xfId="2" applyFont="1" applyFill="1" applyBorder="1" applyAlignment="1">
      <alignment horizontal="right" vertical="center"/>
    </xf>
    <xf numFmtId="0" fontId="18" fillId="0" borderId="33" xfId="2" applyFont="1" applyFill="1" applyBorder="1" applyAlignment="1">
      <alignment horizontal="right" vertical="center"/>
    </xf>
    <xf numFmtId="0" fontId="35" fillId="0" borderId="32" xfId="0" applyFont="1" applyBorder="1" applyAlignment="1">
      <alignment horizontal="right" vertical="center" wrapText="1"/>
    </xf>
    <xf numFmtId="10" fontId="35" fillId="0" borderId="76" xfId="0" applyNumberFormat="1" applyFont="1" applyBorder="1" applyAlignment="1">
      <alignment horizontal="right" vertical="center"/>
    </xf>
    <xf numFmtId="164" fontId="33" fillId="0" borderId="75" xfId="0" applyNumberFormat="1" applyFont="1" applyBorder="1" applyAlignment="1">
      <alignment horizontal="right" vertical="center"/>
    </xf>
    <xf numFmtId="10" fontId="33" fillId="0" borderId="33" xfId="0" applyNumberFormat="1" applyFont="1" applyBorder="1" applyAlignment="1">
      <alignment horizontal="right" vertical="center"/>
    </xf>
    <xf numFmtId="164" fontId="36" fillId="0" borderId="31" xfId="0" applyNumberFormat="1" applyFont="1" applyBorder="1"/>
    <xf numFmtId="164" fontId="36" fillId="0" borderId="76" xfId="0" applyNumberFormat="1" applyFont="1" applyBorder="1"/>
    <xf numFmtId="166" fontId="37" fillId="0" borderId="77" xfId="0" applyNumberFormat="1" applyFont="1" applyBorder="1"/>
    <xf numFmtId="0" fontId="18" fillId="0" borderId="11" xfId="2" applyFont="1" applyFill="1" applyBorder="1" applyAlignment="1">
      <alignment horizontal="right" vertical="center"/>
    </xf>
    <xf numFmtId="0" fontId="18" fillId="0" borderId="1" xfId="2" applyFont="1" applyFill="1" applyBorder="1" applyAlignment="1">
      <alignment horizontal="right" vertical="center"/>
    </xf>
    <xf numFmtId="0" fontId="18" fillId="0" borderId="2" xfId="2" applyFont="1" applyFill="1" applyBorder="1" applyAlignment="1">
      <alignment horizontal="right" vertical="center"/>
    </xf>
    <xf numFmtId="0" fontId="35" fillId="0" borderId="37" xfId="0" applyFont="1" applyBorder="1" applyAlignment="1">
      <alignment horizontal="right" vertical="center" wrapText="1"/>
    </xf>
    <xf numFmtId="10" fontId="35" fillId="0" borderId="12" xfId="0" applyNumberFormat="1" applyFont="1" applyBorder="1" applyAlignment="1">
      <alignment horizontal="right" vertical="center"/>
    </xf>
    <xf numFmtId="164" fontId="33" fillId="0" borderId="11" xfId="0" applyNumberFormat="1" applyFont="1" applyBorder="1" applyAlignment="1">
      <alignment horizontal="right" vertical="center"/>
    </xf>
    <xf numFmtId="10" fontId="33" fillId="0" borderId="2" xfId="0" applyNumberFormat="1" applyFont="1" applyBorder="1" applyAlignment="1">
      <alignment horizontal="right" vertical="center"/>
    </xf>
    <xf numFmtId="164" fontId="36" fillId="0" borderId="1" xfId="0" applyNumberFormat="1" applyFont="1" applyBorder="1"/>
    <xf numFmtId="164" fontId="36" fillId="0" borderId="12" xfId="0" applyNumberFormat="1" applyFont="1" applyBorder="1"/>
    <xf numFmtId="166" fontId="37" fillId="0" borderId="39" xfId="0" applyNumberFormat="1" applyFont="1" applyBorder="1"/>
    <xf numFmtId="0" fontId="35" fillId="0" borderId="42" xfId="0" applyFont="1" applyBorder="1" applyAlignment="1">
      <alignment horizontal="right" vertical="center" wrapText="1"/>
    </xf>
    <xf numFmtId="164" fontId="33" fillId="0" borderId="46" xfId="0" applyNumberFormat="1" applyFont="1" applyBorder="1" applyAlignment="1">
      <alignment horizontal="right" vertical="center"/>
    </xf>
    <xf numFmtId="10" fontId="33" fillId="0" borderId="43" xfId="0" applyNumberFormat="1" applyFont="1" applyBorder="1" applyAlignment="1">
      <alignment horizontal="right" vertical="center"/>
    </xf>
    <xf numFmtId="10" fontId="35" fillId="0" borderId="78" xfId="0" applyNumberFormat="1" applyFont="1" applyBorder="1" applyAlignment="1">
      <alignment horizontal="right" vertical="center"/>
    </xf>
    <xf numFmtId="0" fontId="18" fillId="0" borderId="79" xfId="2" applyFont="1" applyFill="1" applyBorder="1" applyAlignment="1">
      <alignment horizontal="right" vertical="center"/>
    </xf>
    <xf numFmtId="0" fontId="18" fillId="0" borderId="43" xfId="2" applyFont="1" applyFill="1" applyBorder="1" applyAlignment="1">
      <alignment horizontal="right" vertical="center"/>
    </xf>
    <xf numFmtId="0" fontId="18" fillId="0" borderId="80" xfId="2" applyFont="1" applyFill="1" applyBorder="1" applyAlignment="1">
      <alignment horizontal="right" vertical="center"/>
    </xf>
    <xf numFmtId="0" fontId="18" fillId="0" borderId="58" xfId="2" applyFont="1" applyFill="1" applyBorder="1" applyAlignment="1">
      <alignment horizontal="right" vertical="center"/>
    </xf>
    <xf numFmtId="0" fontId="35" fillId="0" borderId="57" xfId="0" applyFont="1" applyBorder="1" applyAlignment="1">
      <alignment horizontal="right" vertical="center" wrapText="1"/>
    </xf>
    <xf numFmtId="10" fontId="35" fillId="0" borderId="81" xfId="0" applyNumberFormat="1" applyFont="1" applyBorder="1" applyAlignment="1">
      <alignment horizontal="right" vertical="center"/>
    </xf>
    <xf numFmtId="164" fontId="33" fillId="0" borderId="50" xfId="0" applyNumberFormat="1" applyFont="1" applyBorder="1" applyAlignment="1">
      <alignment horizontal="right" vertical="center"/>
    </xf>
    <xf numFmtId="10" fontId="33" fillId="0" borderId="58" xfId="0" applyNumberFormat="1" applyFont="1" applyBorder="1" applyAlignment="1">
      <alignment horizontal="right" vertical="center"/>
    </xf>
    <xf numFmtId="164" fontId="36" fillId="0" borderId="80" xfId="0" applyNumberFormat="1" applyFont="1" applyBorder="1"/>
    <xf numFmtId="164" fontId="36" fillId="0" borderId="81" xfId="0" applyNumberFormat="1" applyFont="1" applyBorder="1"/>
    <xf numFmtId="166" fontId="37" fillId="0" borderId="82" xfId="0" applyNumberFormat="1" applyFont="1" applyBorder="1"/>
    <xf numFmtId="0" fontId="18" fillId="0" borderId="0" xfId="4" applyFont="1" applyFill="1" applyBorder="1" applyAlignment="1">
      <alignment horizontal="center" vertical="center" wrapText="1"/>
    </xf>
    <xf numFmtId="0" fontId="38" fillId="0" borderId="83" xfId="0" applyFont="1" applyFill="1" applyBorder="1" applyAlignment="1">
      <alignment horizontal="center" vertical="center" wrapText="1"/>
    </xf>
    <xf numFmtId="10" fontId="38" fillId="0" borderId="63" xfId="0" applyNumberFormat="1" applyFont="1" applyFill="1" applyBorder="1" applyAlignment="1">
      <alignment horizontal="center" vertical="center" wrapText="1"/>
    </xf>
    <xf numFmtId="164" fontId="39" fillId="0" borderId="63" xfId="0" applyNumberFormat="1" applyFont="1" applyFill="1" applyBorder="1" applyAlignment="1">
      <alignment horizontal="center" vertical="center"/>
    </xf>
    <xf numFmtId="10" fontId="39" fillId="0" borderId="63" xfId="0" applyNumberFormat="1" applyFont="1" applyFill="1" applyBorder="1" applyAlignment="1">
      <alignment horizontal="center" vertical="center"/>
    </xf>
    <xf numFmtId="164" fontId="40" fillId="0" borderId="63" xfId="0" applyNumberFormat="1" applyFont="1" applyBorder="1"/>
    <xf numFmtId="166" fontId="41" fillId="0" borderId="84" xfId="0" applyNumberFormat="1" applyFont="1" applyBorder="1" applyAlignment="1">
      <alignment horizontal="center" vertical="center" wrapText="1"/>
    </xf>
    <xf numFmtId="164" fontId="42" fillId="0" borderId="0" xfId="0" applyNumberFormat="1" applyFont="1"/>
    <xf numFmtId="0" fontId="4" fillId="14" borderId="17" xfId="0" applyFont="1" applyFill="1" applyBorder="1" applyAlignment="1">
      <alignment horizontal="center" vertical="center" wrapText="1"/>
    </xf>
    <xf numFmtId="0" fontId="2" fillId="14" borderId="18" xfId="0" applyFont="1" applyFill="1" applyBorder="1" applyAlignment="1">
      <alignment horizontal="center" vertical="center"/>
    </xf>
    <xf numFmtId="0" fontId="18" fillId="3" borderId="20" xfId="2" applyNumberFormat="1" applyFont="1" applyFill="1" applyBorder="1" applyAlignment="1">
      <alignment horizontal="center" vertical="center"/>
    </xf>
    <xf numFmtId="0" fontId="28" fillId="13" borderId="16" xfId="6" applyNumberFormat="1" applyFont="1" applyFill="1" applyBorder="1" applyAlignment="1" applyProtection="1">
      <alignment horizontal="right" vertical="center" wrapText="1"/>
    </xf>
    <xf numFmtId="167" fontId="28" fillId="13" borderId="29" xfId="6" applyNumberFormat="1" applyFont="1" applyFill="1" applyBorder="1" applyAlignment="1" applyProtection="1">
      <alignment horizontal="right" vertical="center" wrapText="1"/>
    </xf>
    <xf numFmtId="0" fontId="17" fillId="8" borderId="20" xfId="2" applyFont="1" applyBorder="1" applyAlignment="1">
      <alignment horizontal="left" vertical="center" wrapText="1"/>
    </xf>
    <xf numFmtId="166" fontId="2" fillId="6" borderId="0" xfId="0" applyNumberFormat="1" applyFont="1" applyFill="1" applyAlignment="1">
      <alignment horizontal="right" vertical="center"/>
    </xf>
    <xf numFmtId="166" fontId="2" fillId="10" borderId="40" xfId="0" applyNumberFormat="1" applyFont="1" applyFill="1" applyBorder="1" applyAlignment="1">
      <alignment horizontal="right" vertical="center"/>
    </xf>
    <xf numFmtId="166" fontId="2" fillId="10" borderId="24" xfId="0" applyNumberFormat="1" applyFont="1" applyFill="1" applyBorder="1" applyAlignment="1">
      <alignment horizontal="right" vertical="center"/>
    </xf>
    <xf numFmtId="166" fontId="4" fillId="10" borderId="20" xfId="0" applyNumberFormat="1" applyFont="1" applyFill="1" applyBorder="1" applyAlignment="1">
      <alignment horizontal="right" vertical="center" wrapText="1"/>
    </xf>
    <xf numFmtId="49" fontId="17" fillId="8" borderId="8" xfId="2" applyNumberFormat="1" applyFont="1" applyBorder="1" applyAlignment="1">
      <alignment horizontal="center" vertical="center" wrapText="1"/>
    </xf>
    <xf numFmtId="49" fontId="18" fillId="8" borderId="85" xfId="2" applyNumberFormat="1" applyFont="1" applyBorder="1" applyAlignment="1">
      <alignment horizontal="center" vertical="center" wrapText="1"/>
    </xf>
    <xf numFmtId="49" fontId="18" fillId="8" borderId="86" xfId="2" applyNumberFormat="1" applyFont="1" applyBorder="1" applyAlignment="1">
      <alignment horizontal="center" vertical="center" wrapText="1"/>
    </xf>
    <xf numFmtId="49" fontId="32" fillId="0" borderId="0" xfId="0" applyNumberFormat="1" applyFont="1" applyBorder="1" applyAlignment="1">
      <alignment horizontal="center" vertical="center" wrapText="1"/>
    </xf>
    <xf numFmtId="49" fontId="17" fillId="8" borderId="71" xfId="2" applyNumberFormat="1" applyFont="1" applyBorder="1" applyAlignment="1">
      <alignment horizontal="center" vertical="center" wrapText="1"/>
    </xf>
    <xf numFmtId="49" fontId="18" fillId="8" borderId="71" xfId="2" applyNumberFormat="1" applyFont="1" applyBorder="1" applyAlignment="1">
      <alignment horizontal="center" vertical="center" wrapText="1"/>
    </xf>
    <xf numFmtId="49" fontId="18" fillId="0" borderId="0" xfId="2" applyNumberFormat="1" applyFont="1" applyFill="1" applyBorder="1" applyAlignment="1">
      <alignment horizontal="center" vertical="center" wrapText="1"/>
    </xf>
    <xf numFmtId="0" fontId="43" fillId="6" borderId="0" xfId="0" applyFont="1" applyFill="1" applyAlignment="1">
      <alignment horizontal="center" vertical="center" wrapText="1"/>
    </xf>
    <xf numFmtId="0" fontId="43" fillId="6" borderId="0" xfId="0" applyFont="1" applyFill="1" applyAlignment="1">
      <alignment horizontal="center" vertical="center"/>
    </xf>
    <xf numFmtId="164" fontId="0" fillId="0" borderId="0" xfId="0" applyNumberFormat="1"/>
    <xf numFmtId="0" fontId="4" fillId="14" borderId="5" xfId="0" applyFont="1" applyFill="1" applyBorder="1" applyAlignment="1">
      <alignment horizontal="center" vertical="center" wrapText="1"/>
    </xf>
    <xf numFmtId="0" fontId="2" fillId="14" borderId="9" xfId="0" applyFont="1" applyFill="1" applyBorder="1" applyAlignment="1">
      <alignment horizontal="center" vertical="center"/>
    </xf>
    <xf numFmtId="17" fontId="20" fillId="11" borderId="8" xfId="4" applyNumberFormat="1" applyFont="1" applyBorder="1" applyAlignment="1">
      <alignment horizontal="center" vertical="center" wrapText="1"/>
    </xf>
    <xf numFmtId="0" fontId="27" fillId="0" borderId="36" xfId="6" applyNumberFormat="1" applyFont="1" applyFill="1" applyBorder="1" applyAlignment="1" applyProtection="1">
      <alignment horizontal="right" vertical="center" wrapText="1"/>
    </xf>
    <xf numFmtId="0" fontId="27" fillId="0" borderId="1" xfId="6" applyNumberFormat="1" applyFont="1" applyFill="1" applyBorder="1" applyAlignment="1" applyProtection="1">
      <alignment horizontal="right" vertical="center" wrapText="1"/>
    </xf>
    <xf numFmtId="0" fontId="38" fillId="0" borderId="87" xfId="2" applyFont="1" applyFill="1" applyBorder="1" applyAlignment="1">
      <alignment horizontal="right" vertical="center"/>
    </xf>
    <xf numFmtId="0" fontId="38" fillId="0" borderId="88" xfId="2" applyFont="1" applyFill="1" applyBorder="1" applyAlignment="1">
      <alignment horizontal="right" vertical="center"/>
    </xf>
    <xf numFmtId="0" fontId="32" fillId="0" borderId="66" xfId="0" applyFont="1" applyBorder="1" applyAlignment="1">
      <alignment horizontal="center" vertical="center" wrapText="1"/>
    </xf>
    <xf numFmtId="0" fontId="32" fillId="0" borderId="68" xfId="0" applyFont="1" applyBorder="1" applyAlignment="1">
      <alignment horizontal="center" vertical="center" wrapText="1"/>
    </xf>
    <xf numFmtId="0" fontId="32" fillId="0" borderId="70" xfId="0" applyFont="1" applyBorder="1" applyAlignment="1">
      <alignment horizontal="center" vertical="center" wrapText="1"/>
    </xf>
    <xf numFmtId="0" fontId="22" fillId="11" borderId="22" xfId="4" applyFont="1" applyBorder="1" applyAlignment="1">
      <alignment horizontal="center" vertical="center" wrapText="1"/>
    </xf>
    <xf numFmtId="0" fontId="22" fillId="11" borderId="23" xfId="4" applyFont="1" applyBorder="1" applyAlignment="1">
      <alignment horizontal="center" vertical="center" wrapText="1"/>
    </xf>
    <xf numFmtId="0" fontId="22" fillId="11" borderId="24" xfId="4" applyFont="1" applyBorder="1" applyAlignment="1">
      <alignment horizontal="center" vertical="center" wrapText="1"/>
    </xf>
    <xf numFmtId="49" fontId="32" fillId="0" borderId="66" xfId="0" applyNumberFormat="1" applyFont="1" applyBorder="1" applyAlignment="1">
      <alignment horizontal="center" vertical="center" wrapText="1"/>
    </xf>
    <xf numFmtId="49" fontId="32" fillId="0" borderId="68" xfId="0" applyNumberFormat="1" applyFont="1" applyBorder="1" applyAlignment="1">
      <alignment horizontal="center" vertical="center" wrapText="1"/>
    </xf>
    <xf numFmtId="49" fontId="32" fillId="0" borderId="70" xfId="0" applyNumberFormat="1" applyFont="1" applyBorder="1" applyAlignment="1">
      <alignment horizontal="center" vertical="center" wrapText="1"/>
    </xf>
  </cellXfs>
  <cellStyles count="8">
    <cellStyle name="20 % - Accent2" xfId="4" builtinId="34"/>
    <cellStyle name="20 % - Accent4" xfId="5" builtinId="42"/>
    <cellStyle name="20 % - Accent6" xfId="2" builtinId="50"/>
    <cellStyle name="Milliers 2" xfId="6"/>
    <cellStyle name="Neutre" xfId="1" builtinId="28"/>
    <cellStyle name="Normal" xfId="0" builtinId="0"/>
    <cellStyle name="Normal 2" xfId="7"/>
    <cellStyle name="Pourcentage" xfId="3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18"/>
  <sheetViews>
    <sheetView tabSelected="1" zoomScaleNormal="100" workbookViewId="0">
      <pane ySplit="1" topLeftCell="A180" activePane="bottomLeft" state="frozen"/>
      <selection pane="bottomLeft" activeCell="H204" sqref="H204"/>
    </sheetView>
  </sheetViews>
  <sheetFormatPr baseColWidth="10" defaultRowHeight="12.75" x14ac:dyDescent="0.25"/>
  <cols>
    <col min="1" max="1" width="7.140625" style="31" bestFit="1" customWidth="1"/>
    <col min="2" max="2" width="18.85546875" style="56" bestFit="1" customWidth="1"/>
    <col min="3" max="3" width="9.28515625" style="56" customWidth="1"/>
    <col min="4" max="4" width="6.42578125" style="56" customWidth="1"/>
    <col min="5" max="5" width="14.140625" style="33" bestFit="1" customWidth="1"/>
    <col min="6" max="6" width="16.7109375" style="34" customWidth="1"/>
    <col min="7" max="7" width="7.5703125" style="34" customWidth="1"/>
    <col min="8" max="8" width="10" style="35" customWidth="1"/>
    <col min="9" max="9" width="18" style="34" bestFit="1" customWidth="1"/>
    <col min="10" max="10" width="12.42578125" style="33" bestFit="1" customWidth="1"/>
    <col min="11" max="11" width="15.85546875" style="34" customWidth="1"/>
    <col min="12" max="12" width="8.42578125" style="34" customWidth="1"/>
    <col min="13" max="13" width="9.42578125" style="35" customWidth="1"/>
    <col min="14" max="14" width="21" style="34" bestFit="1" customWidth="1"/>
    <col min="15" max="15" width="15.85546875" style="237" bestFit="1" customWidth="1"/>
    <col min="16" max="16" width="15.42578125" style="34" bestFit="1" customWidth="1"/>
    <col min="17" max="17" width="15.140625" style="34" bestFit="1" customWidth="1"/>
    <col min="18" max="18" width="8.85546875" style="34" customWidth="1"/>
    <col min="19" max="19" width="7.85546875" style="34" customWidth="1"/>
    <col min="20" max="20" width="10.140625" style="34" customWidth="1"/>
    <col min="21" max="21" width="14.28515625" style="75" customWidth="1"/>
    <col min="22" max="22" width="13.42578125" style="81" bestFit="1" customWidth="1"/>
    <col min="23" max="23" width="11.7109375" style="36" customWidth="1"/>
    <col min="24" max="24" width="10.85546875" style="81" bestFit="1" customWidth="1"/>
    <col min="25" max="25" width="14.140625" style="87" bestFit="1" customWidth="1"/>
    <col min="26" max="27" width="13.42578125" style="34" bestFit="1" customWidth="1"/>
    <col min="28" max="28" width="10.7109375" style="69" customWidth="1"/>
    <col min="29" max="29" width="20.140625" style="67" bestFit="1" customWidth="1"/>
    <col min="30" max="30" width="8.140625" style="249" bestFit="1" customWidth="1"/>
    <col min="31" max="16384" width="11.42578125" style="6"/>
  </cols>
  <sheetData>
    <row r="1" spans="1:30" s="10" customFormat="1" ht="26.25" thickBot="1" x14ac:dyDescent="0.3">
      <c r="A1" s="32" t="s">
        <v>68</v>
      </c>
      <c r="B1" s="29" t="s">
        <v>45</v>
      </c>
      <c r="C1" s="18" t="s">
        <v>46</v>
      </c>
      <c r="D1" s="30" t="s">
        <v>47</v>
      </c>
      <c r="E1" s="27" t="s">
        <v>48</v>
      </c>
      <c r="F1" s="19" t="s">
        <v>49</v>
      </c>
      <c r="G1" s="19" t="s">
        <v>54</v>
      </c>
      <c r="H1" s="20" t="s">
        <v>50</v>
      </c>
      <c r="I1" s="28" t="s">
        <v>55</v>
      </c>
      <c r="J1" s="25" t="s">
        <v>51</v>
      </c>
      <c r="K1" s="21" t="s">
        <v>52</v>
      </c>
      <c r="L1" s="21" t="s">
        <v>53</v>
      </c>
      <c r="M1" s="22" t="s">
        <v>27</v>
      </c>
      <c r="N1" s="26" t="s">
        <v>56</v>
      </c>
      <c r="O1" s="240" t="s">
        <v>44</v>
      </c>
      <c r="P1" s="251" t="s">
        <v>17</v>
      </c>
      <c r="Q1" s="231" t="s">
        <v>69</v>
      </c>
      <c r="R1" s="24" t="s">
        <v>57</v>
      </c>
      <c r="S1" s="23" t="s">
        <v>0</v>
      </c>
      <c r="T1" s="23" t="s">
        <v>58</v>
      </c>
      <c r="U1" s="72" t="s">
        <v>59</v>
      </c>
      <c r="V1" s="76" t="s">
        <v>60</v>
      </c>
      <c r="W1" s="70" t="s">
        <v>61</v>
      </c>
      <c r="X1" s="82" t="s">
        <v>62</v>
      </c>
      <c r="Y1" s="83" t="s">
        <v>1</v>
      </c>
      <c r="Z1" s="57" t="s">
        <v>63</v>
      </c>
      <c r="AA1" s="58" t="s">
        <v>64</v>
      </c>
      <c r="AB1" s="88" t="s">
        <v>65</v>
      </c>
      <c r="AC1" s="59" t="s">
        <v>66</v>
      </c>
      <c r="AD1" s="248" t="s">
        <v>67</v>
      </c>
    </row>
    <row r="2" spans="1:30" x14ac:dyDescent="0.25">
      <c r="A2" s="37">
        <v>1</v>
      </c>
      <c r="B2" s="51"/>
      <c r="C2" s="12"/>
      <c r="D2" s="52"/>
      <c r="E2" s="45">
        <v>43103</v>
      </c>
      <c r="F2" s="13"/>
      <c r="G2" s="13"/>
      <c r="H2" s="14" t="s">
        <v>8</v>
      </c>
      <c r="I2" s="46"/>
      <c r="J2" s="41">
        <v>43108</v>
      </c>
      <c r="K2" s="15"/>
      <c r="L2" s="15"/>
      <c r="M2" s="16" t="s">
        <v>7</v>
      </c>
      <c r="N2" s="42"/>
      <c r="O2" s="238"/>
      <c r="P2" s="252"/>
      <c r="Q2" s="232"/>
      <c r="R2" s="39">
        <v>19</v>
      </c>
      <c r="S2" s="91">
        <f>R2/2</f>
        <v>9.5</v>
      </c>
      <c r="T2" s="17" t="s">
        <v>3</v>
      </c>
      <c r="U2" s="73">
        <v>9484</v>
      </c>
      <c r="V2" s="77"/>
      <c r="W2" s="71"/>
      <c r="X2" s="84"/>
      <c r="Y2" s="85" t="str">
        <f>IF(ISBLANK(X2)," ",V2-X2)</f>
        <v xml:space="preserve"> </v>
      </c>
      <c r="Z2" s="60"/>
      <c r="AA2" s="61"/>
      <c r="AB2" s="89"/>
      <c r="AC2" s="62"/>
      <c r="AD2" s="249">
        <v>1</v>
      </c>
    </row>
    <row r="3" spans="1:30" x14ac:dyDescent="0.25">
      <c r="A3" s="38">
        <v>1</v>
      </c>
      <c r="B3" s="53"/>
      <c r="C3" s="4"/>
      <c r="D3" s="54"/>
      <c r="E3" s="47">
        <v>43103</v>
      </c>
      <c r="F3" s="5"/>
      <c r="G3" s="5"/>
      <c r="H3" s="7" t="s">
        <v>8</v>
      </c>
      <c r="I3" s="48"/>
      <c r="J3" s="43">
        <v>43108</v>
      </c>
      <c r="K3" s="2"/>
      <c r="L3" s="2"/>
      <c r="M3" s="3" t="s">
        <v>7</v>
      </c>
      <c r="N3" s="44"/>
      <c r="O3" s="238"/>
      <c r="P3" s="252"/>
      <c r="Q3" s="232"/>
      <c r="R3" s="40">
        <v>10</v>
      </c>
      <c r="S3" s="91">
        <f t="shared" ref="S3:S65" si="0">R3/2</f>
        <v>5</v>
      </c>
      <c r="T3" s="1" t="s">
        <v>3</v>
      </c>
      <c r="U3" s="74">
        <v>4920</v>
      </c>
      <c r="V3" s="78"/>
      <c r="W3" s="68"/>
      <c r="X3" s="80"/>
      <c r="Y3" s="86" t="str">
        <f t="shared" ref="Y3:Y56" si="1">IF(ISBLANK(X3)," ",V3-X3)</f>
        <v xml:space="preserve"> </v>
      </c>
      <c r="Z3" s="63"/>
      <c r="AA3" s="64"/>
      <c r="AB3" s="90"/>
      <c r="AC3" s="65"/>
      <c r="AD3" s="249">
        <f>IF(A3=A2, 0,1+AD2)</f>
        <v>0</v>
      </c>
    </row>
    <row r="4" spans="1:30" x14ac:dyDescent="0.25">
      <c r="A4" s="38">
        <v>1</v>
      </c>
      <c r="B4" s="53"/>
      <c r="C4" s="4"/>
      <c r="D4" s="54"/>
      <c r="E4" s="47">
        <v>43103</v>
      </c>
      <c r="F4" s="5"/>
      <c r="G4" s="5"/>
      <c r="H4" s="7" t="s">
        <v>8</v>
      </c>
      <c r="I4" s="48"/>
      <c r="J4" s="43">
        <v>43108</v>
      </c>
      <c r="K4" s="2"/>
      <c r="L4" s="2"/>
      <c r="M4" s="3" t="s">
        <v>7</v>
      </c>
      <c r="N4" s="44"/>
      <c r="O4" s="238"/>
      <c r="P4" s="252"/>
      <c r="Q4" s="232"/>
      <c r="R4" s="40">
        <v>12</v>
      </c>
      <c r="S4" s="91">
        <f t="shared" si="0"/>
        <v>6</v>
      </c>
      <c r="T4" s="1" t="s">
        <v>3</v>
      </c>
      <c r="U4" s="74">
        <v>5729</v>
      </c>
      <c r="V4" s="78"/>
      <c r="W4" s="68"/>
      <c r="X4" s="80"/>
      <c r="Y4" s="86" t="str">
        <f t="shared" si="1"/>
        <v xml:space="preserve"> </v>
      </c>
      <c r="Z4" s="63"/>
      <c r="AA4" s="64"/>
      <c r="AB4" s="90"/>
      <c r="AC4" s="65"/>
      <c r="AD4" s="249">
        <f t="shared" ref="AD4" si="2">IF(A4=A3, 0,1+AD3)</f>
        <v>0</v>
      </c>
    </row>
    <row r="5" spans="1:30" x14ac:dyDescent="0.25">
      <c r="A5" s="38">
        <v>2</v>
      </c>
      <c r="B5" s="53"/>
      <c r="C5" s="4"/>
      <c r="D5" s="54"/>
      <c r="E5" s="47">
        <v>43103</v>
      </c>
      <c r="F5" s="5"/>
      <c r="G5" s="5"/>
      <c r="H5" s="7" t="s">
        <v>8</v>
      </c>
      <c r="I5" s="48"/>
      <c r="J5" s="43">
        <v>43108</v>
      </c>
      <c r="K5" s="2"/>
      <c r="L5" s="2"/>
      <c r="M5" s="3" t="s">
        <v>7</v>
      </c>
      <c r="N5" s="44"/>
      <c r="O5" s="238"/>
      <c r="P5" s="252"/>
      <c r="Q5" s="232"/>
      <c r="R5" s="40">
        <v>7</v>
      </c>
      <c r="S5" s="91">
        <f t="shared" si="0"/>
        <v>3.5</v>
      </c>
      <c r="T5" s="1" t="s">
        <v>3</v>
      </c>
      <c r="U5" s="74">
        <v>3342</v>
      </c>
      <c r="V5" s="78"/>
      <c r="W5" s="68"/>
      <c r="X5" s="80"/>
      <c r="Y5" s="86" t="str">
        <f t="shared" si="1"/>
        <v xml:space="preserve"> </v>
      </c>
      <c r="Z5" s="63"/>
      <c r="AA5" s="64"/>
      <c r="AB5" s="90"/>
      <c r="AC5" s="65"/>
      <c r="AD5" s="249">
        <f>IF(A5=A4, 0,1)</f>
        <v>1</v>
      </c>
    </row>
    <row r="6" spans="1:30" x14ac:dyDescent="0.25">
      <c r="A6" s="38">
        <v>2</v>
      </c>
      <c r="B6" s="53"/>
      <c r="C6" s="4"/>
      <c r="D6" s="54"/>
      <c r="E6" s="47">
        <v>43104</v>
      </c>
      <c r="F6" s="5"/>
      <c r="G6" s="5"/>
      <c r="H6" s="7" t="s">
        <v>8</v>
      </c>
      <c r="I6" s="48"/>
      <c r="J6" s="43">
        <v>43109</v>
      </c>
      <c r="K6" s="2"/>
      <c r="L6" s="2"/>
      <c r="M6" s="3" t="s">
        <v>7</v>
      </c>
      <c r="N6" s="44"/>
      <c r="O6" s="238"/>
      <c r="P6" s="252"/>
      <c r="Q6" s="232"/>
      <c r="R6" s="40">
        <v>45</v>
      </c>
      <c r="S6" s="91">
        <f t="shared" si="0"/>
        <v>22.5</v>
      </c>
      <c r="T6" s="1" t="s">
        <v>3</v>
      </c>
      <c r="U6" s="74">
        <v>21484</v>
      </c>
      <c r="V6" s="78"/>
      <c r="W6" s="68"/>
      <c r="X6" s="80"/>
      <c r="Y6" s="86" t="str">
        <f t="shared" si="1"/>
        <v xml:space="preserve"> </v>
      </c>
      <c r="Z6" s="63"/>
      <c r="AA6" s="64"/>
      <c r="AB6" s="90"/>
      <c r="AC6" s="65"/>
      <c r="AD6" s="249">
        <f t="shared" ref="AD6:AD69" si="3">IF(A6=A5, 0,1)</f>
        <v>0</v>
      </c>
    </row>
    <row r="7" spans="1:30" x14ac:dyDescent="0.25">
      <c r="A7" s="38">
        <v>3</v>
      </c>
      <c r="B7" s="53"/>
      <c r="C7" s="4"/>
      <c r="D7" s="54"/>
      <c r="E7" s="47">
        <v>43108</v>
      </c>
      <c r="F7" s="5"/>
      <c r="G7" s="5"/>
      <c r="H7" s="7" t="s">
        <v>6</v>
      </c>
      <c r="I7" s="48"/>
      <c r="J7" s="43">
        <v>43110</v>
      </c>
      <c r="K7" s="2"/>
      <c r="L7" s="2"/>
      <c r="M7" s="3" t="s">
        <v>8</v>
      </c>
      <c r="N7" s="44"/>
      <c r="O7" s="238"/>
      <c r="P7" s="252"/>
      <c r="Q7" s="232"/>
      <c r="R7" s="40">
        <v>16</v>
      </c>
      <c r="S7" s="91">
        <f t="shared" si="0"/>
        <v>8</v>
      </c>
      <c r="T7" s="1" t="s">
        <v>4</v>
      </c>
      <c r="U7" s="74">
        <v>6048</v>
      </c>
      <c r="V7" s="78"/>
      <c r="W7" s="68"/>
      <c r="X7" s="80"/>
      <c r="Y7" s="86" t="str">
        <f t="shared" si="1"/>
        <v xml:space="preserve"> </v>
      </c>
      <c r="Z7" s="63"/>
      <c r="AA7" s="64"/>
      <c r="AB7" s="90"/>
      <c r="AC7" s="65"/>
      <c r="AD7" s="249">
        <f t="shared" si="3"/>
        <v>1</v>
      </c>
    </row>
    <row r="8" spans="1:30" x14ac:dyDescent="0.25">
      <c r="A8" s="38">
        <v>4</v>
      </c>
      <c r="B8" s="53"/>
      <c r="C8" s="4"/>
      <c r="D8" s="54"/>
      <c r="E8" s="47">
        <v>43102</v>
      </c>
      <c r="F8" s="5"/>
      <c r="G8" s="5"/>
      <c r="H8" s="7" t="s">
        <v>8</v>
      </c>
      <c r="I8" s="48"/>
      <c r="J8" s="43">
        <v>43108</v>
      </c>
      <c r="K8" s="2"/>
      <c r="L8" s="2"/>
      <c r="M8" s="3" t="s">
        <v>7</v>
      </c>
      <c r="N8" s="44"/>
      <c r="O8" s="238"/>
      <c r="P8" s="252"/>
      <c r="Q8" s="232"/>
      <c r="R8" s="40">
        <v>9</v>
      </c>
      <c r="S8" s="91">
        <f t="shared" si="0"/>
        <v>4.5</v>
      </c>
      <c r="T8" s="1" t="s">
        <v>3</v>
      </c>
      <c r="U8" s="74">
        <v>3290</v>
      </c>
      <c r="V8" s="78"/>
      <c r="W8" s="68"/>
      <c r="X8" s="80"/>
      <c r="Y8" s="86" t="str">
        <f t="shared" si="1"/>
        <v xml:space="preserve"> </v>
      </c>
      <c r="Z8" s="63"/>
      <c r="AA8" s="64"/>
      <c r="AB8" s="90"/>
      <c r="AC8" s="65"/>
      <c r="AD8" s="249">
        <f t="shared" si="3"/>
        <v>1</v>
      </c>
    </row>
    <row r="9" spans="1:30" x14ac:dyDescent="0.25">
      <c r="A9" s="38">
        <v>4</v>
      </c>
      <c r="B9" s="53"/>
      <c r="C9" s="4"/>
      <c r="D9" s="54"/>
      <c r="E9" s="47">
        <v>43103</v>
      </c>
      <c r="F9" s="5"/>
      <c r="G9" s="5"/>
      <c r="H9" s="7" t="s">
        <v>8</v>
      </c>
      <c r="I9" s="48"/>
      <c r="J9" s="43">
        <v>43108</v>
      </c>
      <c r="K9" s="2"/>
      <c r="L9" s="2"/>
      <c r="M9" s="3" t="s">
        <v>7</v>
      </c>
      <c r="N9" s="44"/>
      <c r="O9" s="238"/>
      <c r="P9" s="252"/>
      <c r="Q9" s="232"/>
      <c r="R9" s="40">
        <v>10</v>
      </c>
      <c r="S9" s="91">
        <f t="shared" si="0"/>
        <v>5</v>
      </c>
      <c r="T9" s="1" t="s">
        <v>4</v>
      </c>
      <c r="U9" s="74">
        <v>3202</v>
      </c>
      <c r="V9" s="78"/>
      <c r="W9" s="68"/>
      <c r="X9" s="80"/>
      <c r="Y9" s="86" t="str">
        <f t="shared" si="1"/>
        <v xml:space="preserve"> </v>
      </c>
      <c r="Z9" s="63"/>
      <c r="AA9" s="64"/>
      <c r="AB9" s="90"/>
      <c r="AC9" s="65"/>
      <c r="AD9" s="249">
        <f t="shared" si="3"/>
        <v>0</v>
      </c>
    </row>
    <row r="10" spans="1:30" x14ac:dyDescent="0.25">
      <c r="A10" s="38">
        <v>4</v>
      </c>
      <c r="B10" s="53"/>
      <c r="C10" s="4"/>
      <c r="D10" s="54"/>
      <c r="E10" s="47">
        <v>43103</v>
      </c>
      <c r="F10" s="5"/>
      <c r="G10" s="5"/>
      <c r="H10" s="7" t="s">
        <v>8</v>
      </c>
      <c r="I10" s="48"/>
      <c r="J10" s="43">
        <v>43108</v>
      </c>
      <c r="K10" s="2"/>
      <c r="L10" s="2"/>
      <c r="M10" s="3" t="s">
        <v>7</v>
      </c>
      <c r="N10" s="44"/>
      <c r="O10" s="238"/>
      <c r="P10" s="252"/>
      <c r="Q10" s="232"/>
      <c r="R10" s="40">
        <v>5</v>
      </c>
      <c r="S10" s="91">
        <f t="shared" si="0"/>
        <v>2.5</v>
      </c>
      <c r="T10" s="1" t="s">
        <v>3</v>
      </c>
      <c r="U10" s="74">
        <v>2515</v>
      </c>
      <c r="V10" s="78"/>
      <c r="W10" s="68"/>
      <c r="X10" s="80"/>
      <c r="Y10" s="86" t="str">
        <f t="shared" si="1"/>
        <v xml:space="preserve"> </v>
      </c>
      <c r="Z10" s="63"/>
      <c r="AA10" s="64"/>
      <c r="AB10" s="90"/>
      <c r="AC10" s="65"/>
      <c r="AD10" s="249">
        <f t="shared" si="3"/>
        <v>0</v>
      </c>
    </row>
    <row r="11" spans="1:30" x14ac:dyDescent="0.25">
      <c r="A11" s="38">
        <v>5</v>
      </c>
      <c r="B11" s="53"/>
      <c r="C11" s="4"/>
      <c r="D11" s="54"/>
      <c r="E11" s="47">
        <v>43105</v>
      </c>
      <c r="F11" s="5"/>
      <c r="G11" s="5"/>
      <c r="H11" s="7" t="s">
        <v>8</v>
      </c>
      <c r="I11" s="48"/>
      <c r="J11" s="43">
        <v>43108</v>
      </c>
      <c r="K11" s="2"/>
      <c r="L11" s="2"/>
      <c r="M11" s="3" t="s">
        <v>25</v>
      </c>
      <c r="N11" s="44"/>
      <c r="O11" s="238"/>
      <c r="P11" s="252"/>
      <c r="Q11" s="232"/>
      <c r="R11" s="40">
        <v>52</v>
      </c>
      <c r="S11" s="91">
        <f t="shared" si="0"/>
        <v>26</v>
      </c>
      <c r="T11" s="1" t="s">
        <v>3</v>
      </c>
      <c r="U11" s="74">
        <v>24826</v>
      </c>
      <c r="V11" s="78"/>
      <c r="W11" s="68"/>
      <c r="X11" s="80"/>
      <c r="Y11" s="86" t="str">
        <f t="shared" si="1"/>
        <v xml:space="preserve"> </v>
      </c>
      <c r="Z11" s="63"/>
      <c r="AA11" s="64"/>
      <c r="AB11" s="90"/>
      <c r="AC11" s="65"/>
      <c r="AD11" s="249">
        <f t="shared" si="3"/>
        <v>1</v>
      </c>
    </row>
    <row r="12" spans="1:30" x14ac:dyDescent="0.25">
      <c r="A12" s="38">
        <v>6</v>
      </c>
      <c r="B12" s="53"/>
      <c r="C12" s="4"/>
      <c r="D12" s="54"/>
      <c r="E12" s="47">
        <v>43104</v>
      </c>
      <c r="F12" s="5"/>
      <c r="G12" s="5"/>
      <c r="H12" s="7" t="s">
        <v>25</v>
      </c>
      <c r="I12" s="48"/>
      <c r="J12" s="43">
        <v>43105</v>
      </c>
      <c r="K12" s="2"/>
      <c r="L12" s="2"/>
      <c r="M12" s="3" t="s">
        <v>7</v>
      </c>
      <c r="N12" s="44"/>
      <c r="O12" s="238"/>
      <c r="P12" s="252"/>
      <c r="Q12" s="232"/>
      <c r="R12" s="40">
        <v>3</v>
      </c>
      <c r="S12" s="91">
        <f t="shared" si="0"/>
        <v>1.5</v>
      </c>
      <c r="T12" s="1" t="s">
        <v>3</v>
      </c>
      <c r="U12" s="74">
        <v>693</v>
      </c>
      <c r="V12" s="78"/>
      <c r="W12" s="68"/>
      <c r="X12" s="80"/>
      <c r="Y12" s="86" t="str">
        <f t="shared" si="1"/>
        <v xml:space="preserve"> </v>
      </c>
      <c r="Z12" s="63"/>
      <c r="AA12" s="64"/>
      <c r="AB12" s="90"/>
      <c r="AC12" s="65"/>
      <c r="AD12" s="249">
        <f t="shared" si="3"/>
        <v>1</v>
      </c>
    </row>
    <row r="13" spans="1:30" x14ac:dyDescent="0.25">
      <c r="A13" s="38">
        <v>7</v>
      </c>
      <c r="B13" s="53"/>
      <c r="C13" s="4"/>
      <c r="D13" s="54"/>
      <c r="E13" s="47">
        <v>43102</v>
      </c>
      <c r="F13" s="5"/>
      <c r="G13" s="5"/>
      <c r="H13" s="7" t="s">
        <v>25</v>
      </c>
      <c r="I13" s="48"/>
      <c r="J13" s="43">
        <v>43103</v>
      </c>
      <c r="K13" s="2"/>
      <c r="L13" s="2"/>
      <c r="M13" s="3" t="s">
        <v>7</v>
      </c>
      <c r="N13" s="44"/>
      <c r="O13" s="238"/>
      <c r="P13" s="252"/>
      <c r="Q13" s="232"/>
      <c r="R13" s="40">
        <v>45</v>
      </c>
      <c r="S13" s="91">
        <f t="shared" si="0"/>
        <v>22.5</v>
      </c>
      <c r="T13" s="1" t="s">
        <v>2</v>
      </c>
      <c r="U13" s="74">
        <v>11396</v>
      </c>
      <c r="V13" s="78"/>
      <c r="W13" s="68"/>
      <c r="X13" s="80"/>
      <c r="Y13" s="86" t="str">
        <f t="shared" si="1"/>
        <v xml:space="preserve"> </v>
      </c>
      <c r="Z13" s="63"/>
      <c r="AA13" s="64"/>
      <c r="AB13" s="90"/>
      <c r="AC13" s="65"/>
      <c r="AD13" s="249">
        <f t="shared" si="3"/>
        <v>1</v>
      </c>
    </row>
    <row r="14" spans="1:30" x14ac:dyDescent="0.25">
      <c r="A14" s="38">
        <v>8</v>
      </c>
      <c r="B14" s="53"/>
      <c r="C14" s="4"/>
      <c r="D14" s="54"/>
      <c r="E14" s="47">
        <v>43102</v>
      </c>
      <c r="F14" s="5"/>
      <c r="G14" s="5"/>
      <c r="H14" s="7" t="s">
        <v>25</v>
      </c>
      <c r="I14" s="48"/>
      <c r="J14" s="43">
        <v>43103</v>
      </c>
      <c r="K14" s="2"/>
      <c r="L14" s="2"/>
      <c r="M14" s="3" t="s">
        <v>7</v>
      </c>
      <c r="N14" s="44"/>
      <c r="O14" s="238"/>
      <c r="P14" s="252"/>
      <c r="Q14" s="232"/>
      <c r="R14" s="40">
        <v>6</v>
      </c>
      <c r="S14" s="91">
        <f t="shared" si="0"/>
        <v>3</v>
      </c>
      <c r="T14" s="1" t="s">
        <v>2</v>
      </c>
      <c r="U14" s="74">
        <v>2213</v>
      </c>
      <c r="V14" s="78"/>
      <c r="W14" s="68"/>
      <c r="X14" s="80"/>
      <c r="Y14" s="86" t="str">
        <f t="shared" si="1"/>
        <v xml:space="preserve"> </v>
      </c>
      <c r="Z14" s="63"/>
      <c r="AA14" s="64"/>
      <c r="AB14" s="90"/>
      <c r="AC14" s="65"/>
      <c r="AD14" s="249">
        <f t="shared" si="3"/>
        <v>1</v>
      </c>
    </row>
    <row r="15" spans="1:30" x14ac:dyDescent="0.25">
      <c r="A15" s="38">
        <v>8</v>
      </c>
      <c r="B15" s="53"/>
      <c r="C15" s="4"/>
      <c r="D15" s="54"/>
      <c r="E15" s="47">
        <v>43102</v>
      </c>
      <c r="F15" s="5"/>
      <c r="G15" s="5"/>
      <c r="H15" s="7" t="s">
        <v>25</v>
      </c>
      <c r="I15" s="48"/>
      <c r="J15" s="43">
        <v>43103</v>
      </c>
      <c r="K15" s="2"/>
      <c r="L15" s="2"/>
      <c r="M15" s="3" t="s">
        <v>7</v>
      </c>
      <c r="N15" s="44"/>
      <c r="O15" s="238"/>
      <c r="P15" s="252"/>
      <c r="Q15" s="232"/>
      <c r="R15" s="40">
        <v>35</v>
      </c>
      <c r="S15" s="91">
        <f t="shared" si="0"/>
        <v>17.5</v>
      </c>
      <c r="T15" s="1" t="s">
        <v>2</v>
      </c>
      <c r="U15" s="74">
        <v>7860</v>
      </c>
      <c r="V15" s="78"/>
      <c r="W15" s="68"/>
      <c r="X15" s="80"/>
      <c r="Y15" s="86" t="str">
        <f t="shared" si="1"/>
        <v xml:space="preserve"> </v>
      </c>
      <c r="Z15" s="63"/>
      <c r="AA15" s="64"/>
      <c r="AB15" s="90"/>
      <c r="AC15" s="65"/>
      <c r="AD15" s="249">
        <f t="shared" si="3"/>
        <v>0</v>
      </c>
    </row>
    <row r="16" spans="1:30" x14ac:dyDescent="0.25">
      <c r="A16" s="38">
        <v>9</v>
      </c>
      <c r="B16" s="53"/>
      <c r="C16" s="4"/>
      <c r="D16" s="54"/>
      <c r="E16" s="47">
        <v>43103</v>
      </c>
      <c r="F16" s="5"/>
      <c r="G16" s="5"/>
      <c r="H16" s="7" t="s">
        <v>7</v>
      </c>
      <c r="I16" s="48"/>
      <c r="J16" s="43">
        <v>43110</v>
      </c>
      <c r="K16" s="2"/>
      <c r="L16" s="2"/>
      <c r="M16" s="3" t="s">
        <v>8</v>
      </c>
      <c r="N16" s="44"/>
      <c r="O16" s="238"/>
      <c r="P16" s="252"/>
      <c r="Q16" s="232"/>
      <c r="R16" s="40">
        <v>2</v>
      </c>
      <c r="S16" s="91">
        <f t="shared" si="0"/>
        <v>1</v>
      </c>
      <c r="T16" s="1" t="s">
        <v>3</v>
      </c>
      <c r="U16" s="74">
        <v>400</v>
      </c>
      <c r="V16" s="78"/>
      <c r="W16" s="68"/>
      <c r="X16" s="80"/>
      <c r="Y16" s="86" t="str">
        <f t="shared" si="1"/>
        <v xml:space="preserve"> </v>
      </c>
      <c r="Z16" s="63"/>
      <c r="AA16" s="64"/>
      <c r="AB16" s="90"/>
      <c r="AC16" s="65"/>
      <c r="AD16" s="249">
        <f t="shared" si="3"/>
        <v>1</v>
      </c>
    </row>
    <row r="17" spans="1:30" x14ac:dyDescent="0.25">
      <c r="A17" s="38">
        <v>10</v>
      </c>
      <c r="B17" s="53"/>
      <c r="C17" s="4"/>
      <c r="D17" s="54"/>
      <c r="E17" s="47">
        <v>43108</v>
      </c>
      <c r="F17" s="5"/>
      <c r="G17" s="5"/>
      <c r="H17" s="7" t="s">
        <v>25</v>
      </c>
      <c r="I17" s="48"/>
      <c r="J17" s="43">
        <v>43109</v>
      </c>
      <c r="K17" s="2"/>
      <c r="L17" s="2"/>
      <c r="M17" s="3" t="s">
        <v>7</v>
      </c>
      <c r="N17" s="44"/>
      <c r="O17" s="238"/>
      <c r="P17" s="252"/>
      <c r="Q17" s="232"/>
      <c r="R17" s="40">
        <v>12</v>
      </c>
      <c r="S17" s="91">
        <f t="shared" si="0"/>
        <v>6</v>
      </c>
      <c r="T17" s="1" t="s">
        <v>3</v>
      </c>
      <c r="U17" s="74">
        <v>6026</v>
      </c>
      <c r="V17" s="78"/>
      <c r="W17" s="68"/>
      <c r="X17" s="80"/>
      <c r="Y17" s="86" t="str">
        <f t="shared" si="1"/>
        <v xml:space="preserve"> </v>
      </c>
      <c r="Z17" s="63"/>
      <c r="AA17" s="64"/>
      <c r="AB17" s="90"/>
      <c r="AC17" s="65"/>
      <c r="AD17" s="249">
        <f t="shared" si="3"/>
        <v>1</v>
      </c>
    </row>
    <row r="18" spans="1:30" x14ac:dyDescent="0.25">
      <c r="A18" s="38">
        <v>11</v>
      </c>
      <c r="B18" s="53"/>
      <c r="C18" s="4"/>
      <c r="D18" s="54"/>
      <c r="E18" s="49">
        <v>43105</v>
      </c>
      <c r="F18" s="8"/>
      <c r="G18" s="8"/>
      <c r="H18" s="7" t="s">
        <v>25</v>
      </c>
      <c r="I18" s="50"/>
      <c r="J18" s="43">
        <v>43108</v>
      </c>
      <c r="K18" s="2"/>
      <c r="L18" s="2"/>
      <c r="M18" s="3" t="s">
        <v>7</v>
      </c>
      <c r="N18" s="44"/>
      <c r="O18" s="238"/>
      <c r="P18" s="252"/>
      <c r="Q18" s="232"/>
      <c r="R18" s="40">
        <v>48</v>
      </c>
      <c r="S18" s="91">
        <f t="shared" si="0"/>
        <v>24</v>
      </c>
      <c r="T18" s="1" t="s">
        <v>3</v>
      </c>
      <c r="U18" s="74">
        <v>24144</v>
      </c>
      <c r="V18" s="78"/>
      <c r="W18" s="68"/>
      <c r="X18" s="80"/>
      <c r="Y18" s="86" t="str">
        <f t="shared" si="1"/>
        <v xml:space="preserve"> </v>
      </c>
      <c r="Z18" s="63"/>
      <c r="AA18" s="64"/>
      <c r="AB18" s="90"/>
      <c r="AC18" s="65"/>
      <c r="AD18" s="249">
        <f t="shared" si="3"/>
        <v>1</v>
      </c>
    </row>
    <row r="19" spans="1:30" x14ac:dyDescent="0.25">
      <c r="A19" s="38">
        <v>12</v>
      </c>
      <c r="B19" s="53"/>
      <c r="C19" s="4"/>
      <c r="D19" s="54"/>
      <c r="E19" s="49">
        <v>43108</v>
      </c>
      <c r="F19" s="8"/>
      <c r="G19" s="8"/>
      <c r="H19" s="7" t="s">
        <v>8</v>
      </c>
      <c r="I19" s="50"/>
      <c r="J19" s="43">
        <v>43111</v>
      </c>
      <c r="K19" s="2"/>
      <c r="L19" s="2"/>
      <c r="M19" s="3" t="s">
        <v>7</v>
      </c>
      <c r="N19" s="44"/>
      <c r="O19" s="238"/>
      <c r="P19" s="252"/>
      <c r="Q19" s="232"/>
      <c r="R19" s="40">
        <v>17</v>
      </c>
      <c r="S19" s="91">
        <f t="shared" si="0"/>
        <v>8.5</v>
      </c>
      <c r="T19" s="1" t="s">
        <v>3</v>
      </c>
      <c r="U19" s="74">
        <v>5644</v>
      </c>
      <c r="V19" s="78"/>
      <c r="W19" s="68"/>
      <c r="X19" s="80"/>
      <c r="Y19" s="86" t="str">
        <f t="shared" si="1"/>
        <v xml:space="preserve"> </v>
      </c>
      <c r="Z19" s="63"/>
      <c r="AA19" s="64"/>
      <c r="AB19" s="90"/>
      <c r="AC19" s="65"/>
      <c r="AD19" s="249">
        <f t="shared" si="3"/>
        <v>1</v>
      </c>
    </row>
    <row r="20" spans="1:30" x14ac:dyDescent="0.25">
      <c r="A20" s="38">
        <v>12</v>
      </c>
      <c r="B20" s="53"/>
      <c r="C20" s="4"/>
      <c r="D20" s="54"/>
      <c r="E20" s="49">
        <v>43108</v>
      </c>
      <c r="F20" s="8"/>
      <c r="G20" s="8"/>
      <c r="H20" s="7" t="s">
        <v>8</v>
      </c>
      <c r="I20" s="50"/>
      <c r="J20" s="43">
        <v>43111</v>
      </c>
      <c r="K20" s="2"/>
      <c r="L20" s="2"/>
      <c r="M20" s="3" t="s">
        <v>7</v>
      </c>
      <c r="N20" s="44"/>
      <c r="O20" s="238"/>
      <c r="P20" s="252"/>
      <c r="Q20" s="232"/>
      <c r="R20" s="40">
        <v>11</v>
      </c>
      <c r="S20" s="91">
        <f t="shared" si="0"/>
        <v>5.5</v>
      </c>
      <c r="T20" s="1" t="s">
        <v>3</v>
      </c>
      <c r="U20" s="74">
        <v>4178</v>
      </c>
      <c r="V20" s="78"/>
      <c r="W20" s="68"/>
      <c r="X20" s="80"/>
      <c r="Y20" s="86" t="str">
        <f t="shared" si="1"/>
        <v xml:space="preserve"> </v>
      </c>
      <c r="Z20" s="63"/>
      <c r="AA20" s="64"/>
      <c r="AB20" s="90"/>
      <c r="AC20" s="65"/>
      <c r="AD20" s="249">
        <f t="shared" si="3"/>
        <v>0</v>
      </c>
    </row>
    <row r="21" spans="1:30" x14ac:dyDescent="0.25">
      <c r="A21" s="38">
        <v>12</v>
      </c>
      <c r="B21" s="53"/>
      <c r="C21" s="4"/>
      <c r="D21" s="54"/>
      <c r="E21" s="47">
        <v>43108</v>
      </c>
      <c r="F21" s="5"/>
      <c r="G21" s="5"/>
      <c r="H21" s="7" t="s">
        <v>8</v>
      </c>
      <c r="I21" s="48"/>
      <c r="J21" s="43">
        <v>43111</v>
      </c>
      <c r="K21" s="2"/>
      <c r="L21" s="2"/>
      <c r="M21" s="3" t="s">
        <v>7</v>
      </c>
      <c r="N21" s="44"/>
      <c r="O21" s="238"/>
      <c r="P21" s="252"/>
      <c r="Q21" s="232"/>
      <c r="R21" s="40">
        <v>11</v>
      </c>
      <c r="S21" s="91">
        <f t="shared" si="0"/>
        <v>5.5</v>
      </c>
      <c r="T21" s="1" t="s">
        <v>3</v>
      </c>
      <c r="U21" s="74">
        <v>4450</v>
      </c>
      <c r="V21" s="78"/>
      <c r="W21" s="68"/>
      <c r="X21" s="80"/>
      <c r="Y21" s="86" t="str">
        <f t="shared" si="1"/>
        <v xml:space="preserve"> </v>
      </c>
      <c r="Z21" s="63"/>
      <c r="AA21" s="64"/>
      <c r="AB21" s="90"/>
      <c r="AC21" s="65"/>
      <c r="AD21" s="249">
        <f t="shared" si="3"/>
        <v>0</v>
      </c>
    </row>
    <row r="22" spans="1:30" x14ac:dyDescent="0.25">
      <c r="A22" s="38">
        <v>12</v>
      </c>
      <c r="B22" s="53"/>
      <c r="C22" s="4"/>
      <c r="D22" s="54"/>
      <c r="E22" s="47">
        <v>43108</v>
      </c>
      <c r="F22" s="5"/>
      <c r="G22" s="5"/>
      <c r="H22" s="7" t="s">
        <v>8</v>
      </c>
      <c r="I22" s="48"/>
      <c r="J22" s="43">
        <v>43111</v>
      </c>
      <c r="K22" s="2"/>
      <c r="L22" s="2"/>
      <c r="M22" s="3" t="s">
        <v>7</v>
      </c>
      <c r="N22" s="44"/>
      <c r="O22" s="238"/>
      <c r="P22" s="252"/>
      <c r="Q22" s="232"/>
      <c r="R22" s="40">
        <v>2</v>
      </c>
      <c r="S22" s="91">
        <f t="shared" si="0"/>
        <v>1</v>
      </c>
      <c r="T22" s="1" t="s">
        <v>3</v>
      </c>
      <c r="U22" s="74">
        <v>730</v>
      </c>
      <c r="V22" s="78"/>
      <c r="W22" s="68"/>
      <c r="X22" s="80"/>
      <c r="Y22" s="86" t="str">
        <f t="shared" si="1"/>
        <v xml:space="preserve"> </v>
      </c>
      <c r="Z22" s="63"/>
      <c r="AA22" s="64"/>
      <c r="AB22" s="90"/>
      <c r="AC22" s="65"/>
      <c r="AD22" s="249">
        <f t="shared" si="3"/>
        <v>0</v>
      </c>
    </row>
    <row r="23" spans="1:30" x14ac:dyDescent="0.25">
      <c r="A23" s="38">
        <v>13</v>
      </c>
      <c r="B23" s="53"/>
      <c r="C23" s="4"/>
      <c r="D23" s="54"/>
      <c r="E23" s="47">
        <v>43109</v>
      </c>
      <c r="F23" s="5"/>
      <c r="G23" s="5"/>
      <c r="H23" s="7" t="s">
        <v>8</v>
      </c>
      <c r="I23" s="48"/>
      <c r="J23" s="43">
        <v>43112</v>
      </c>
      <c r="K23" s="2"/>
      <c r="L23" s="2"/>
      <c r="M23" s="3" t="s">
        <v>7</v>
      </c>
      <c r="N23" s="44"/>
      <c r="O23" s="238"/>
      <c r="P23" s="252"/>
      <c r="Q23" s="232"/>
      <c r="R23" s="40">
        <v>50</v>
      </c>
      <c r="S23" s="91">
        <f t="shared" si="0"/>
        <v>25</v>
      </c>
      <c r="T23" s="1" t="s">
        <v>3</v>
      </c>
      <c r="U23" s="74">
        <v>24886</v>
      </c>
      <c r="V23" s="78"/>
      <c r="W23" s="68"/>
      <c r="X23" s="80"/>
      <c r="Y23" s="86" t="str">
        <f t="shared" si="1"/>
        <v xml:space="preserve"> </v>
      </c>
      <c r="Z23" s="63"/>
      <c r="AA23" s="64"/>
      <c r="AB23" s="90"/>
      <c r="AC23" s="65"/>
      <c r="AD23" s="249">
        <f t="shared" si="3"/>
        <v>1</v>
      </c>
    </row>
    <row r="24" spans="1:30" x14ac:dyDescent="0.25">
      <c r="A24" s="38">
        <v>14</v>
      </c>
      <c r="B24" s="53"/>
      <c r="C24" s="4"/>
      <c r="D24" s="54"/>
      <c r="E24" s="47">
        <v>43110</v>
      </c>
      <c r="F24" s="5"/>
      <c r="G24" s="5"/>
      <c r="H24" s="7" t="s">
        <v>25</v>
      </c>
      <c r="I24" s="48"/>
      <c r="J24" s="43">
        <v>43111</v>
      </c>
      <c r="K24" s="2"/>
      <c r="L24" s="2"/>
      <c r="M24" s="3" t="s">
        <v>7</v>
      </c>
      <c r="N24" s="44"/>
      <c r="O24" s="238"/>
      <c r="P24" s="252"/>
      <c r="Q24" s="232"/>
      <c r="R24" s="40">
        <v>12</v>
      </c>
      <c r="S24" s="91">
        <f t="shared" si="0"/>
        <v>6</v>
      </c>
      <c r="T24" s="1" t="s">
        <v>3</v>
      </c>
      <c r="U24" s="74">
        <v>3930</v>
      </c>
      <c r="V24" s="78"/>
      <c r="W24" s="68"/>
      <c r="X24" s="80"/>
      <c r="Y24" s="86" t="str">
        <f t="shared" si="1"/>
        <v xml:space="preserve"> </v>
      </c>
      <c r="Z24" s="63"/>
      <c r="AA24" s="64"/>
      <c r="AB24" s="90"/>
      <c r="AC24" s="65"/>
      <c r="AD24" s="249">
        <f t="shared" si="3"/>
        <v>1</v>
      </c>
    </row>
    <row r="25" spans="1:30" x14ac:dyDescent="0.25">
      <c r="A25" s="38">
        <v>14</v>
      </c>
      <c r="B25" s="53"/>
      <c r="C25" s="4"/>
      <c r="D25" s="54"/>
      <c r="E25" s="47">
        <v>43110</v>
      </c>
      <c r="F25" s="5"/>
      <c r="G25" s="5"/>
      <c r="H25" s="7" t="s">
        <v>25</v>
      </c>
      <c r="I25" s="48"/>
      <c r="J25" s="43">
        <v>43111</v>
      </c>
      <c r="K25" s="2"/>
      <c r="L25" s="2"/>
      <c r="M25" s="3" t="s">
        <v>7</v>
      </c>
      <c r="N25" s="44"/>
      <c r="O25" s="238"/>
      <c r="P25" s="252"/>
      <c r="Q25" s="232"/>
      <c r="R25" s="40">
        <v>5</v>
      </c>
      <c r="S25" s="91">
        <f t="shared" si="0"/>
        <v>2.5</v>
      </c>
      <c r="T25" s="1" t="s">
        <v>3</v>
      </c>
      <c r="U25" s="74">
        <v>1918</v>
      </c>
      <c r="V25" s="78"/>
      <c r="W25" s="68"/>
      <c r="X25" s="80"/>
      <c r="Y25" s="86" t="str">
        <f t="shared" si="1"/>
        <v xml:space="preserve"> </v>
      </c>
      <c r="Z25" s="63"/>
      <c r="AA25" s="64"/>
      <c r="AB25" s="90"/>
      <c r="AC25" s="65"/>
      <c r="AD25" s="249">
        <f t="shared" si="3"/>
        <v>0</v>
      </c>
    </row>
    <row r="26" spans="1:30" x14ac:dyDescent="0.25">
      <c r="A26" s="38">
        <v>15</v>
      </c>
      <c r="B26" s="53"/>
      <c r="C26" s="4"/>
      <c r="D26" s="54"/>
      <c r="E26" s="47">
        <v>43110</v>
      </c>
      <c r="F26" s="5"/>
      <c r="G26" s="5"/>
      <c r="H26" s="7" t="s">
        <v>25</v>
      </c>
      <c r="I26" s="48"/>
      <c r="J26" s="43">
        <v>43111</v>
      </c>
      <c r="K26" s="2"/>
      <c r="L26" s="2"/>
      <c r="M26" s="3" t="s">
        <v>10</v>
      </c>
      <c r="N26" s="44"/>
      <c r="O26" s="238"/>
      <c r="P26" s="252"/>
      <c r="Q26" s="232"/>
      <c r="R26" s="40">
        <v>4</v>
      </c>
      <c r="S26" s="91">
        <f t="shared" si="0"/>
        <v>2</v>
      </c>
      <c r="T26" s="1" t="s">
        <v>3</v>
      </c>
      <c r="U26" s="74">
        <v>2157</v>
      </c>
      <c r="V26" s="78"/>
      <c r="W26" s="68"/>
      <c r="X26" s="80"/>
      <c r="Y26" s="86" t="str">
        <f t="shared" si="1"/>
        <v xml:space="preserve"> </v>
      </c>
      <c r="Z26" s="63"/>
      <c r="AA26" s="64"/>
      <c r="AB26" s="90"/>
      <c r="AC26" s="65"/>
      <c r="AD26" s="249">
        <f t="shared" si="3"/>
        <v>1</v>
      </c>
    </row>
    <row r="27" spans="1:30" x14ac:dyDescent="0.25">
      <c r="A27" s="38">
        <v>16</v>
      </c>
      <c r="B27" s="53"/>
      <c r="C27" s="4"/>
      <c r="D27" s="54"/>
      <c r="E27" s="47">
        <v>43108</v>
      </c>
      <c r="F27" s="5"/>
      <c r="G27" s="5"/>
      <c r="H27" s="7" t="s">
        <v>8</v>
      </c>
      <c r="I27" s="48"/>
      <c r="J27" s="43">
        <v>43111</v>
      </c>
      <c r="K27" s="2"/>
      <c r="L27" s="2"/>
      <c r="M27" s="3" t="s">
        <v>10</v>
      </c>
      <c r="N27" s="44"/>
      <c r="O27" s="238"/>
      <c r="P27" s="252"/>
      <c r="Q27" s="232"/>
      <c r="R27" s="40">
        <v>2</v>
      </c>
      <c r="S27" s="91">
        <f t="shared" si="0"/>
        <v>1</v>
      </c>
      <c r="T27" s="1" t="s">
        <v>3</v>
      </c>
      <c r="U27" s="74">
        <v>930</v>
      </c>
      <c r="V27" s="78"/>
      <c r="W27" s="68"/>
      <c r="X27" s="80"/>
      <c r="Y27" s="86" t="str">
        <f t="shared" si="1"/>
        <v xml:space="preserve"> </v>
      </c>
      <c r="Z27" s="63"/>
      <c r="AA27" s="64"/>
      <c r="AB27" s="90"/>
      <c r="AC27" s="65"/>
      <c r="AD27" s="249">
        <f t="shared" si="3"/>
        <v>1</v>
      </c>
    </row>
    <row r="28" spans="1:30" x14ac:dyDescent="0.25">
      <c r="A28" s="38">
        <v>16</v>
      </c>
      <c r="B28" s="53"/>
      <c r="C28" s="4"/>
      <c r="D28" s="54"/>
      <c r="E28" s="47">
        <v>43108</v>
      </c>
      <c r="F28" s="5"/>
      <c r="G28" s="5"/>
      <c r="H28" s="7" t="s">
        <v>8</v>
      </c>
      <c r="I28" s="48"/>
      <c r="J28" s="43">
        <v>43111</v>
      </c>
      <c r="K28" s="2"/>
      <c r="L28" s="2"/>
      <c r="M28" s="3" t="s">
        <v>10</v>
      </c>
      <c r="N28" s="44"/>
      <c r="O28" s="238"/>
      <c r="P28" s="252"/>
      <c r="Q28" s="232"/>
      <c r="R28" s="40">
        <v>17</v>
      </c>
      <c r="S28" s="91">
        <f t="shared" si="0"/>
        <v>8.5</v>
      </c>
      <c r="T28" s="1" t="s">
        <v>2</v>
      </c>
      <c r="U28" s="74">
        <v>5869</v>
      </c>
      <c r="V28" s="78"/>
      <c r="W28" s="68"/>
      <c r="X28" s="80"/>
      <c r="Y28" s="86" t="str">
        <f t="shared" si="1"/>
        <v xml:space="preserve"> </v>
      </c>
      <c r="Z28" s="63"/>
      <c r="AA28" s="64"/>
      <c r="AB28" s="90"/>
      <c r="AC28" s="65"/>
      <c r="AD28" s="249">
        <f t="shared" si="3"/>
        <v>0</v>
      </c>
    </row>
    <row r="29" spans="1:30" x14ac:dyDescent="0.25">
      <c r="A29" s="38">
        <v>17</v>
      </c>
      <c r="B29" s="53"/>
      <c r="C29" s="4"/>
      <c r="D29" s="54"/>
      <c r="E29" s="47">
        <v>43108</v>
      </c>
      <c r="F29" s="5"/>
      <c r="G29" s="5"/>
      <c r="H29" s="7" t="s">
        <v>9</v>
      </c>
      <c r="I29" s="48"/>
      <c r="J29" s="43">
        <v>43111</v>
      </c>
      <c r="K29" s="2"/>
      <c r="L29" s="2"/>
      <c r="M29" s="3" t="s">
        <v>10</v>
      </c>
      <c r="N29" s="44"/>
      <c r="O29" s="238"/>
      <c r="P29" s="252"/>
      <c r="Q29" s="232"/>
      <c r="R29" s="40">
        <v>28</v>
      </c>
      <c r="S29" s="91">
        <f t="shared" si="0"/>
        <v>14</v>
      </c>
      <c r="T29" s="1" t="s">
        <v>3</v>
      </c>
      <c r="U29" s="74">
        <v>5950</v>
      </c>
      <c r="V29" s="78"/>
      <c r="W29" s="68"/>
      <c r="X29" s="80"/>
      <c r="Y29" s="86" t="str">
        <f t="shared" si="1"/>
        <v xml:space="preserve"> </v>
      </c>
      <c r="Z29" s="63"/>
      <c r="AA29" s="64"/>
      <c r="AB29" s="90"/>
      <c r="AC29" s="65"/>
      <c r="AD29" s="249">
        <f t="shared" si="3"/>
        <v>1</v>
      </c>
    </row>
    <row r="30" spans="1:30" x14ac:dyDescent="0.25">
      <c r="A30" s="38">
        <v>18</v>
      </c>
      <c r="B30" s="53"/>
      <c r="C30" s="4"/>
      <c r="D30" s="54"/>
      <c r="E30" s="47">
        <v>43108</v>
      </c>
      <c r="F30" s="5"/>
      <c r="G30" s="5"/>
      <c r="H30" s="7" t="s">
        <v>8</v>
      </c>
      <c r="I30" s="48"/>
      <c r="J30" s="43">
        <v>43110</v>
      </c>
      <c r="K30" s="2"/>
      <c r="L30" s="2"/>
      <c r="M30" s="3" t="s">
        <v>6</v>
      </c>
      <c r="N30" s="44"/>
      <c r="O30" s="238"/>
      <c r="P30" s="252"/>
      <c r="Q30" s="232"/>
      <c r="R30" s="40">
        <v>4</v>
      </c>
      <c r="S30" s="91">
        <f t="shared" si="0"/>
        <v>2</v>
      </c>
      <c r="T30" s="1" t="s">
        <v>5</v>
      </c>
      <c r="U30" s="74">
        <v>574</v>
      </c>
      <c r="V30" s="78"/>
      <c r="W30" s="68"/>
      <c r="X30" s="80"/>
      <c r="Y30" s="86" t="str">
        <f t="shared" si="1"/>
        <v xml:space="preserve"> </v>
      </c>
      <c r="Z30" s="63"/>
      <c r="AA30" s="64"/>
      <c r="AB30" s="90"/>
      <c r="AC30" s="65"/>
      <c r="AD30" s="249">
        <f t="shared" si="3"/>
        <v>1</v>
      </c>
    </row>
    <row r="31" spans="1:30" x14ac:dyDescent="0.25">
      <c r="A31" s="38">
        <v>18</v>
      </c>
      <c r="B31" s="53"/>
      <c r="C31" s="4"/>
      <c r="D31" s="54"/>
      <c r="E31" s="47">
        <v>43108</v>
      </c>
      <c r="F31" s="5"/>
      <c r="G31" s="5"/>
      <c r="H31" s="7" t="s">
        <v>8</v>
      </c>
      <c r="I31" s="48"/>
      <c r="J31" s="43">
        <v>43110</v>
      </c>
      <c r="K31" s="2"/>
      <c r="L31" s="2"/>
      <c r="M31" s="3" t="s">
        <v>6</v>
      </c>
      <c r="N31" s="44"/>
      <c r="O31" s="238"/>
      <c r="P31" s="252"/>
      <c r="Q31" s="232"/>
      <c r="R31" s="40">
        <v>3</v>
      </c>
      <c r="S31" s="91">
        <f t="shared" si="0"/>
        <v>1.5</v>
      </c>
      <c r="T31" s="1" t="s">
        <v>5</v>
      </c>
      <c r="U31" s="74">
        <v>1075</v>
      </c>
      <c r="V31" s="78"/>
      <c r="W31" s="68"/>
      <c r="X31" s="80"/>
      <c r="Y31" s="86" t="str">
        <f t="shared" si="1"/>
        <v xml:space="preserve"> </v>
      </c>
      <c r="Z31" s="63"/>
      <c r="AA31" s="64"/>
      <c r="AB31" s="90"/>
      <c r="AC31" s="65"/>
      <c r="AD31" s="249">
        <f t="shared" si="3"/>
        <v>0</v>
      </c>
    </row>
    <row r="32" spans="1:30" x14ac:dyDescent="0.25">
      <c r="A32" s="38">
        <v>18</v>
      </c>
      <c r="B32" s="53"/>
      <c r="C32" s="4"/>
      <c r="D32" s="54"/>
      <c r="E32" s="47">
        <v>43108</v>
      </c>
      <c r="F32" s="5"/>
      <c r="G32" s="5"/>
      <c r="H32" s="7" t="s">
        <v>8</v>
      </c>
      <c r="I32" s="48"/>
      <c r="J32" s="43">
        <v>43110</v>
      </c>
      <c r="K32" s="2"/>
      <c r="L32" s="2"/>
      <c r="M32" s="3" t="s">
        <v>6</v>
      </c>
      <c r="N32" s="44"/>
      <c r="O32" s="238"/>
      <c r="P32" s="252"/>
      <c r="Q32" s="232"/>
      <c r="R32" s="40">
        <v>24</v>
      </c>
      <c r="S32" s="91">
        <f t="shared" si="0"/>
        <v>12</v>
      </c>
      <c r="T32" s="1" t="s">
        <v>4</v>
      </c>
      <c r="U32" s="74">
        <v>8796</v>
      </c>
      <c r="V32" s="78"/>
      <c r="W32" s="68"/>
      <c r="X32" s="80"/>
      <c r="Y32" s="86" t="str">
        <f t="shared" si="1"/>
        <v xml:space="preserve"> </v>
      </c>
      <c r="Z32" s="63"/>
      <c r="AA32" s="64"/>
      <c r="AB32" s="90"/>
      <c r="AC32" s="65"/>
      <c r="AD32" s="249">
        <f t="shared" si="3"/>
        <v>0</v>
      </c>
    </row>
    <row r="33" spans="1:30" x14ac:dyDescent="0.25">
      <c r="A33" s="38">
        <v>18</v>
      </c>
      <c r="B33" s="53"/>
      <c r="C33" s="4"/>
      <c r="D33" s="54"/>
      <c r="E33" s="47">
        <v>43108</v>
      </c>
      <c r="F33" s="5"/>
      <c r="G33" s="5"/>
      <c r="H33" s="7" t="s">
        <v>8</v>
      </c>
      <c r="I33" s="48"/>
      <c r="J33" s="43">
        <v>43110</v>
      </c>
      <c r="K33" s="2"/>
      <c r="L33" s="2"/>
      <c r="M33" s="3" t="s">
        <v>6</v>
      </c>
      <c r="N33" s="44"/>
      <c r="O33" s="238"/>
      <c r="P33" s="252"/>
      <c r="Q33" s="232"/>
      <c r="R33" s="40">
        <v>18</v>
      </c>
      <c r="S33" s="91">
        <f t="shared" si="0"/>
        <v>9</v>
      </c>
      <c r="T33" s="1" t="s">
        <v>4</v>
      </c>
      <c r="U33" s="74">
        <v>6672</v>
      </c>
      <c r="V33" s="78"/>
      <c r="W33" s="68"/>
      <c r="X33" s="80"/>
      <c r="Y33" s="86" t="str">
        <f t="shared" si="1"/>
        <v xml:space="preserve"> </v>
      </c>
      <c r="Z33" s="63"/>
      <c r="AA33" s="64"/>
      <c r="AB33" s="90"/>
      <c r="AC33" s="65"/>
      <c r="AD33" s="249">
        <f t="shared" si="3"/>
        <v>0</v>
      </c>
    </row>
    <row r="34" spans="1:30" x14ac:dyDescent="0.25">
      <c r="A34" s="38">
        <v>18</v>
      </c>
      <c r="B34" s="53"/>
      <c r="C34" s="4"/>
      <c r="D34" s="54"/>
      <c r="E34" s="47">
        <v>43108</v>
      </c>
      <c r="F34" s="5"/>
      <c r="G34" s="5"/>
      <c r="H34" s="7" t="s">
        <v>8</v>
      </c>
      <c r="I34" s="48"/>
      <c r="J34" s="43">
        <v>43110</v>
      </c>
      <c r="K34" s="2"/>
      <c r="L34" s="2"/>
      <c r="M34" s="3" t="s">
        <v>6</v>
      </c>
      <c r="N34" s="44"/>
      <c r="O34" s="238"/>
      <c r="P34" s="252"/>
      <c r="Q34" s="232"/>
      <c r="R34" s="40">
        <v>3</v>
      </c>
      <c r="S34" s="91">
        <f t="shared" si="0"/>
        <v>1.5</v>
      </c>
      <c r="T34" s="1" t="s">
        <v>4</v>
      </c>
      <c r="U34" s="74">
        <v>680</v>
      </c>
      <c r="V34" s="78"/>
      <c r="W34" s="68"/>
      <c r="X34" s="80"/>
      <c r="Y34" s="86" t="str">
        <f t="shared" si="1"/>
        <v xml:space="preserve"> </v>
      </c>
      <c r="Z34" s="63"/>
      <c r="AA34" s="64"/>
      <c r="AB34" s="90"/>
      <c r="AC34" s="65"/>
      <c r="AD34" s="249">
        <f t="shared" si="3"/>
        <v>0</v>
      </c>
    </row>
    <row r="35" spans="1:30" x14ac:dyDescent="0.25">
      <c r="A35" s="38">
        <v>19</v>
      </c>
      <c r="B35" s="53"/>
      <c r="C35" s="4"/>
      <c r="D35" s="54"/>
      <c r="E35" s="47">
        <v>43108</v>
      </c>
      <c r="F35" s="5"/>
      <c r="G35" s="5"/>
      <c r="H35" s="7" t="s">
        <v>8</v>
      </c>
      <c r="I35" s="48"/>
      <c r="J35" s="43">
        <v>43111</v>
      </c>
      <c r="K35" s="2"/>
      <c r="L35" s="2"/>
      <c r="M35" s="3" t="s">
        <v>6</v>
      </c>
      <c r="N35" s="44"/>
      <c r="O35" s="238"/>
      <c r="P35" s="252"/>
      <c r="Q35" s="232"/>
      <c r="R35" s="40">
        <v>13</v>
      </c>
      <c r="S35" s="91">
        <f t="shared" si="0"/>
        <v>6.5</v>
      </c>
      <c r="T35" s="1" t="s">
        <v>5</v>
      </c>
      <c r="U35" s="74">
        <v>4757</v>
      </c>
      <c r="V35" s="78"/>
      <c r="W35" s="68"/>
      <c r="X35" s="80"/>
      <c r="Y35" s="86" t="str">
        <f t="shared" si="1"/>
        <v xml:space="preserve"> </v>
      </c>
      <c r="Z35" s="63"/>
      <c r="AA35" s="64"/>
      <c r="AB35" s="90"/>
      <c r="AC35" s="65"/>
      <c r="AD35" s="249">
        <f t="shared" si="3"/>
        <v>1</v>
      </c>
    </row>
    <row r="36" spans="1:30" x14ac:dyDescent="0.25">
      <c r="A36" s="38">
        <v>19</v>
      </c>
      <c r="B36" s="53"/>
      <c r="C36" s="4"/>
      <c r="D36" s="54"/>
      <c r="E36" s="47">
        <v>43108</v>
      </c>
      <c r="F36" s="5"/>
      <c r="G36" s="5"/>
      <c r="H36" s="7" t="s">
        <v>8</v>
      </c>
      <c r="I36" s="48"/>
      <c r="J36" s="43">
        <v>43111</v>
      </c>
      <c r="K36" s="2"/>
      <c r="L36" s="2"/>
      <c r="M36" s="3" t="s">
        <v>6</v>
      </c>
      <c r="N36" s="44"/>
      <c r="O36" s="238"/>
      <c r="P36" s="252"/>
      <c r="Q36" s="232"/>
      <c r="R36" s="40">
        <v>19</v>
      </c>
      <c r="S36" s="91">
        <f t="shared" si="0"/>
        <v>9.5</v>
      </c>
      <c r="T36" s="1" t="s">
        <v>4</v>
      </c>
      <c r="U36" s="74">
        <v>7152</v>
      </c>
      <c r="V36" s="78"/>
      <c r="W36" s="68"/>
      <c r="X36" s="80"/>
      <c r="Y36" s="86" t="str">
        <f t="shared" si="1"/>
        <v xml:space="preserve"> </v>
      </c>
      <c r="Z36" s="63"/>
      <c r="AA36" s="64"/>
      <c r="AB36" s="90"/>
      <c r="AC36" s="65"/>
      <c r="AD36" s="249">
        <f t="shared" si="3"/>
        <v>0</v>
      </c>
    </row>
    <row r="37" spans="1:30" x14ac:dyDescent="0.25">
      <c r="A37" s="38">
        <v>19</v>
      </c>
      <c r="B37" s="53"/>
      <c r="C37" s="4"/>
      <c r="D37" s="54"/>
      <c r="E37" s="47">
        <v>43108</v>
      </c>
      <c r="F37" s="5"/>
      <c r="G37" s="5"/>
      <c r="H37" s="7" t="s">
        <v>8</v>
      </c>
      <c r="I37" s="48"/>
      <c r="J37" s="43">
        <v>43111</v>
      </c>
      <c r="K37" s="2"/>
      <c r="L37" s="2"/>
      <c r="M37" s="3" t="s">
        <v>6</v>
      </c>
      <c r="N37" s="44"/>
      <c r="O37" s="238"/>
      <c r="P37" s="252"/>
      <c r="Q37" s="232"/>
      <c r="R37" s="40">
        <v>20</v>
      </c>
      <c r="S37" s="91">
        <f t="shared" si="0"/>
        <v>10</v>
      </c>
      <c r="T37" s="1" t="s">
        <v>4</v>
      </c>
      <c r="U37" s="74">
        <v>7325</v>
      </c>
      <c r="V37" s="78"/>
      <c r="W37" s="68"/>
      <c r="X37" s="80"/>
      <c r="Y37" s="86" t="str">
        <f t="shared" si="1"/>
        <v xml:space="preserve"> </v>
      </c>
      <c r="Z37" s="63"/>
      <c r="AA37" s="64"/>
      <c r="AB37" s="90"/>
      <c r="AC37" s="65"/>
      <c r="AD37" s="249">
        <f t="shared" si="3"/>
        <v>0</v>
      </c>
    </row>
    <row r="38" spans="1:30" x14ac:dyDescent="0.25">
      <c r="A38" s="38">
        <v>20</v>
      </c>
      <c r="B38" s="53"/>
      <c r="C38" s="4"/>
      <c r="D38" s="54"/>
      <c r="E38" s="47">
        <v>43105</v>
      </c>
      <c r="F38" s="5"/>
      <c r="G38" s="5"/>
      <c r="H38" s="7" t="s">
        <v>8</v>
      </c>
      <c r="I38" s="48"/>
      <c r="J38" s="43">
        <v>43108</v>
      </c>
      <c r="K38" s="2"/>
      <c r="L38" s="2"/>
      <c r="M38" s="3" t="s">
        <v>25</v>
      </c>
      <c r="N38" s="44"/>
      <c r="O38" s="238"/>
      <c r="P38" s="252"/>
      <c r="Q38" s="232"/>
      <c r="R38" s="40">
        <v>54</v>
      </c>
      <c r="S38" s="91">
        <f t="shared" si="0"/>
        <v>27</v>
      </c>
      <c r="T38" s="1" t="s">
        <v>3</v>
      </c>
      <c r="U38" s="74">
        <v>18356</v>
      </c>
      <c r="V38" s="78"/>
      <c r="W38" s="68"/>
      <c r="X38" s="80"/>
      <c r="Y38" s="86" t="str">
        <f t="shared" si="1"/>
        <v xml:space="preserve"> </v>
      </c>
      <c r="Z38" s="63"/>
      <c r="AA38" s="64"/>
      <c r="AB38" s="90"/>
      <c r="AC38" s="65"/>
      <c r="AD38" s="249">
        <f t="shared" si="3"/>
        <v>1</v>
      </c>
    </row>
    <row r="39" spans="1:30" x14ac:dyDescent="0.25">
      <c r="A39" s="38">
        <v>21</v>
      </c>
      <c r="B39" s="53"/>
      <c r="C39" s="4"/>
      <c r="D39" s="54"/>
      <c r="E39" s="47">
        <v>43111</v>
      </c>
      <c r="F39" s="5"/>
      <c r="G39" s="5"/>
      <c r="H39" s="7" t="s">
        <v>25</v>
      </c>
      <c r="I39" s="48"/>
      <c r="J39" s="43">
        <v>43115</v>
      </c>
      <c r="K39" s="2"/>
      <c r="L39" s="2"/>
      <c r="M39" s="3" t="s">
        <v>11</v>
      </c>
      <c r="N39" s="44"/>
      <c r="O39" s="238"/>
      <c r="P39" s="252"/>
      <c r="Q39" s="232"/>
      <c r="R39" s="40">
        <v>4</v>
      </c>
      <c r="S39" s="91">
        <f t="shared" si="0"/>
        <v>2</v>
      </c>
      <c r="T39" s="1" t="s">
        <v>3</v>
      </c>
      <c r="U39" s="74">
        <v>1653</v>
      </c>
      <c r="V39" s="78"/>
      <c r="W39" s="68"/>
      <c r="X39" s="80"/>
      <c r="Y39" s="86" t="str">
        <f t="shared" si="1"/>
        <v xml:space="preserve"> </v>
      </c>
      <c r="Z39" s="63"/>
      <c r="AA39" s="64"/>
      <c r="AB39" s="90"/>
      <c r="AC39" s="65"/>
      <c r="AD39" s="249">
        <f t="shared" si="3"/>
        <v>1</v>
      </c>
    </row>
    <row r="40" spans="1:30" x14ac:dyDescent="0.25">
      <c r="A40" s="38">
        <v>22</v>
      </c>
      <c r="B40" s="53"/>
      <c r="C40" s="4"/>
      <c r="D40" s="54"/>
      <c r="E40" s="47">
        <v>43108</v>
      </c>
      <c r="F40" s="5"/>
      <c r="G40" s="5"/>
      <c r="H40" s="7" t="s">
        <v>7</v>
      </c>
      <c r="I40" s="48"/>
      <c r="J40" s="43">
        <v>43111</v>
      </c>
      <c r="K40" s="2"/>
      <c r="L40" s="2"/>
      <c r="M40" s="3" t="s">
        <v>9</v>
      </c>
      <c r="N40" s="44"/>
      <c r="O40" s="238"/>
      <c r="P40" s="252"/>
      <c r="Q40" s="232"/>
      <c r="R40" s="40">
        <v>50</v>
      </c>
      <c r="S40" s="91">
        <f t="shared" si="0"/>
        <v>25</v>
      </c>
      <c r="T40" s="1" t="s">
        <v>3</v>
      </c>
      <c r="U40" s="74">
        <v>12678</v>
      </c>
      <c r="V40" s="78"/>
      <c r="W40" s="68"/>
      <c r="X40" s="80"/>
      <c r="Y40" s="86" t="str">
        <f t="shared" si="1"/>
        <v xml:space="preserve"> </v>
      </c>
      <c r="Z40" s="63"/>
      <c r="AA40" s="64"/>
      <c r="AB40" s="90"/>
      <c r="AC40" s="65"/>
      <c r="AD40" s="249">
        <f t="shared" si="3"/>
        <v>1</v>
      </c>
    </row>
    <row r="41" spans="1:30" x14ac:dyDescent="0.25">
      <c r="A41" s="38">
        <v>23</v>
      </c>
      <c r="B41" s="53"/>
      <c r="C41" s="4"/>
      <c r="D41" s="54"/>
      <c r="E41" s="47">
        <v>43110</v>
      </c>
      <c r="F41" s="5"/>
      <c r="G41" s="5"/>
      <c r="H41" s="7" t="s">
        <v>6</v>
      </c>
      <c r="I41" s="48"/>
      <c r="J41" s="43">
        <v>43112</v>
      </c>
      <c r="K41" s="2"/>
      <c r="L41" s="2"/>
      <c r="M41" s="3" t="s">
        <v>8</v>
      </c>
      <c r="N41" s="44"/>
      <c r="O41" s="238"/>
      <c r="P41" s="252"/>
      <c r="Q41" s="232"/>
      <c r="R41" s="40">
        <v>16</v>
      </c>
      <c r="S41" s="91">
        <f t="shared" si="0"/>
        <v>8</v>
      </c>
      <c r="T41" s="1" t="s">
        <v>4</v>
      </c>
      <c r="U41" s="74">
        <v>5907</v>
      </c>
      <c r="V41" s="78"/>
      <c r="W41" s="68"/>
      <c r="X41" s="80"/>
      <c r="Y41" s="86" t="str">
        <f t="shared" si="1"/>
        <v xml:space="preserve"> </v>
      </c>
      <c r="Z41" s="63"/>
      <c r="AA41" s="64"/>
      <c r="AB41" s="90"/>
      <c r="AC41" s="65"/>
      <c r="AD41" s="249">
        <f t="shared" si="3"/>
        <v>1</v>
      </c>
    </row>
    <row r="42" spans="1:30" x14ac:dyDescent="0.25">
      <c r="A42" s="38">
        <v>24</v>
      </c>
      <c r="B42" s="53"/>
      <c r="C42" s="4"/>
      <c r="D42" s="54"/>
      <c r="E42" s="47">
        <v>43110</v>
      </c>
      <c r="F42" s="5"/>
      <c r="G42" s="5"/>
      <c r="H42" s="7" t="s">
        <v>8</v>
      </c>
      <c r="I42" s="48"/>
      <c r="J42" s="43">
        <v>43115</v>
      </c>
      <c r="K42" s="2"/>
      <c r="L42" s="2"/>
      <c r="M42" s="3" t="s">
        <v>6</v>
      </c>
      <c r="N42" s="44"/>
      <c r="O42" s="238"/>
      <c r="P42" s="252"/>
      <c r="Q42" s="232"/>
      <c r="R42" s="40">
        <v>18</v>
      </c>
      <c r="S42" s="91">
        <f t="shared" si="0"/>
        <v>9</v>
      </c>
      <c r="T42" s="1" t="s">
        <v>4</v>
      </c>
      <c r="U42" s="74">
        <v>6544</v>
      </c>
      <c r="V42" s="78"/>
      <c r="W42" s="68"/>
      <c r="X42" s="80"/>
      <c r="Y42" s="86" t="str">
        <f t="shared" si="1"/>
        <v xml:space="preserve"> </v>
      </c>
      <c r="Z42" s="63"/>
      <c r="AA42" s="64"/>
      <c r="AB42" s="90"/>
      <c r="AC42" s="65"/>
      <c r="AD42" s="249">
        <f t="shared" si="3"/>
        <v>1</v>
      </c>
    </row>
    <row r="43" spans="1:30" x14ac:dyDescent="0.25">
      <c r="A43" s="38">
        <v>24</v>
      </c>
      <c r="B43" s="53"/>
      <c r="C43" s="4"/>
      <c r="D43" s="54"/>
      <c r="E43" s="47">
        <v>43110</v>
      </c>
      <c r="F43" s="5"/>
      <c r="G43" s="5"/>
      <c r="H43" s="7" t="s">
        <v>8</v>
      </c>
      <c r="I43" s="48"/>
      <c r="J43" s="43">
        <v>43115</v>
      </c>
      <c r="K43" s="2"/>
      <c r="L43" s="2"/>
      <c r="M43" s="3" t="s">
        <v>6</v>
      </c>
      <c r="N43" s="44"/>
      <c r="O43" s="238"/>
      <c r="P43" s="252"/>
      <c r="Q43" s="232"/>
      <c r="R43" s="40">
        <v>4</v>
      </c>
      <c r="S43" s="91">
        <f t="shared" si="0"/>
        <v>2</v>
      </c>
      <c r="T43" s="1" t="s">
        <v>4</v>
      </c>
      <c r="U43" s="74">
        <v>1229</v>
      </c>
      <c r="V43" s="78"/>
      <c r="W43" s="68"/>
      <c r="X43" s="80"/>
      <c r="Y43" s="86" t="str">
        <f t="shared" si="1"/>
        <v xml:space="preserve"> </v>
      </c>
      <c r="Z43" s="63"/>
      <c r="AA43" s="64"/>
      <c r="AB43" s="90"/>
      <c r="AC43" s="65"/>
      <c r="AD43" s="249">
        <f t="shared" si="3"/>
        <v>0</v>
      </c>
    </row>
    <row r="44" spans="1:30" x14ac:dyDescent="0.25">
      <c r="A44" s="38">
        <v>24</v>
      </c>
      <c r="B44" s="53"/>
      <c r="C44" s="4"/>
      <c r="D44" s="54"/>
      <c r="E44" s="47">
        <v>43110</v>
      </c>
      <c r="F44" s="5"/>
      <c r="G44" s="5"/>
      <c r="H44" s="7" t="s">
        <v>8</v>
      </c>
      <c r="I44" s="48"/>
      <c r="J44" s="43">
        <v>43115</v>
      </c>
      <c r="K44" s="2"/>
      <c r="L44" s="2"/>
      <c r="M44" s="3" t="s">
        <v>6</v>
      </c>
      <c r="N44" s="44"/>
      <c r="O44" s="238"/>
      <c r="P44" s="252"/>
      <c r="Q44" s="232"/>
      <c r="R44" s="40">
        <v>1</v>
      </c>
      <c r="S44" s="91">
        <f t="shared" si="0"/>
        <v>0.5</v>
      </c>
      <c r="T44" s="1" t="s">
        <v>4</v>
      </c>
      <c r="U44" s="74">
        <v>381</v>
      </c>
      <c r="V44" s="78"/>
      <c r="W44" s="68"/>
      <c r="X44" s="80"/>
      <c r="Y44" s="86" t="str">
        <f t="shared" si="1"/>
        <v xml:space="preserve"> </v>
      </c>
      <c r="Z44" s="63"/>
      <c r="AA44" s="64"/>
      <c r="AB44" s="90"/>
      <c r="AC44" s="65"/>
      <c r="AD44" s="249">
        <f t="shared" si="3"/>
        <v>0</v>
      </c>
    </row>
    <row r="45" spans="1:30" x14ac:dyDescent="0.25">
      <c r="A45" s="38">
        <v>25</v>
      </c>
      <c r="B45" s="53"/>
      <c r="C45" s="4"/>
      <c r="D45" s="54"/>
      <c r="E45" s="47">
        <v>43111</v>
      </c>
      <c r="F45" s="5"/>
      <c r="G45" s="5"/>
      <c r="H45" s="7" t="s">
        <v>8</v>
      </c>
      <c r="I45" s="48"/>
      <c r="J45" s="43">
        <v>43116</v>
      </c>
      <c r="K45" s="2"/>
      <c r="L45" s="2"/>
      <c r="M45" s="3" t="s">
        <v>7</v>
      </c>
      <c r="N45" s="44"/>
      <c r="O45" s="238"/>
      <c r="P45" s="252"/>
      <c r="Q45" s="232"/>
      <c r="R45" s="40">
        <v>40</v>
      </c>
      <c r="S45" s="91">
        <f t="shared" si="0"/>
        <v>20</v>
      </c>
      <c r="T45" s="1" t="s">
        <v>3</v>
      </c>
      <c r="U45" s="74">
        <v>20182</v>
      </c>
      <c r="V45" s="78"/>
      <c r="W45" s="68"/>
      <c r="X45" s="80"/>
      <c r="Y45" s="86" t="str">
        <f t="shared" si="1"/>
        <v xml:space="preserve"> </v>
      </c>
      <c r="Z45" s="63"/>
      <c r="AA45" s="64"/>
      <c r="AB45" s="90"/>
      <c r="AC45" s="65"/>
      <c r="AD45" s="249">
        <f t="shared" si="3"/>
        <v>1</v>
      </c>
    </row>
    <row r="46" spans="1:30" x14ac:dyDescent="0.25">
      <c r="A46" s="38">
        <v>25</v>
      </c>
      <c r="B46" s="53"/>
      <c r="C46" s="4"/>
      <c r="D46" s="54"/>
      <c r="E46" s="47">
        <v>43111</v>
      </c>
      <c r="F46" s="5"/>
      <c r="G46" s="5"/>
      <c r="H46" s="7" t="s">
        <v>8</v>
      </c>
      <c r="I46" s="48"/>
      <c r="J46" s="43">
        <v>43116</v>
      </c>
      <c r="K46" s="2"/>
      <c r="L46" s="2"/>
      <c r="M46" s="3" t="s">
        <v>7</v>
      </c>
      <c r="N46" s="44"/>
      <c r="O46" s="238"/>
      <c r="P46" s="252"/>
      <c r="Q46" s="232"/>
      <c r="R46" s="40">
        <v>10</v>
      </c>
      <c r="S46" s="91">
        <f t="shared" si="0"/>
        <v>5</v>
      </c>
      <c r="T46" s="1" t="s">
        <v>3</v>
      </c>
      <c r="U46" s="74">
        <v>3345</v>
      </c>
      <c r="V46" s="78"/>
      <c r="W46" s="68"/>
      <c r="X46" s="80"/>
      <c r="Y46" s="86" t="str">
        <f t="shared" si="1"/>
        <v xml:space="preserve"> </v>
      </c>
      <c r="Z46" s="63"/>
      <c r="AA46" s="64"/>
      <c r="AB46" s="90"/>
      <c r="AC46" s="65"/>
      <c r="AD46" s="249">
        <f t="shared" si="3"/>
        <v>0</v>
      </c>
    </row>
    <row r="47" spans="1:30" x14ac:dyDescent="0.25">
      <c r="A47" s="38">
        <v>25</v>
      </c>
      <c r="B47" s="53"/>
      <c r="C47" s="4"/>
      <c r="D47" s="54"/>
      <c r="E47" s="47">
        <v>43111</v>
      </c>
      <c r="F47" s="5"/>
      <c r="G47" s="5"/>
      <c r="H47" s="7" t="s">
        <v>8</v>
      </c>
      <c r="I47" s="48"/>
      <c r="J47" s="43">
        <v>43116</v>
      </c>
      <c r="K47" s="2"/>
      <c r="L47" s="2"/>
      <c r="M47" s="3" t="s">
        <v>7</v>
      </c>
      <c r="N47" s="44"/>
      <c r="O47" s="238"/>
      <c r="P47" s="252"/>
      <c r="Q47" s="232"/>
      <c r="R47" s="40">
        <v>2</v>
      </c>
      <c r="S47" s="91">
        <f t="shared" si="0"/>
        <v>1</v>
      </c>
      <c r="T47" s="1" t="s">
        <v>3</v>
      </c>
      <c r="U47" s="74">
        <v>585</v>
      </c>
      <c r="V47" s="78"/>
      <c r="W47" s="68"/>
      <c r="X47" s="80"/>
      <c r="Y47" s="86" t="str">
        <f t="shared" si="1"/>
        <v xml:space="preserve"> </v>
      </c>
      <c r="Z47" s="63"/>
      <c r="AA47" s="64"/>
      <c r="AB47" s="90"/>
      <c r="AC47" s="65"/>
      <c r="AD47" s="249">
        <f t="shared" si="3"/>
        <v>0</v>
      </c>
    </row>
    <row r="48" spans="1:30" x14ac:dyDescent="0.25">
      <c r="A48" s="38">
        <v>26</v>
      </c>
      <c r="B48" s="53"/>
      <c r="C48" s="4"/>
      <c r="D48" s="54"/>
      <c r="E48" s="47">
        <v>43109</v>
      </c>
      <c r="F48" s="5"/>
      <c r="G48" s="5"/>
      <c r="H48" s="7" t="s">
        <v>8</v>
      </c>
      <c r="I48" s="48"/>
      <c r="J48" s="43">
        <v>43112</v>
      </c>
      <c r="K48" s="2"/>
      <c r="L48" s="2"/>
      <c r="M48" s="3" t="s">
        <v>7</v>
      </c>
      <c r="N48" s="44"/>
      <c r="O48" s="238"/>
      <c r="P48" s="252"/>
      <c r="Q48" s="232"/>
      <c r="R48" s="40">
        <v>50</v>
      </c>
      <c r="S48" s="91">
        <f t="shared" si="0"/>
        <v>25</v>
      </c>
      <c r="T48" s="1" t="s">
        <v>2</v>
      </c>
      <c r="U48" s="74">
        <v>24886</v>
      </c>
      <c r="V48" s="78"/>
      <c r="W48" s="68"/>
      <c r="X48" s="80"/>
      <c r="Y48" s="86" t="str">
        <f t="shared" si="1"/>
        <v xml:space="preserve"> </v>
      </c>
      <c r="Z48" s="63"/>
      <c r="AA48" s="64"/>
      <c r="AB48" s="90"/>
      <c r="AC48" s="65"/>
      <c r="AD48" s="249">
        <f t="shared" si="3"/>
        <v>1</v>
      </c>
    </row>
    <row r="49" spans="1:30" x14ac:dyDescent="0.25">
      <c r="A49" s="38">
        <v>27</v>
      </c>
      <c r="B49" s="53"/>
      <c r="C49" s="4"/>
      <c r="D49" s="54"/>
      <c r="E49" s="47">
        <v>43109</v>
      </c>
      <c r="F49" s="5"/>
      <c r="G49" s="5"/>
      <c r="H49" s="7" t="s">
        <v>8</v>
      </c>
      <c r="I49" s="48"/>
      <c r="J49" s="43">
        <v>43111</v>
      </c>
      <c r="K49" s="2"/>
      <c r="L49" s="2"/>
      <c r="M49" s="3" t="s">
        <v>7</v>
      </c>
      <c r="N49" s="44"/>
      <c r="O49" s="238"/>
      <c r="P49" s="252"/>
      <c r="Q49" s="232"/>
      <c r="R49" s="40">
        <v>7</v>
      </c>
      <c r="S49" s="91">
        <f t="shared" si="0"/>
        <v>3.5</v>
      </c>
      <c r="T49" s="1" t="s">
        <v>2</v>
      </c>
      <c r="U49" s="74">
        <v>3532</v>
      </c>
      <c r="V49" s="78"/>
      <c r="W49" s="68"/>
      <c r="X49" s="80"/>
      <c r="Y49" s="86" t="str">
        <f t="shared" si="1"/>
        <v xml:space="preserve"> </v>
      </c>
      <c r="Z49" s="63"/>
      <c r="AA49" s="64"/>
      <c r="AB49" s="90"/>
      <c r="AC49" s="65"/>
      <c r="AD49" s="249">
        <f t="shared" si="3"/>
        <v>1</v>
      </c>
    </row>
    <row r="50" spans="1:30" x14ac:dyDescent="0.25">
      <c r="A50" s="38">
        <v>28</v>
      </c>
      <c r="B50" s="53"/>
      <c r="C50" s="4"/>
      <c r="D50" s="54"/>
      <c r="E50" s="47">
        <v>43111</v>
      </c>
      <c r="F50" s="5"/>
      <c r="G50" s="5"/>
      <c r="H50" s="7" t="s">
        <v>9</v>
      </c>
      <c r="I50" s="48"/>
      <c r="J50" s="43">
        <v>43116</v>
      </c>
      <c r="K50" s="2"/>
      <c r="L50" s="2"/>
      <c r="M50" s="3" t="s">
        <v>7</v>
      </c>
      <c r="N50" s="44"/>
      <c r="O50" s="238"/>
      <c r="P50" s="252"/>
      <c r="Q50" s="232"/>
      <c r="R50" s="40">
        <v>8</v>
      </c>
      <c r="S50" s="91">
        <f t="shared" si="0"/>
        <v>4</v>
      </c>
      <c r="T50" s="1" t="s">
        <v>3</v>
      </c>
      <c r="U50" s="74">
        <v>3477</v>
      </c>
      <c r="V50" s="78"/>
      <c r="W50" s="68"/>
      <c r="X50" s="80"/>
      <c r="Y50" s="86" t="str">
        <f t="shared" si="1"/>
        <v xml:space="preserve"> </v>
      </c>
      <c r="Z50" s="63"/>
      <c r="AA50" s="64"/>
      <c r="AB50" s="90"/>
      <c r="AC50" s="65"/>
      <c r="AD50" s="249">
        <f t="shared" si="3"/>
        <v>1</v>
      </c>
    </row>
    <row r="51" spans="1:30" x14ac:dyDescent="0.25">
      <c r="A51" s="38">
        <v>29</v>
      </c>
      <c r="B51" s="53"/>
      <c r="C51" s="4"/>
      <c r="D51" s="54"/>
      <c r="E51" s="47">
        <v>43111</v>
      </c>
      <c r="F51" s="5"/>
      <c r="G51" s="5"/>
      <c r="H51" s="7" t="s">
        <v>8</v>
      </c>
      <c r="I51" s="48"/>
      <c r="J51" s="43">
        <v>43115</v>
      </c>
      <c r="K51" s="2"/>
      <c r="L51" s="2"/>
      <c r="M51" s="3" t="s">
        <v>7</v>
      </c>
      <c r="N51" s="44"/>
      <c r="O51" s="238"/>
      <c r="P51" s="252"/>
      <c r="Q51" s="232"/>
      <c r="R51" s="40">
        <v>58</v>
      </c>
      <c r="S51" s="91">
        <f t="shared" si="0"/>
        <v>29</v>
      </c>
      <c r="T51" s="1" t="s">
        <v>3</v>
      </c>
      <c r="U51" s="74">
        <v>14706</v>
      </c>
      <c r="V51" s="78"/>
      <c r="W51" s="68"/>
      <c r="X51" s="80"/>
      <c r="Y51" s="86" t="str">
        <f t="shared" si="1"/>
        <v xml:space="preserve"> </v>
      </c>
      <c r="Z51" s="63"/>
      <c r="AA51" s="64"/>
      <c r="AB51" s="90"/>
      <c r="AC51" s="65"/>
      <c r="AD51" s="249">
        <f t="shared" si="3"/>
        <v>1</v>
      </c>
    </row>
    <row r="52" spans="1:30" x14ac:dyDescent="0.25">
      <c r="A52" s="38">
        <v>30</v>
      </c>
      <c r="B52" s="53"/>
      <c r="C52" s="4"/>
      <c r="D52" s="54"/>
      <c r="E52" s="47">
        <v>43111</v>
      </c>
      <c r="F52" s="5"/>
      <c r="G52" s="5"/>
      <c r="H52" s="7" t="s">
        <v>8</v>
      </c>
      <c r="I52" s="48"/>
      <c r="J52" s="43">
        <v>43115</v>
      </c>
      <c r="K52" s="2"/>
      <c r="L52" s="2"/>
      <c r="M52" s="3" t="s">
        <v>7</v>
      </c>
      <c r="N52" s="44"/>
      <c r="O52" s="238"/>
      <c r="P52" s="252"/>
      <c r="Q52" s="232"/>
      <c r="R52" s="40">
        <v>9</v>
      </c>
      <c r="S52" s="91">
        <f t="shared" si="0"/>
        <v>4.5</v>
      </c>
      <c r="T52" s="1" t="s">
        <v>3</v>
      </c>
      <c r="U52" s="74">
        <v>2632</v>
      </c>
      <c r="V52" s="78"/>
      <c r="W52" s="68"/>
      <c r="X52" s="80"/>
      <c r="Y52" s="86" t="str">
        <f t="shared" si="1"/>
        <v xml:space="preserve"> </v>
      </c>
      <c r="Z52" s="63"/>
      <c r="AA52" s="64"/>
      <c r="AB52" s="90"/>
      <c r="AC52" s="65"/>
      <c r="AD52" s="249">
        <f t="shared" si="3"/>
        <v>1</v>
      </c>
    </row>
    <row r="53" spans="1:30" x14ac:dyDescent="0.25">
      <c r="A53" s="38">
        <v>31</v>
      </c>
      <c r="B53" s="53"/>
      <c r="C53" s="4"/>
      <c r="D53" s="54"/>
      <c r="E53" s="47">
        <v>43111</v>
      </c>
      <c r="F53" s="5"/>
      <c r="G53" s="5"/>
      <c r="H53" s="7" t="s">
        <v>8</v>
      </c>
      <c r="I53" s="48"/>
      <c r="J53" s="43">
        <v>43115</v>
      </c>
      <c r="K53" s="2"/>
      <c r="L53" s="2"/>
      <c r="M53" s="3" t="s">
        <v>7</v>
      </c>
      <c r="N53" s="44"/>
      <c r="O53" s="238"/>
      <c r="P53" s="252"/>
      <c r="Q53" s="232"/>
      <c r="R53" s="40">
        <v>9</v>
      </c>
      <c r="S53" s="91">
        <f t="shared" si="0"/>
        <v>4.5</v>
      </c>
      <c r="T53" s="1" t="s">
        <v>3</v>
      </c>
      <c r="U53" s="74">
        <v>4352</v>
      </c>
      <c r="V53" s="78"/>
      <c r="W53" s="68"/>
      <c r="X53" s="80"/>
      <c r="Y53" s="86" t="str">
        <f t="shared" si="1"/>
        <v xml:space="preserve"> </v>
      </c>
      <c r="Z53" s="63"/>
      <c r="AA53" s="64"/>
      <c r="AB53" s="90"/>
      <c r="AC53" s="65"/>
      <c r="AD53" s="249">
        <f t="shared" si="3"/>
        <v>1</v>
      </c>
    </row>
    <row r="54" spans="1:30" x14ac:dyDescent="0.25">
      <c r="A54" s="38">
        <v>31</v>
      </c>
      <c r="B54" s="53"/>
      <c r="C54" s="4"/>
      <c r="D54" s="54"/>
      <c r="E54" s="47">
        <v>43111</v>
      </c>
      <c r="F54" s="5"/>
      <c r="G54" s="5"/>
      <c r="H54" s="7" t="s">
        <v>8</v>
      </c>
      <c r="I54" s="48"/>
      <c r="J54" s="43">
        <v>43115</v>
      </c>
      <c r="K54" s="2"/>
      <c r="L54" s="2"/>
      <c r="M54" s="3" t="s">
        <v>7</v>
      </c>
      <c r="N54" s="44"/>
      <c r="O54" s="238"/>
      <c r="P54" s="252"/>
      <c r="Q54" s="232"/>
      <c r="R54" s="40">
        <v>12</v>
      </c>
      <c r="S54" s="91">
        <f t="shared" si="0"/>
        <v>6</v>
      </c>
      <c r="T54" s="1" t="s">
        <v>3</v>
      </c>
      <c r="U54" s="74">
        <v>3043</v>
      </c>
      <c r="V54" s="78"/>
      <c r="W54" s="68"/>
      <c r="X54" s="80"/>
      <c r="Y54" s="86" t="str">
        <f t="shared" si="1"/>
        <v xml:space="preserve"> </v>
      </c>
      <c r="Z54" s="63"/>
      <c r="AA54" s="64"/>
      <c r="AB54" s="90"/>
      <c r="AC54" s="65"/>
      <c r="AD54" s="249">
        <f t="shared" si="3"/>
        <v>0</v>
      </c>
    </row>
    <row r="55" spans="1:30" x14ac:dyDescent="0.25">
      <c r="A55" s="38">
        <v>31</v>
      </c>
      <c r="B55" s="53"/>
      <c r="C55" s="4"/>
      <c r="D55" s="54"/>
      <c r="E55" s="47">
        <v>43111</v>
      </c>
      <c r="F55" s="5"/>
      <c r="G55" s="5"/>
      <c r="H55" s="7" t="s">
        <v>8</v>
      </c>
      <c r="I55" s="48"/>
      <c r="J55" s="43">
        <v>43115</v>
      </c>
      <c r="K55" s="2"/>
      <c r="L55" s="2"/>
      <c r="M55" s="3" t="s">
        <v>7</v>
      </c>
      <c r="N55" s="44"/>
      <c r="O55" s="238"/>
      <c r="P55" s="252"/>
      <c r="Q55" s="232"/>
      <c r="R55" s="40">
        <v>6</v>
      </c>
      <c r="S55" s="91">
        <f t="shared" si="0"/>
        <v>3</v>
      </c>
      <c r="T55" s="1" t="s">
        <v>4</v>
      </c>
      <c r="U55" s="74">
        <v>2105</v>
      </c>
      <c r="V55" s="78"/>
      <c r="W55" s="68"/>
      <c r="X55" s="80"/>
      <c r="Y55" s="86" t="str">
        <f t="shared" si="1"/>
        <v xml:space="preserve"> </v>
      </c>
      <c r="Z55" s="63"/>
      <c r="AA55" s="64"/>
      <c r="AB55" s="90"/>
      <c r="AC55" s="65"/>
      <c r="AD55" s="249">
        <f t="shared" si="3"/>
        <v>0</v>
      </c>
    </row>
    <row r="56" spans="1:30" x14ac:dyDescent="0.25">
      <c r="A56" s="38">
        <v>32</v>
      </c>
      <c r="B56" s="53"/>
      <c r="C56" s="4"/>
      <c r="D56" s="54"/>
      <c r="E56" s="47">
        <v>43112</v>
      </c>
      <c r="F56" s="5"/>
      <c r="G56" s="5"/>
      <c r="H56" s="7" t="s">
        <v>8</v>
      </c>
      <c r="I56" s="48"/>
      <c r="J56" s="43">
        <v>43115</v>
      </c>
      <c r="K56" s="2"/>
      <c r="L56" s="2"/>
      <c r="M56" s="3" t="s">
        <v>7</v>
      </c>
      <c r="N56" s="44"/>
      <c r="O56" s="238"/>
      <c r="P56" s="252"/>
      <c r="Q56" s="232"/>
      <c r="R56" s="40">
        <v>49</v>
      </c>
      <c r="S56" s="91">
        <f t="shared" si="0"/>
        <v>24.5</v>
      </c>
      <c r="T56" s="1" t="s">
        <v>3</v>
      </c>
      <c r="U56" s="74">
        <v>24723</v>
      </c>
      <c r="V56" s="78"/>
      <c r="W56" s="68"/>
      <c r="X56" s="80"/>
      <c r="Y56" s="86" t="str">
        <f t="shared" si="1"/>
        <v xml:space="preserve"> </v>
      </c>
      <c r="Z56" s="63"/>
      <c r="AA56" s="64"/>
      <c r="AB56" s="90"/>
      <c r="AC56" s="65"/>
      <c r="AD56" s="249">
        <f t="shared" si="3"/>
        <v>1</v>
      </c>
    </row>
    <row r="57" spans="1:30" x14ac:dyDescent="0.25">
      <c r="A57" s="38">
        <v>33</v>
      </c>
      <c r="B57" s="53"/>
      <c r="C57" s="4"/>
      <c r="D57" s="54"/>
      <c r="E57" s="47">
        <v>43111</v>
      </c>
      <c r="F57" s="5"/>
      <c r="G57" s="5"/>
      <c r="H57" s="7" t="s">
        <v>10</v>
      </c>
      <c r="I57" s="48"/>
      <c r="J57" s="43">
        <v>43117</v>
      </c>
      <c r="K57" s="2"/>
      <c r="L57" s="2"/>
      <c r="M57" s="3" t="s">
        <v>8</v>
      </c>
      <c r="N57" s="44"/>
      <c r="O57" s="238"/>
      <c r="P57" s="252"/>
      <c r="Q57" s="232"/>
      <c r="R57" s="40">
        <v>2</v>
      </c>
      <c r="S57" s="91">
        <f t="shared" si="0"/>
        <v>1</v>
      </c>
      <c r="T57" s="1" t="s">
        <v>3</v>
      </c>
      <c r="U57" s="74">
        <v>1100</v>
      </c>
      <c r="V57" s="78"/>
      <c r="W57" s="68"/>
      <c r="X57" s="80"/>
      <c r="Y57" s="86" t="str">
        <f t="shared" ref="Y57:Y120" si="4">IF(ISBLANK(X57)," ",V57-X57)</f>
        <v xml:space="preserve"> </v>
      </c>
      <c r="Z57" s="63"/>
      <c r="AA57" s="64"/>
      <c r="AB57" s="90"/>
      <c r="AC57" s="65"/>
      <c r="AD57" s="249">
        <f t="shared" si="3"/>
        <v>1</v>
      </c>
    </row>
    <row r="58" spans="1:30" x14ac:dyDescent="0.25">
      <c r="A58" s="38">
        <v>34</v>
      </c>
      <c r="B58" s="53"/>
      <c r="C58" s="4"/>
      <c r="D58" s="54"/>
      <c r="E58" s="47">
        <v>43111</v>
      </c>
      <c r="F58" s="5"/>
      <c r="G58" s="5"/>
      <c r="H58" s="7" t="s">
        <v>8</v>
      </c>
      <c r="I58" s="48"/>
      <c r="J58" s="43">
        <v>43116</v>
      </c>
      <c r="K58" s="2"/>
      <c r="L58" s="2"/>
      <c r="M58" s="3" t="s">
        <v>7</v>
      </c>
      <c r="N58" s="44"/>
      <c r="O58" s="238"/>
      <c r="P58" s="252"/>
      <c r="Q58" s="232"/>
      <c r="R58" s="40">
        <v>3</v>
      </c>
      <c r="S58" s="91">
        <f t="shared" si="0"/>
        <v>1.5</v>
      </c>
      <c r="T58" s="1" t="s">
        <v>3</v>
      </c>
      <c r="U58" s="74">
        <v>1325</v>
      </c>
      <c r="V58" s="78"/>
      <c r="W58" s="68"/>
      <c r="X58" s="80"/>
      <c r="Y58" s="86" t="str">
        <f t="shared" si="4"/>
        <v xml:space="preserve"> </v>
      </c>
      <c r="Z58" s="63"/>
      <c r="AA58" s="64"/>
      <c r="AB58" s="90"/>
      <c r="AC58" s="65"/>
      <c r="AD58" s="249">
        <f t="shared" si="3"/>
        <v>1</v>
      </c>
    </row>
    <row r="59" spans="1:30" x14ac:dyDescent="0.25">
      <c r="A59" s="38">
        <v>35</v>
      </c>
      <c r="B59" s="53"/>
      <c r="C59" s="4"/>
      <c r="D59" s="54"/>
      <c r="E59" s="47">
        <v>43111</v>
      </c>
      <c r="F59" s="5"/>
      <c r="G59" s="5"/>
      <c r="H59" s="7" t="s">
        <v>25</v>
      </c>
      <c r="I59" s="48"/>
      <c r="J59" s="43">
        <v>43112</v>
      </c>
      <c r="K59" s="2"/>
      <c r="L59" s="2"/>
      <c r="M59" s="3" t="s">
        <v>7</v>
      </c>
      <c r="N59" s="44"/>
      <c r="O59" s="238"/>
      <c r="P59" s="252"/>
      <c r="Q59" s="232"/>
      <c r="R59" s="40">
        <v>7</v>
      </c>
      <c r="S59" s="91">
        <f t="shared" si="0"/>
        <v>3.5</v>
      </c>
      <c r="T59" s="1" t="s">
        <v>3</v>
      </c>
      <c r="U59" s="74">
        <v>3342</v>
      </c>
      <c r="V59" s="78"/>
      <c r="W59" s="68"/>
      <c r="X59" s="80"/>
      <c r="Y59" s="86" t="str">
        <f t="shared" si="4"/>
        <v xml:space="preserve"> </v>
      </c>
      <c r="Z59" s="63"/>
      <c r="AA59" s="64"/>
      <c r="AB59" s="90"/>
      <c r="AC59" s="65"/>
      <c r="AD59" s="249">
        <f t="shared" si="3"/>
        <v>1</v>
      </c>
    </row>
    <row r="60" spans="1:30" x14ac:dyDescent="0.25">
      <c r="A60" s="38">
        <v>36</v>
      </c>
      <c r="B60" s="53"/>
      <c r="C60" s="4"/>
      <c r="D60" s="54"/>
      <c r="E60" s="47">
        <v>43112</v>
      </c>
      <c r="F60" s="5"/>
      <c r="G60" s="5"/>
      <c r="H60" s="7" t="s">
        <v>25</v>
      </c>
      <c r="I60" s="48"/>
      <c r="J60" s="43">
        <v>43115</v>
      </c>
      <c r="K60" s="2"/>
      <c r="L60" s="2"/>
      <c r="M60" s="3" t="s">
        <v>7</v>
      </c>
      <c r="N60" s="44"/>
      <c r="O60" s="238"/>
      <c r="P60" s="252"/>
      <c r="Q60" s="232"/>
      <c r="R60" s="40">
        <v>5</v>
      </c>
      <c r="S60" s="91">
        <f t="shared" si="0"/>
        <v>2.5</v>
      </c>
      <c r="T60" s="1" t="s">
        <v>3</v>
      </c>
      <c r="U60" s="74">
        <v>1781</v>
      </c>
      <c r="V60" s="78"/>
      <c r="W60" s="68"/>
      <c r="X60" s="80"/>
      <c r="Y60" s="86" t="str">
        <f t="shared" si="4"/>
        <v xml:space="preserve"> </v>
      </c>
      <c r="Z60" s="63"/>
      <c r="AA60" s="64"/>
      <c r="AB60" s="90"/>
      <c r="AC60" s="65"/>
      <c r="AD60" s="249">
        <f t="shared" si="3"/>
        <v>1</v>
      </c>
    </row>
    <row r="61" spans="1:30" x14ac:dyDescent="0.25">
      <c r="A61" s="38">
        <v>36</v>
      </c>
      <c r="B61" s="53"/>
      <c r="C61" s="4"/>
      <c r="D61" s="54"/>
      <c r="E61" s="47">
        <v>43112</v>
      </c>
      <c r="F61" s="5"/>
      <c r="G61" s="5"/>
      <c r="H61" s="7" t="s">
        <v>25</v>
      </c>
      <c r="I61" s="48"/>
      <c r="J61" s="43">
        <v>43115</v>
      </c>
      <c r="K61" s="2"/>
      <c r="L61" s="2"/>
      <c r="M61" s="3" t="s">
        <v>7</v>
      </c>
      <c r="N61" s="44"/>
      <c r="O61" s="238"/>
      <c r="P61" s="252"/>
      <c r="Q61" s="232"/>
      <c r="R61" s="40">
        <v>5</v>
      </c>
      <c r="S61" s="91">
        <f t="shared" si="0"/>
        <v>2.5</v>
      </c>
      <c r="T61" s="1" t="s">
        <v>3</v>
      </c>
      <c r="U61" s="74">
        <v>2387</v>
      </c>
      <c r="V61" s="78"/>
      <c r="W61" s="68"/>
      <c r="X61" s="80"/>
      <c r="Y61" s="86" t="str">
        <f t="shared" si="4"/>
        <v xml:space="preserve"> </v>
      </c>
      <c r="Z61" s="63"/>
      <c r="AA61" s="64"/>
      <c r="AB61" s="90"/>
      <c r="AC61" s="65"/>
      <c r="AD61" s="249">
        <f t="shared" si="3"/>
        <v>0</v>
      </c>
    </row>
    <row r="62" spans="1:30" x14ac:dyDescent="0.25">
      <c r="A62" s="38">
        <v>36</v>
      </c>
      <c r="B62" s="53"/>
      <c r="C62" s="4"/>
      <c r="D62" s="54"/>
      <c r="E62" s="47">
        <v>43112</v>
      </c>
      <c r="F62" s="5"/>
      <c r="G62" s="5"/>
      <c r="H62" s="7" t="s">
        <v>25</v>
      </c>
      <c r="I62" s="48"/>
      <c r="J62" s="43">
        <v>43115</v>
      </c>
      <c r="K62" s="2"/>
      <c r="L62" s="2"/>
      <c r="M62" s="3" t="s">
        <v>7</v>
      </c>
      <c r="N62" s="44"/>
      <c r="O62" s="238"/>
      <c r="P62" s="252"/>
      <c r="Q62" s="232"/>
      <c r="R62" s="40">
        <v>19</v>
      </c>
      <c r="S62" s="91">
        <f t="shared" si="0"/>
        <v>9.5</v>
      </c>
      <c r="T62" s="1" t="s">
        <v>3</v>
      </c>
      <c r="U62" s="74">
        <v>9071</v>
      </c>
      <c r="V62" s="78"/>
      <c r="W62" s="68"/>
      <c r="X62" s="80"/>
      <c r="Y62" s="86" t="str">
        <f t="shared" si="4"/>
        <v xml:space="preserve"> </v>
      </c>
      <c r="Z62" s="63"/>
      <c r="AA62" s="64"/>
      <c r="AB62" s="90"/>
      <c r="AC62" s="65"/>
      <c r="AD62" s="249">
        <f t="shared" si="3"/>
        <v>0</v>
      </c>
    </row>
    <row r="63" spans="1:30" x14ac:dyDescent="0.25">
      <c r="A63" s="38">
        <v>37</v>
      </c>
      <c r="B63" s="53"/>
      <c r="C63" s="4"/>
      <c r="D63" s="54"/>
      <c r="E63" s="47">
        <v>43115</v>
      </c>
      <c r="F63" s="5"/>
      <c r="G63" s="5"/>
      <c r="H63" s="7" t="s">
        <v>25</v>
      </c>
      <c r="I63" s="48"/>
      <c r="J63" s="43">
        <v>43116</v>
      </c>
      <c r="K63" s="2"/>
      <c r="L63" s="2"/>
      <c r="M63" s="3" t="s">
        <v>7</v>
      </c>
      <c r="N63" s="44"/>
      <c r="O63" s="238"/>
      <c r="P63" s="252"/>
      <c r="Q63" s="232"/>
      <c r="R63" s="40">
        <v>2</v>
      </c>
      <c r="S63" s="91">
        <f t="shared" si="0"/>
        <v>1</v>
      </c>
      <c r="T63" s="1" t="s">
        <v>3</v>
      </c>
      <c r="U63" s="74">
        <v>955</v>
      </c>
      <c r="V63" s="78"/>
      <c r="W63" s="68"/>
      <c r="X63" s="80"/>
      <c r="Y63" s="86" t="str">
        <f t="shared" si="4"/>
        <v xml:space="preserve"> </v>
      </c>
      <c r="Z63" s="63"/>
      <c r="AA63" s="64"/>
      <c r="AB63" s="90"/>
      <c r="AC63" s="65"/>
      <c r="AD63" s="249">
        <f t="shared" si="3"/>
        <v>1</v>
      </c>
    </row>
    <row r="64" spans="1:30" x14ac:dyDescent="0.25">
      <c r="A64" s="38">
        <v>37</v>
      </c>
      <c r="B64" s="53"/>
      <c r="C64" s="4"/>
      <c r="D64" s="54"/>
      <c r="E64" s="47">
        <v>43115</v>
      </c>
      <c r="F64" s="5"/>
      <c r="G64" s="5"/>
      <c r="H64" s="7" t="s">
        <v>25</v>
      </c>
      <c r="I64" s="48"/>
      <c r="J64" s="43">
        <v>43116</v>
      </c>
      <c r="K64" s="2"/>
      <c r="L64" s="2"/>
      <c r="M64" s="3" t="s">
        <v>7</v>
      </c>
      <c r="N64" s="44"/>
      <c r="O64" s="238"/>
      <c r="P64" s="252"/>
      <c r="Q64" s="232"/>
      <c r="R64" s="40">
        <v>17</v>
      </c>
      <c r="S64" s="91">
        <f t="shared" si="0"/>
        <v>8.5</v>
      </c>
      <c r="T64" s="1" t="s">
        <v>3</v>
      </c>
      <c r="U64" s="74">
        <v>8116</v>
      </c>
      <c r="V64" s="78"/>
      <c r="W64" s="68"/>
      <c r="X64" s="80"/>
      <c r="Y64" s="86" t="str">
        <f t="shared" si="4"/>
        <v xml:space="preserve"> </v>
      </c>
      <c r="Z64" s="63"/>
      <c r="AA64" s="64"/>
      <c r="AB64" s="90"/>
      <c r="AC64" s="65"/>
      <c r="AD64" s="249">
        <f t="shared" si="3"/>
        <v>0</v>
      </c>
    </row>
    <row r="65" spans="1:30" x14ac:dyDescent="0.25">
      <c r="A65" s="38">
        <v>37</v>
      </c>
      <c r="B65" s="53"/>
      <c r="C65" s="4"/>
      <c r="D65" s="54"/>
      <c r="E65" s="47">
        <v>43115</v>
      </c>
      <c r="F65" s="5"/>
      <c r="G65" s="5"/>
      <c r="H65" s="7" t="s">
        <v>25</v>
      </c>
      <c r="I65" s="48"/>
      <c r="J65" s="43">
        <v>43116</v>
      </c>
      <c r="K65" s="2"/>
      <c r="L65" s="2"/>
      <c r="M65" s="3" t="s">
        <v>7</v>
      </c>
      <c r="N65" s="44"/>
      <c r="O65" s="238"/>
      <c r="P65" s="252"/>
      <c r="Q65" s="232"/>
      <c r="R65" s="40">
        <v>3</v>
      </c>
      <c r="S65" s="91">
        <f t="shared" si="0"/>
        <v>1.5</v>
      </c>
      <c r="T65" s="1" t="s">
        <v>3</v>
      </c>
      <c r="U65" s="74">
        <v>1432</v>
      </c>
      <c r="V65" s="78"/>
      <c r="W65" s="68"/>
      <c r="X65" s="80"/>
      <c r="Y65" s="86" t="str">
        <f t="shared" si="4"/>
        <v xml:space="preserve"> </v>
      </c>
      <c r="Z65" s="63"/>
      <c r="AA65" s="64"/>
      <c r="AB65" s="90"/>
      <c r="AC65" s="65"/>
      <c r="AD65" s="249">
        <f t="shared" si="3"/>
        <v>0</v>
      </c>
    </row>
    <row r="66" spans="1:30" x14ac:dyDescent="0.25">
      <c r="A66" s="38">
        <v>38</v>
      </c>
      <c r="B66" s="53"/>
      <c r="C66" s="4"/>
      <c r="D66" s="54"/>
      <c r="E66" s="47">
        <v>43115</v>
      </c>
      <c r="F66" s="8"/>
      <c r="G66" s="8"/>
      <c r="H66" s="7" t="s">
        <v>25</v>
      </c>
      <c r="I66" s="50"/>
      <c r="J66" s="43">
        <v>43116</v>
      </c>
      <c r="K66" s="2"/>
      <c r="L66" s="2"/>
      <c r="M66" s="3" t="s">
        <v>7</v>
      </c>
      <c r="N66" s="44"/>
      <c r="O66" s="238"/>
      <c r="P66" s="252"/>
      <c r="Q66" s="232"/>
      <c r="R66" s="40">
        <v>15</v>
      </c>
      <c r="S66" s="91">
        <f t="shared" ref="S66:S129" si="5">R66/2</f>
        <v>7.5</v>
      </c>
      <c r="T66" s="1" t="s">
        <v>3</v>
      </c>
      <c r="U66" s="74">
        <v>7376</v>
      </c>
      <c r="V66" s="78"/>
      <c r="W66" s="68"/>
      <c r="X66" s="80"/>
      <c r="Y66" s="86" t="str">
        <f t="shared" si="4"/>
        <v xml:space="preserve"> </v>
      </c>
      <c r="Z66" s="63"/>
      <c r="AA66" s="64"/>
      <c r="AB66" s="90"/>
      <c r="AC66" s="65"/>
      <c r="AD66" s="249">
        <f t="shared" si="3"/>
        <v>1</v>
      </c>
    </row>
    <row r="67" spans="1:30" x14ac:dyDescent="0.25">
      <c r="A67" s="38">
        <v>39</v>
      </c>
      <c r="B67" s="53"/>
      <c r="C67" s="4"/>
      <c r="D67" s="54"/>
      <c r="E67" s="47">
        <v>43111</v>
      </c>
      <c r="F67" s="5"/>
      <c r="G67" s="5"/>
      <c r="H67" s="7" t="s">
        <v>25</v>
      </c>
      <c r="I67" s="48"/>
      <c r="J67" s="43">
        <v>43112</v>
      </c>
      <c r="K67" s="2"/>
      <c r="L67" s="2"/>
      <c r="M67" s="3" t="s">
        <v>7</v>
      </c>
      <c r="N67" s="44"/>
      <c r="O67" s="238"/>
      <c r="P67" s="252"/>
      <c r="Q67" s="232"/>
      <c r="R67" s="40">
        <v>12</v>
      </c>
      <c r="S67" s="91">
        <f t="shared" si="5"/>
        <v>6</v>
      </c>
      <c r="T67" s="1" t="s">
        <v>3</v>
      </c>
      <c r="U67" s="74"/>
      <c r="V67" s="78"/>
      <c r="W67" s="68"/>
      <c r="X67" s="80"/>
      <c r="Y67" s="86" t="str">
        <f t="shared" si="4"/>
        <v xml:space="preserve"> </v>
      </c>
      <c r="Z67" s="63"/>
      <c r="AA67" s="64"/>
      <c r="AB67" s="90"/>
      <c r="AC67" s="65"/>
      <c r="AD67" s="249">
        <f t="shared" si="3"/>
        <v>1</v>
      </c>
    </row>
    <row r="68" spans="1:30" x14ac:dyDescent="0.25">
      <c r="A68" s="38">
        <v>40</v>
      </c>
      <c r="B68" s="53"/>
      <c r="C68" s="4"/>
      <c r="D68" s="54"/>
      <c r="E68" s="47">
        <v>43118</v>
      </c>
      <c r="F68" s="5"/>
      <c r="G68" s="5"/>
      <c r="H68" s="7" t="s">
        <v>8</v>
      </c>
      <c r="I68" s="48"/>
      <c r="J68" s="43">
        <v>43122</v>
      </c>
      <c r="K68" s="2"/>
      <c r="L68" s="2"/>
      <c r="M68" s="3" t="s">
        <v>12</v>
      </c>
      <c r="N68" s="44"/>
      <c r="O68" s="238"/>
      <c r="P68" s="252"/>
      <c r="Q68" s="232"/>
      <c r="R68" s="40">
        <v>52</v>
      </c>
      <c r="S68" s="91">
        <f t="shared" si="5"/>
        <v>26</v>
      </c>
      <c r="T68" s="1" t="s">
        <v>3</v>
      </c>
      <c r="U68" s="74">
        <v>24570</v>
      </c>
      <c r="V68" s="78"/>
      <c r="W68" s="68"/>
      <c r="X68" s="80"/>
      <c r="Y68" s="86" t="str">
        <f t="shared" si="4"/>
        <v xml:space="preserve"> </v>
      </c>
      <c r="Z68" s="63"/>
      <c r="AA68" s="64"/>
      <c r="AB68" s="90"/>
      <c r="AC68" s="65"/>
      <c r="AD68" s="249">
        <f t="shared" si="3"/>
        <v>1</v>
      </c>
    </row>
    <row r="69" spans="1:30" x14ac:dyDescent="0.25">
      <c r="A69" s="38">
        <v>41</v>
      </c>
      <c r="B69" s="53"/>
      <c r="C69" s="4"/>
      <c r="D69" s="54"/>
      <c r="E69" s="47">
        <v>43115</v>
      </c>
      <c r="F69" s="5"/>
      <c r="G69" s="5"/>
      <c r="H69" s="7" t="s">
        <v>8</v>
      </c>
      <c r="I69" s="48"/>
      <c r="J69" s="43">
        <v>43118</v>
      </c>
      <c r="K69" s="2"/>
      <c r="L69" s="2"/>
      <c r="M69" s="3" t="s">
        <v>7</v>
      </c>
      <c r="N69" s="44"/>
      <c r="O69" s="238"/>
      <c r="P69" s="252"/>
      <c r="Q69" s="232"/>
      <c r="R69" s="40">
        <v>10</v>
      </c>
      <c r="S69" s="91">
        <f t="shared" si="5"/>
        <v>5</v>
      </c>
      <c r="T69" s="1" t="s">
        <v>3</v>
      </c>
      <c r="U69" s="74">
        <v>4604</v>
      </c>
      <c r="V69" s="78"/>
      <c r="W69" s="68"/>
      <c r="X69" s="80"/>
      <c r="Y69" s="86" t="str">
        <f t="shared" si="4"/>
        <v xml:space="preserve"> </v>
      </c>
      <c r="Z69" s="63"/>
      <c r="AA69" s="64"/>
      <c r="AB69" s="90"/>
      <c r="AC69" s="65"/>
      <c r="AD69" s="249">
        <f t="shared" si="3"/>
        <v>1</v>
      </c>
    </row>
    <row r="70" spans="1:30" x14ac:dyDescent="0.25">
      <c r="A70" s="38">
        <v>42</v>
      </c>
      <c r="B70" s="53"/>
      <c r="C70" s="4"/>
      <c r="D70" s="54"/>
      <c r="E70" s="47">
        <v>43112</v>
      </c>
      <c r="F70" s="5"/>
      <c r="G70" s="5"/>
      <c r="H70" s="7" t="s">
        <v>6</v>
      </c>
      <c r="I70" s="48"/>
      <c r="J70" s="43">
        <v>43116</v>
      </c>
      <c r="K70" s="2"/>
      <c r="L70" s="2"/>
      <c r="M70" s="3" t="s">
        <v>8</v>
      </c>
      <c r="N70" s="44"/>
      <c r="O70" s="238"/>
      <c r="P70" s="252"/>
      <c r="Q70" s="232"/>
      <c r="R70" s="40">
        <v>9</v>
      </c>
      <c r="S70" s="91">
        <f t="shared" si="5"/>
        <v>4.5</v>
      </c>
      <c r="T70" s="1" t="s">
        <v>4</v>
      </c>
      <c r="U70" s="74">
        <v>3431</v>
      </c>
      <c r="V70" s="78"/>
      <c r="W70" s="68"/>
      <c r="X70" s="80"/>
      <c r="Y70" s="86" t="str">
        <f t="shared" si="4"/>
        <v xml:space="preserve"> </v>
      </c>
      <c r="Z70" s="63"/>
      <c r="AA70" s="64"/>
      <c r="AB70" s="90"/>
      <c r="AC70" s="65"/>
      <c r="AD70" s="249">
        <f t="shared" ref="AD70:AD133" si="6">IF(A70=A69, 0,1)</f>
        <v>1</v>
      </c>
    </row>
    <row r="71" spans="1:30" x14ac:dyDescent="0.25">
      <c r="A71" s="38">
        <v>43</v>
      </c>
      <c r="B71" s="53"/>
      <c r="C71" s="4"/>
      <c r="D71" s="54"/>
      <c r="E71" s="47">
        <v>43112</v>
      </c>
      <c r="F71" s="5"/>
      <c r="G71" s="5"/>
      <c r="H71" s="7" t="s">
        <v>7</v>
      </c>
      <c r="I71" s="48"/>
      <c r="J71" s="43">
        <v>43115</v>
      </c>
      <c r="K71" s="2"/>
      <c r="L71" s="2"/>
      <c r="M71" s="3" t="s">
        <v>9</v>
      </c>
      <c r="N71" s="44"/>
      <c r="O71" s="238"/>
      <c r="P71" s="252"/>
      <c r="Q71" s="232"/>
      <c r="R71" s="40">
        <v>60</v>
      </c>
      <c r="S71" s="91">
        <f t="shared" si="5"/>
        <v>30</v>
      </c>
      <c r="T71" s="1" t="s">
        <v>3</v>
      </c>
      <c r="U71" s="74">
        <v>19577</v>
      </c>
      <c r="V71" s="78"/>
      <c r="W71" s="68"/>
      <c r="X71" s="80"/>
      <c r="Y71" s="86" t="str">
        <f t="shared" si="4"/>
        <v xml:space="preserve"> </v>
      </c>
      <c r="Z71" s="63"/>
      <c r="AA71" s="64"/>
      <c r="AB71" s="90"/>
      <c r="AC71" s="65"/>
      <c r="AD71" s="249">
        <f t="shared" si="6"/>
        <v>1</v>
      </c>
    </row>
    <row r="72" spans="1:30" x14ac:dyDescent="0.25">
      <c r="A72" s="38">
        <v>44</v>
      </c>
      <c r="B72" s="53"/>
      <c r="C72" s="4"/>
      <c r="D72" s="54"/>
      <c r="E72" s="47">
        <v>43117</v>
      </c>
      <c r="F72" s="5"/>
      <c r="G72" s="5"/>
      <c r="H72" s="7" t="s">
        <v>8</v>
      </c>
      <c r="I72" s="48"/>
      <c r="J72" s="43">
        <v>43122</v>
      </c>
      <c r="K72" s="2"/>
      <c r="L72" s="2"/>
      <c r="M72" s="3" t="s">
        <v>7</v>
      </c>
      <c r="N72" s="44"/>
      <c r="O72" s="238"/>
      <c r="P72" s="252"/>
      <c r="Q72" s="232"/>
      <c r="R72" s="40">
        <v>48</v>
      </c>
      <c r="S72" s="91">
        <f t="shared" si="5"/>
        <v>24</v>
      </c>
      <c r="T72" s="1" t="s">
        <v>3</v>
      </c>
      <c r="U72" s="74">
        <v>24131</v>
      </c>
      <c r="V72" s="78"/>
      <c r="W72" s="68"/>
      <c r="X72" s="80"/>
      <c r="Y72" s="86" t="str">
        <f t="shared" si="4"/>
        <v xml:space="preserve"> </v>
      </c>
      <c r="Z72" s="63"/>
      <c r="AA72" s="64"/>
      <c r="AB72" s="90"/>
      <c r="AC72" s="65"/>
      <c r="AD72" s="249">
        <f t="shared" si="6"/>
        <v>1</v>
      </c>
    </row>
    <row r="73" spans="1:30" x14ac:dyDescent="0.25">
      <c r="A73" s="38">
        <v>45</v>
      </c>
      <c r="B73" s="53"/>
      <c r="C73" s="4"/>
      <c r="D73" s="54"/>
      <c r="E73" s="47">
        <v>43116</v>
      </c>
      <c r="F73" s="5"/>
      <c r="G73" s="5"/>
      <c r="H73" s="7" t="s">
        <v>8</v>
      </c>
      <c r="I73" s="48"/>
      <c r="J73" s="43">
        <v>43119</v>
      </c>
      <c r="K73" s="2"/>
      <c r="L73" s="2"/>
      <c r="M73" s="3" t="s">
        <v>25</v>
      </c>
      <c r="N73" s="44"/>
      <c r="O73" s="238"/>
      <c r="P73" s="252"/>
      <c r="Q73" s="232"/>
      <c r="R73" s="40">
        <v>47</v>
      </c>
      <c r="S73" s="91">
        <f t="shared" si="5"/>
        <v>23.5</v>
      </c>
      <c r="T73" s="1" t="s">
        <v>3</v>
      </c>
      <c r="U73" s="74">
        <v>17508</v>
      </c>
      <c r="V73" s="78"/>
      <c r="W73" s="68"/>
      <c r="X73" s="80"/>
      <c r="Y73" s="86" t="str">
        <f t="shared" si="4"/>
        <v xml:space="preserve"> </v>
      </c>
      <c r="Z73" s="63"/>
      <c r="AA73" s="64"/>
      <c r="AB73" s="90"/>
      <c r="AC73" s="65"/>
      <c r="AD73" s="249">
        <f t="shared" si="6"/>
        <v>1</v>
      </c>
    </row>
    <row r="74" spans="1:30" x14ac:dyDescent="0.25">
      <c r="A74" s="38">
        <v>45</v>
      </c>
      <c r="B74" s="53"/>
      <c r="C74" s="4"/>
      <c r="D74" s="54"/>
      <c r="E74" s="47">
        <v>43116</v>
      </c>
      <c r="F74" s="5"/>
      <c r="G74" s="5"/>
      <c r="H74" s="7" t="s">
        <v>8</v>
      </c>
      <c r="I74" s="48"/>
      <c r="J74" s="43">
        <v>43119</v>
      </c>
      <c r="K74" s="2"/>
      <c r="L74" s="2"/>
      <c r="M74" s="3" t="s">
        <v>7</v>
      </c>
      <c r="N74" s="44"/>
      <c r="O74" s="238"/>
      <c r="P74" s="252"/>
      <c r="Q74" s="232"/>
      <c r="R74" s="40">
        <v>13</v>
      </c>
      <c r="S74" s="91">
        <f t="shared" si="5"/>
        <v>6.5</v>
      </c>
      <c r="T74" s="1" t="s">
        <v>3</v>
      </c>
      <c r="U74" s="74">
        <v>6559</v>
      </c>
      <c r="V74" s="78"/>
      <c r="W74" s="68"/>
      <c r="X74" s="80"/>
      <c r="Y74" s="86" t="str">
        <f t="shared" si="4"/>
        <v xml:space="preserve"> </v>
      </c>
      <c r="Z74" s="63"/>
      <c r="AA74" s="64"/>
      <c r="AB74" s="90"/>
      <c r="AC74" s="65"/>
      <c r="AD74" s="249">
        <f t="shared" si="6"/>
        <v>0</v>
      </c>
    </row>
    <row r="75" spans="1:30" x14ac:dyDescent="0.25">
      <c r="A75" s="38">
        <v>46</v>
      </c>
      <c r="B75" s="53"/>
      <c r="C75" s="4"/>
      <c r="D75" s="54"/>
      <c r="E75" s="47">
        <v>43116</v>
      </c>
      <c r="F75" s="5"/>
      <c r="G75" s="5"/>
      <c r="H75" s="7" t="s">
        <v>8</v>
      </c>
      <c r="I75" s="48"/>
      <c r="J75" s="43">
        <v>43118</v>
      </c>
      <c r="K75" s="2"/>
      <c r="L75" s="2"/>
      <c r="M75" s="3" t="s">
        <v>7</v>
      </c>
      <c r="N75" s="44"/>
      <c r="O75" s="238"/>
      <c r="P75" s="252"/>
      <c r="Q75" s="232"/>
      <c r="R75" s="40">
        <v>6</v>
      </c>
      <c r="S75" s="91">
        <f t="shared" si="5"/>
        <v>3</v>
      </c>
      <c r="T75" s="1" t="s">
        <v>3</v>
      </c>
      <c r="U75" s="74">
        <v>2339</v>
      </c>
      <c r="V75" s="78"/>
      <c r="W75" s="68"/>
      <c r="X75" s="80"/>
      <c r="Y75" s="86" t="str">
        <f t="shared" si="4"/>
        <v xml:space="preserve"> </v>
      </c>
      <c r="Z75" s="63"/>
      <c r="AA75" s="64"/>
      <c r="AB75" s="90"/>
      <c r="AC75" s="65"/>
      <c r="AD75" s="249">
        <f t="shared" si="6"/>
        <v>1</v>
      </c>
    </row>
    <row r="76" spans="1:30" x14ac:dyDescent="0.25">
      <c r="A76" s="38">
        <v>46</v>
      </c>
      <c r="B76" s="53"/>
      <c r="C76" s="4"/>
      <c r="D76" s="54"/>
      <c r="E76" s="47">
        <v>43116</v>
      </c>
      <c r="F76" s="5"/>
      <c r="G76" s="5"/>
      <c r="H76" s="7" t="s">
        <v>8</v>
      </c>
      <c r="I76" s="48"/>
      <c r="J76" s="43">
        <v>43118</v>
      </c>
      <c r="K76" s="2"/>
      <c r="L76" s="2"/>
      <c r="M76" s="3" t="s">
        <v>7</v>
      </c>
      <c r="N76" s="44"/>
      <c r="O76" s="238"/>
      <c r="P76" s="252"/>
      <c r="Q76" s="232"/>
      <c r="R76" s="40">
        <v>2</v>
      </c>
      <c r="S76" s="91">
        <f t="shared" si="5"/>
        <v>1</v>
      </c>
      <c r="T76" s="1" t="s">
        <v>3</v>
      </c>
      <c r="U76" s="74">
        <v>780</v>
      </c>
      <c r="V76" s="78"/>
      <c r="W76" s="68"/>
      <c r="X76" s="80"/>
      <c r="Y76" s="86" t="str">
        <f t="shared" si="4"/>
        <v xml:space="preserve"> </v>
      </c>
      <c r="Z76" s="63"/>
      <c r="AA76" s="64"/>
      <c r="AB76" s="90"/>
      <c r="AC76" s="65"/>
      <c r="AD76" s="249">
        <f t="shared" si="6"/>
        <v>0</v>
      </c>
    </row>
    <row r="77" spans="1:30" x14ac:dyDescent="0.25">
      <c r="A77" s="38">
        <v>46</v>
      </c>
      <c r="B77" s="53"/>
      <c r="C77" s="4"/>
      <c r="D77" s="54"/>
      <c r="E77" s="47">
        <v>43116</v>
      </c>
      <c r="F77" s="5"/>
      <c r="G77" s="5"/>
      <c r="H77" s="7" t="s">
        <v>8</v>
      </c>
      <c r="I77" s="48"/>
      <c r="J77" s="43">
        <v>43118</v>
      </c>
      <c r="K77" s="2"/>
      <c r="L77" s="2"/>
      <c r="M77" s="3" t="s">
        <v>7</v>
      </c>
      <c r="N77" s="44"/>
      <c r="O77" s="238"/>
      <c r="P77" s="252"/>
      <c r="Q77" s="232"/>
      <c r="R77" s="40">
        <v>6</v>
      </c>
      <c r="S77" s="91">
        <f t="shared" si="5"/>
        <v>3</v>
      </c>
      <c r="T77" s="1" t="s">
        <v>3</v>
      </c>
      <c r="U77" s="74">
        <v>2339</v>
      </c>
      <c r="V77" s="78"/>
      <c r="W77" s="68"/>
      <c r="X77" s="80"/>
      <c r="Y77" s="86" t="str">
        <f t="shared" si="4"/>
        <v xml:space="preserve"> </v>
      </c>
      <c r="Z77" s="63"/>
      <c r="AA77" s="64"/>
      <c r="AB77" s="90"/>
      <c r="AC77" s="65"/>
      <c r="AD77" s="249">
        <f t="shared" si="6"/>
        <v>0</v>
      </c>
    </row>
    <row r="78" spans="1:30" x14ac:dyDescent="0.25">
      <c r="A78" s="38">
        <v>46</v>
      </c>
      <c r="B78" s="53"/>
      <c r="C78" s="4"/>
      <c r="D78" s="54"/>
      <c r="E78" s="47">
        <v>43116</v>
      </c>
      <c r="F78" s="5"/>
      <c r="G78" s="5"/>
      <c r="H78" s="7" t="s">
        <v>8</v>
      </c>
      <c r="I78" s="48"/>
      <c r="J78" s="43">
        <v>43118</v>
      </c>
      <c r="K78" s="2"/>
      <c r="L78" s="2"/>
      <c r="M78" s="3" t="s">
        <v>7</v>
      </c>
      <c r="N78" s="44"/>
      <c r="O78" s="238"/>
      <c r="P78" s="252"/>
      <c r="Q78" s="232"/>
      <c r="R78" s="40">
        <v>37</v>
      </c>
      <c r="S78" s="91">
        <f t="shared" si="5"/>
        <v>18.5</v>
      </c>
      <c r="T78" s="1" t="s">
        <v>3</v>
      </c>
      <c r="U78" s="74">
        <v>17672</v>
      </c>
      <c r="V78" s="78"/>
      <c r="W78" s="68"/>
      <c r="X78" s="80"/>
      <c r="Y78" s="86" t="str">
        <f t="shared" si="4"/>
        <v xml:space="preserve"> </v>
      </c>
      <c r="Z78" s="63"/>
      <c r="AA78" s="64"/>
      <c r="AB78" s="90"/>
      <c r="AC78" s="65"/>
      <c r="AD78" s="249">
        <f t="shared" si="6"/>
        <v>0</v>
      </c>
    </row>
    <row r="79" spans="1:30" x14ac:dyDescent="0.25">
      <c r="A79" s="38">
        <v>47</v>
      </c>
      <c r="B79" s="53"/>
      <c r="C79" s="4"/>
      <c r="D79" s="54"/>
      <c r="E79" s="47">
        <v>43118</v>
      </c>
      <c r="F79" s="5"/>
      <c r="G79" s="5"/>
      <c r="H79" s="7" t="s">
        <v>8</v>
      </c>
      <c r="I79" s="48"/>
      <c r="J79" s="43">
        <v>43119</v>
      </c>
      <c r="K79" s="2"/>
      <c r="L79" s="2"/>
      <c r="M79" s="3" t="s">
        <v>7</v>
      </c>
      <c r="N79" s="44"/>
      <c r="O79" s="238"/>
      <c r="P79" s="252"/>
      <c r="Q79" s="232"/>
      <c r="R79" s="40">
        <v>50</v>
      </c>
      <c r="S79" s="91">
        <f t="shared" si="5"/>
        <v>25</v>
      </c>
      <c r="T79" s="1" t="s">
        <v>3</v>
      </c>
      <c r="U79" s="74">
        <v>23880</v>
      </c>
      <c r="V79" s="78"/>
      <c r="W79" s="68"/>
      <c r="X79" s="80"/>
      <c r="Y79" s="86" t="str">
        <f t="shared" si="4"/>
        <v xml:space="preserve"> </v>
      </c>
      <c r="Z79" s="63"/>
      <c r="AA79" s="64"/>
      <c r="AB79" s="90"/>
      <c r="AC79" s="65"/>
      <c r="AD79" s="249">
        <f t="shared" si="6"/>
        <v>1</v>
      </c>
    </row>
    <row r="80" spans="1:30" x14ac:dyDescent="0.25">
      <c r="A80" s="38">
        <v>48</v>
      </c>
      <c r="B80" s="53"/>
      <c r="C80" s="4"/>
      <c r="D80" s="54"/>
      <c r="E80" s="47">
        <v>43115</v>
      </c>
      <c r="F80" s="5"/>
      <c r="G80" s="5"/>
      <c r="H80" s="7" t="s">
        <v>6</v>
      </c>
      <c r="I80" s="48"/>
      <c r="J80" s="43">
        <v>43118</v>
      </c>
      <c r="K80" s="2"/>
      <c r="L80" s="2"/>
      <c r="M80" s="3" t="s">
        <v>8</v>
      </c>
      <c r="N80" s="44"/>
      <c r="O80" s="238"/>
      <c r="P80" s="252"/>
      <c r="Q80" s="232"/>
      <c r="R80" s="40">
        <v>14</v>
      </c>
      <c r="S80" s="91">
        <f t="shared" si="5"/>
        <v>7</v>
      </c>
      <c r="T80" s="1" t="s">
        <v>4</v>
      </c>
      <c r="U80" s="74">
        <v>5122</v>
      </c>
      <c r="V80" s="78"/>
      <c r="W80" s="68"/>
      <c r="X80" s="80"/>
      <c r="Y80" s="86" t="str">
        <f t="shared" si="4"/>
        <v xml:space="preserve"> </v>
      </c>
      <c r="Z80" s="63"/>
      <c r="AA80" s="64"/>
      <c r="AB80" s="90"/>
      <c r="AC80" s="65"/>
      <c r="AD80" s="249">
        <f t="shared" si="6"/>
        <v>1</v>
      </c>
    </row>
    <row r="81" spans="1:30" x14ac:dyDescent="0.25">
      <c r="A81" s="38">
        <v>49</v>
      </c>
      <c r="B81" s="53"/>
      <c r="C81" s="4"/>
      <c r="D81" s="54"/>
      <c r="E81" s="47">
        <v>43117</v>
      </c>
      <c r="F81" s="5"/>
      <c r="G81" s="5"/>
      <c r="H81" s="7" t="s">
        <v>25</v>
      </c>
      <c r="I81" s="48"/>
      <c r="J81" s="43">
        <v>43118</v>
      </c>
      <c r="K81" s="2"/>
      <c r="L81" s="2"/>
      <c r="M81" s="3" t="s">
        <v>10</v>
      </c>
      <c r="N81" s="44"/>
      <c r="O81" s="238"/>
      <c r="P81" s="252"/>
      <c r="Q81" s="232"/>
      <c r="R81" s="40">
        <v>5</v>
      </c>
      <c r="S81" s="91">
        <f t="shared" si="5"/>
        <v>2.5</v>
      </c>
      <c r="T81" s="1" t="s">
        <v>3</v>
      </c>
      <c r="U81" s="74">
        <v>2009</v>
      </c>
      <c r="V81" s="78"/>
      <c r="W81" s="68"/>
      <c r="X81" s="80"/>
      <c r="Y81" s="86" t="str">
        <f t="shared" si="4"/>
        <v xml:space="preserve"> </v>
      </c>
      <c r="Z81" s="63"/>
      <c r="AA81" s="64"/>
      <c r="AB81" s="90"/>
      <c r="AC81" s="65"/>
      <c r="AD81" s="249">
        <f t="shared" si="6"/>
        <v>1</v>
      </c>
    </row>
    <row r="82" spans="1:30" x14ac:dyDescent="0.25">
      <c r="A82" s="38">
        <v>49</v>
      </c>
      <c r="B82" s="53"/>
      <c r="C82" s="4"/>
      <c r="D82" s="54"/>
      <c r="E82" s="47">
        <v>43117</v>
      </c>
      <c r="F82" s="5"/>
      <c r="G82" s="5"/>
      <c r="H82" s="7" t="s">
        <v>25</v>
      </c>
      <c r="I82" s="48"/>
      <c r="J82" s="43">
        <v>43118</v>
      </c>
      <c r="K82" s="2"/>
      <c r="L82" s="2"/>
      <c r="M82" s="3" t="s">
        <v>10</v>
      </c>
      <c r="N82" s="44"/>
      <c r="O82" s="238"/>
      <c r="P82" s="252"/>
      <c r="Q82" s="232"/>
      <c r="R82" s="40">
        <v>6</v>
      </c>
      <c r="S82" s="91">
        <f t="shared" si="5"/>
        <v>3</v>
      </c>
      <c r="T82" s="1" t="s">
        <v>3</v>
      </c>
      <c r="U82" s="74">
        <v>2661</v>
      </c>
      <c r="V82" s="78"/>
      <c r="W82" s="68"/>
      <c r="X82" s="80"/>
      <c r="Y82" s="86" t="str">
        <f t="shared" si="4"/>
        <v xml:space="preserve"> </v>
      </c>
      <c r="Z82" s="63"/>
      <c r="AA82" s="64"/>
      <c r="AB82" s="90"/>
      <c r="AC82" s="65"/>
      <c r="AD82" s="249">
        <f t="shared" si="6"/>
        <v>0</v>
      </c>
    </row>
    <row r="83" spans="1:30" x14ac:dyDescent="0.25">
      <c r="A83" s="38">
        <v>50</v>
      </c>
      <c r="B83" s="53"/>
      <c r="C83" s="4"/>
      <c r="D83" s="54"/>
      <c r="E83" s="47">
        <v>43117</v>
      </c>
      <c r="F83" s="5"/>
      <c r="G83" s="5"/>
      <c r="H83" s="7" t="s">
        <v>25</v>
      </c>
      <c r="I83" s="48"/>
      <c r="J83" s="43">
        <v>43118</v>
      </c>
      <c r="K83" s="2"/>
      <c r="L83" s="2"/>
      <c r="M83" s="3" t="s">
        <v>7</v>
      </c>
      <c r="N83" s="44"/>
      <c r="O83" s="238"/>
      <c r="P83" s="252"/>
      <c r="Q83" s="232"/>
      <c r="R83" s="40">
        <v>3</v>
      </c>
      <c r="S83" s="91">
        <f t="shared" si="5"/>
        <v>1.5</v>
      </c>
      <c r="T83" s="1" t="s">
        <v>3</v>
      </c>
      <c r="U83" s="74">
        <v>1151</v>
      </c>
      <c r="V83" s="78"/>
      <c r="W83" s="68"/>
      <c r="X83" s="80"/>
      <c r="Y83" s="86" t="str">
        <f t="shared" si="4"/>
        <v xml:space="preserve"> </v>
      </c>
      <c r="Z83" s="63"/>
      <c r="AA83" s="64"/>
      <c r="AB83" s="90"/>
      <c r="AC83" s="65"/>
      <c r="AD83" s="249">
        <f t="shared" si="6"/>
        <v>1</v>
      </c>
    </row>
    <row r="84" spans="1:30" x14ac:dyDescent="0.25">
      <c r="A84" s="38">
        <v>51</v>
      </c>
      <c r="B84" s="53"/>
      <c r="C84" s="4"/>
      <c r="D84" s="54"/>
      <c r="E84" s="47">
        <v>43117</v>
      </c>
      <c r="F84" s="5"/>
      <c r="G84" s="5"/>
      <c r="H84" s="7" t="s">
        <v>8</v>
      </c>
      <c r="I84" s="48"/>
      <c r="J84" s="43">
        <v>43123</v>
      </c>
      <c r="K84" s="2"/>
      <c r="L84" s="2"/>
      <c r="M84" s="3" t="s">
        <v>12</v>
      </c>
      <c r="N84" s="44"/>
      <c r="O84" s="238"/>
      <c r="P84" s="252"/>
      <c r="Q84" s="232"/>
      <c r="R84" s="40">
        <v>9</v>
      </c>
      <c r="S84" s="91">
        <f t="shared" si="5"/>
        <v>4.5</v>
      </c>
      <c r="T84" s="1" t="s">
        <v>2</v>
      </c>
      <c r="U84" s="74">
        <v>3699</v>
      </c>
      <c r="V84" s="78"/>
      <c r="W84" s="68"/>
      <c r="X84" s="80"/>
      <c r="Y84" s="86" t="str">
        <f t="shared" si="4"/>
        <v xml:space="preserve"> </v>
      </c>
      <c r="Z84" s="63"/>
      <c r="AA84" s="64"/>
      <c r="AB84" s="90"/>
      <c r="AC84" s="65"/>
      <c r="AD84" s="249">
        <f t="shared" si="6"/>
        <v>1</v>
      </c>
    </row>
    <row r="85" spans="1:30" x14ac:dyDescent="0.25">
      <c r="A85" s="38">
        <v>52</v>
      </c>
      <c r="B85" s="53"/>
      <c r="C85" s="4"/>
      <c r="D85" s="54"/>
      <c r="E85" s="47">
        <v>43122</v>
      </c>
      <c r="F85" s="5"/>
      <c r="G85" s="5"/>
      <c r="H85" s="7" t="s">
        <v>25</v>
      </c>
      <c r="I85" s="48"/>
      <c r="J85" s="43">
        <v>43123</v>
      </c>
      <c r="K85" s="2"/>
      <c r="L85" s="2"/>
      <c r="M85" s="3" t="s">
        <v>7</v>
      </c>
      <c r="N85" s="44"/>
      <c r="O85" s="238"/>
      <c r="P85" s="252"/>
      <c r="Q85" s="232"/>
      <c r="R85" s="40">
        <v>8</v>
      </c>
      <c r="S85" s="91">
        <f t="shared" si="5"/>
        <v>4</v>
      </c>
      <c r="T85" s="1" t="s">
        <v>3</v>
      </c>
      <c r="U85" s="74">
        <v>3363</v>
      </c>
      <c r="V85" s="78"/>
      <c r="W85" s="68"/>
      <c r="X85" s="80"/>
      <c r="Y85" s="86" t="str">
        <f t="shared" si="4"/>
        <v xml:space="preserve"> </v>
      </c>
      <c r="Z85" s="63"/>
      <c r="AA85" s="64"/>
      <c r="AB85" s="90"/>
      <c r="AC85" s="65"/>
      <c r="AD85" s="249">
        <f t="shared" si="6"/>
        <v>1</v>
      </c>
    </row>
    <row r="86" spans="1:30" x14ac:dyDescent="0.25">
      <c r="A86" s="38">
        <v>52</v>
      </c>
      <c r="B86" s="53"/>
      <c r="C86" s="4"/>
      <c r="D86" s="54"/>
      <c r="E86" s="47">
        <v>43122</v>
      </c>
      <c r="F86" s="5"/>
      <c r="G86" s="5"/>
      <c r="H86" s="7" t="s">
        <v>25</v>
      </c>
      <c r="I86" s="48"/>
      <c r="J86" s="43">
        <v>43123</v>
      </c>
      <c r="K86" s="2"/>
      <c r="L86" s="2"/>
      <c r="M86" s="3" t="s">
        <v>7</v>
      </c>
      <c r="N86" s="44"/>
      <c r="O86" s="238"/>
      <c r="P86" s="252"/>
      <c r="Q86" s="232"/>
      <c r="R86" s="40">
        <v>3</v>
      </c>
      <c r="S86" s="91">
        <f t="shared" si="5"/>
        <v>1.5</v>
      </c>
      <c r="T86" s="1" t="s">
        <v>3</v>
      </c>
      <c r="U86" s="74">
        <v>884</v>
      </c>
      <c r="V86" s="78"/>
      <c r="W86" s="68"/>
      <c r="X86" s="80"/>
      <c r="Y86" s="86" t="str">
        <f t="shared" si="4"/>
        <v xml:space="preserve"> </v>
      </c>
      <c r="Z86" s="63"/>
      <c r="AA86" s="64"/>
      <c r="AB86" s="90"/>
      <c r="AC86" s="65"/>
      <c r="AD86" s="249">
        <f t="shared" si="6"/>
        <v>0</v>
      </c>
    </row>
    <row r="87" spans="1:30" x14ac:dyDescent="0.25">
      <c r="A87" s="38">
        <v>53</v>
      </c>
      <c r="B87" s="53"/>
      <c r="C87" s="4"/>
      <c r="D87" s="54"/>
      <c r="E87" s="47">
        <v>43116</v>
      </c>
      <c r="F87" s="5"/>
      <c r="G87" s="5"/>
      <c r="H87" s="7" t="s">
        <v>8</v>
      </c>
      <c r="I87" s="48"/>
      <c r="J87" s="43">
        <v>43119</v>
      </c>
      <c r="K87" s="2"/>
      <c r="L87" s="2"/>
      <c r="M87" s="3" t="s">
        <v>6</v>
      </c>
      <c r="N87" s="44"/>
      <c r="O87" s="238"/>
      <c r="P87" s="252"/>
      <c r="Q87" s="232"/>
      <c r="R87" s="40">
        <v>17</v>
      </c>
      <c r="S87" s="91">
        <f t="shared" si="5"/>
        <v>8.5</v>
      </c>
      <c r="T87" s="1" t="s">
        <v>4</v>
      </c>
      <c r="U87" s="74">
        <v>6298</v>
      </c>
      <c r="V87" s="78"/>
      <c r="W87" s="68"/>
      <c r="X87" s="80"/>
      <c r="Y87" s="86" t="str">
        <f t="shared" si="4"/>
        <v xml:space="preserve"> </v>
      </c>
      <c r="Z87" s="63"/>
      <c r="AA87" s="64"/>
      <c r="AB87" s="90"/>
      <c r="AC87" s="65"/>
      <c r="AD87" s="249">
        <f t="shared" si="6"/>
        <v>1</v>
      </c>
    </row>
    <row r="88" spans="1:30" x14ac:dyDescent="0.25">
      <c r="A88" s="38">
        <v>53</v>
      </c>
      <c r="B88" s="53"/>
      <c r="C88" s="4"/>
      <c r="D88" s="54"/>
      <c r="E88" s="47">
        <v>43116</v>
      </c>
      <c r="F88" s="5"/>
      <c r="G88" s="5"/>
      <c r="H88" s="7" t="s">
        <v>8</v>
      </c>
      <c r="I88" s="48"/>
      <c r="J88" s="43">
        <v>43119</v>
      </c>
      <c r="K88" s="2"/>
      <c r="L88" s="2"/>
      <c r="M88" s="3" t="s">
        <v>6</v>
      </c>
      <c r="N88" s="44"/>
      <c r="O88" s="238"/>
      <c r="P88" s="252"/>
      <c r="Q88" s="232"/>
      <c r="R88" s="40">
        <v>19</v>
      </c>
      <c r="S88" s="91">
        <f t="shared" si="5"/>
        <v>9.5</v>
      </c>
      <c r="T88" s="1" t="s">
        <v>4</v>
      </c>
      <c r="U88" s="74">
        <v>6950</v>
      </c>
      <c r="V88" s="78"/>
      <c r="W88" s="68"/>
      <c r="X88" s="80"/>
      <c r="Y88" s="86" t="str">
        <f t="shared" si="4"/>
        <v xml:space="preserve"> </v>
      </c>
      <c r="Z88" s="63"/>
      <c r="AA88" s="64"/>
      <c r="AB88" s="90"/>
      <c r="AC88" s="65"/>
      <c r="AD88" s="249">
        <f t="shared" si="6"/>
        <v>0</v>
      </c>
    </row>
    <row r="89" spans="1:30" x14ac:dyDescent="0.25">
      <c r="A89" s="38">
        <v>53</v>
      </c>
      <c r="B89" s="53"/>
      <c r="C89" s="4"/>
      <c r="D89" s="54"/>
      <c r="E89" s="47">
        <v>43116</v>
      </c>
      <c r="F89" s="5"/>
      <c r="G89" s="5"/>
      <c r="H89" s="7" t="s">
        <v>8</v>
      </c>
      <c r="I89" s="48"/>
      <c r="J89" s="43">
        <v>43119</v>
      </c>
      <c r="K89" s="2"/>
      <c r="L89" s="2"/>
      <c r="M89" s="3" t="s">
        <v>6</v>
      </c>
      <c r="N89" s="44"/>
      <c r="O89" s="238"/>
      <c r="P89" s="252"/>
      <c r="Q89" s="232"/>
      <c r="R89" s="40">
        <v>20</v>
      </c>
      <c r="S89" s="91">
        <f t="shared" si="5"/>
        <v>10</v>
      </c>
      <c r="T89" s="1" t="s">
        <v>4</v>
      </c>
      <c r="U89" s="74">
        <v>7412</v>
      </c>
      <c r="V89" s="78"/>
      <c r="W89" s="68"/>
      <c r="X89" s="80"/>
      <c r="Y89" s="86" t="str">
        <f t="shared" si="4"/>
        <v xml:space="preserve"> </v>
      </c>
      <c r="Z89" s="63"/>
      <c r="AA89" s="64"/>
      <c r="AB89" s="90"/>
      <c r="AC89" s="65"/>
      <c r="AD89" s="249">
        <f t="shared" si="6"/>
        <v>0</v>
      </c>
    </row>
    <row r="90" spans="1:30" x14ac:dyDescent="0.25">
      <c r="A90" s="38">
        <v>54</v>
      </c>
      <c r="B90" s="53"/>
      <c r="C90" s="4"/>
      <c r="D90" s="54"/>
      <c r="E90" s="47">
        <v>43117</v>
      </c>
      <c r="F90" s="5"/>
      <c r="G90" s="5"/>
      <c r="H90" s="7" t="s">
        <v>8</v>
      </c>
      <c r="I90" s="48"/>
      <c r="J90" s="43">
        <v>43122</v>
      </c>
      <c r="K90" s="2"/>
      <c r="L90" s="2"/>
      <c r="M90" s="3" t="s">
        <v>11</v>
      </c>
      <c r="N90" s="44"/>
      <c r="O90" s="238"/>
      <c r="P90" s="252"/>
      <c r="Q90" s="232"/>
      <c r="R90" s="40">
        <v>8</v>
      </c>
      <c r="S90" s="91">
        <f t="shared" si="5"/>
        <v>4</v>
      </c>
      <c r="T90" s="1" t="s">
        <v>3</v>
      </c>
      <c r="U90" s="74">
        <v>2512</v>
      </c>
      <c r="V90" s="78"/>
      <c r="W90" s="68"/>
      <c r="X90" s="80"/>
      <c r="Y90" s="86" t="str">
        <f t="shared" si="4"/>
        <v xml:space="preserve"> </v>
      </c>
      <c r="Z90" s="63"/>
      <c r="AA90" s="64"/>
      <c r="AB90" s="90"/>
      <c r="AC90" s="65"/>
      <c r="AD90" s="249">
        <f t="shared" si="6"/>
        <v>1</v>
      </c>
    </row>
    <row r="91" spans="1:30" x14ac:dyDescent="0.25">
      <c r="A91" s="38">
        <v>55</v>
      </c>
      <c r="B91" s="53"/>
      <c r="C91" s="4"/>
      <c r="D91" s="54"/>
      <c r="E91" s="47">
        <v>43117</v>
      </c>
      <c r="F91" s="5"/>
      <c r="G91" s="5"/>
      <c r="H91" s="7" t="s">
        <v>8</v>
      </c>
      <c r="I91" s="48"/>
      <c r="J91" s="43">
        <v>43122</v>
      </c>
      <c r="K91" s="2"/>
      <c r="L91" s="2"/>
      <c r="M91" s="3" t="s">
        <v>11</v>
      </c>
      <c r="N91" s="44"/>
      <c r="O91" s="238"/>
      <c r="P91" s="252"/>
      <c r="Q91" s="232"/>
      <c r="R91" s="40">
        <v>2</v>
      </c>
      <c r="S91" s="91">
        <f t="shared" si="5"/>
        <v>1</v>
      </c>
      <c r="T91" s="1" t="s">
        <v>3</v>
      </c>
      <c r="U91" s="74">
        <v>574</v>
      </c>
      <c r="V91" s="78"/>
      <c r="W91" s="68"/>
      <c r="X91" s="80"/>
      <c r="Y91" s="86" t="str">
        <f t="shared" si="4"/>
        <v xml:space="preserve"> </v>
      </c>
      <c r="Z91" s="63"/>
      <c r="AA91" s="64"/>
      <c r="AB91" s="90"/>
      <c r="AC91" s="65"/>
      <c r="AD91" s="249">
        <f t="shared" si="6"/>
        <v>1</v>
      </c>
    </row>
    <row r="92" spans="1:30" x14ac:dyDescent="0.25">
      <c r="A92" s="38">
        <v>55</v>
      </c>
      <c r="B92" s="53"/>
      <c r="C92" s="4"/>
      <c r="D92" s="54"/>
      <c r="E92" s="47">
        <v>43117</v>
      </c>
      <c r="F92" s="5"/>
      <c r="G92" s="5"/>
      <c r="H92" s="7" t="s">
        <v>8</v>
      </c>
      <c r="I92" s="48"/>
      <c r="J92" s="43">
        <v>43122</v>
      </c>
      <c r="K92" s="2"/>
      <c r="L92" s="2"/>
      <c r="M92" s="3" t="s">
        <v>7</v>
      </c>
      <c r="N92" s="44"/>
      <c r="O92" s="238"/>
      <c r="P92" s="252"/>
      <c r="Q92" s="232"/>
      <c r="R92" s="40">
        <v>12</v>
      </c>
      <c r="S92" s="91">
        <f t="shared" si="5"/>
        <v>6</v>
      </c>
      <c r="T92" s="1" t="s">
        <v>3</v>
      </c>
      <c r="U92" s="74">
        <v>3121</v>
      </c>
      <c r="V92" s="78"/>
      <c r="W92" s="68"/>
      <c r="X92" s="80"/>
      <c r="Y92" s="86" t="str">
        <f t="shared" si="4"/>
        <v xml:space="preserve"> </v>
      </c>
      <c r="Z92" s="63"/>
      <c r="AA92" s="64"/>
      <c r="AB92" s="90"/>
      <c r="AC92" s="65"/>
      <c r="AD92" s="249">
        <f t="shared" si="6"/>
        <v>0</v>
      </c>
    </row>
    <row r="93" spans="1:30" x14ac:dyDescent="0.25">
      <c r="A93" s="38">
        <v>55</v>
      </c>
      <c r="B93" s="53"/>
      <c r="C93" s="4"/>
      <c r="D93" s="54"/>
      <c r="E93" s="47">
        <v>43118</v>
      </c>
      <c r="F93" s="5"/>
      <c r="G93" s="5"/>
      <c r="H93" s="7" t="s">
        <v>8</v>
      </c>
      <c r="I93" s="48"/>
      <c r="J93" s="43">
        <v>43122</v>
      </c>
      <c r="K93" s="2"/>
      <c r="L93" s="2"/>
      <c r="M93" s="3" t="s">
        <v>7</v>
      </c>
      <c r="N93" s="44"/>
      <c r="O93" s="238"/>
      <c r="P93" s="252"/>
      <c r="Q93" s="232"/>
      <c r="R93" s="40">
        <v>3</v>
      </c>
      <c r="S93" s="91">
        <f t="shared" si="5"/>
        <v>1.5</v>
      </c>
      <c r="T93" s="1" t="s">
        <v>3</v>
      </c>
      <c r="U93" s="74">
        <v>1056</v>
      </c>
      <c r="V93" s="78"/>
      <c r="W93" s="68"/>
      <c r="X93" s="80"/>
      <c r="Y93" s="86" t="str">
        <f t="shared" si="4"/>
        <v xml:space="preserve"> </v>
      </c>
      <c r="Z93" s="63"/>
      <c r="AA93" s="64"/>
      <c r="AB93" s="90"/>
      <c r="AC93" s="65"/>
      <c r="AD93" s="249">
        <f t="shared" si="6"/>
        <v>0</v>
      </c>
    </row>
    <row r="94" spans="1:30" x14ac:dyDescent="0.25">
      <c r="A94" s="38">
        <v>56</v>
      </c>
      <c r="B94" s="53"/>
      <c r="C94" s="4"/>
      <c r="D94" s="54"/>
      <c r="E94" s="47">
        <v>43122</v>
      </c>
      <c r="F94" s="5"/>
      <c r="G94" s="5"/>
      <c r="H94" s="7" t="s">
        <v>8</v>
      </c>
      <c r="I94" s="48"/>
      <c r="J94" s="43">
        <v>43124</v>
      </c>
      <c r="K94" s="2"/>
      <c r="L94" s="2"/>
      <c r="M94" s="3" t="s">
        <v>6</v>
      </c>
      <c r="N94" s="44"/>
      <c r="O94" s="238"/>
      <c r="P94" s="252"/>
      <c r="Q94" s="232"/>
      <c r="R94" s="40">
        <v>2</v>
      </c>
      <c r="S94" s="91">
        <f t="shared" si="5"/>
        <v>1</v>
      </c>
      <c r="T94" s="1" t="s">
        <v>5</v>
      </c>
      <c r="U94" s="74">
        <v>574</v>
      </c>
      <c r="V94" s="78"/>
      <c r="W94" s="68"/>
      <c r="X94" s="80"/>
      <c r="Y94" s="86" t="str">
        <f t="shared" si="4"/>
        <v xml:space="preserve"> </v>
      </c>
      <c r="Z94" s="63"/>
      <c r="AA94" s="64"/>
      <c r="AB94" s="90"/>
      <c r="AC94" s="65"/>
      <c r="AD94" s="249">
        <f t="shared" si="6"/>
        <v>1</v>
      </c>
    </row>
    <row r="95" spans="1:30" x14ac:dyDescent="0.25">
      <c r="A95" s="38">
        <v>56</v>
      </c>
      <c r="B95" s="53"/>
      <c r="C95" s="4"/>
      <c r="D95" s="54"/>
      <c r="E95" s="47">
        <v>43122</v>
      </c>
      <c r="F95" s="5"/>
      <c r="G95" s="5"/>
      <c r="H95" s="7" t="s">
        <v>8</v>
      </c>
      <c r="I95" s="48"/>
      <c r="J95" s="43">
        <v>43124</v>
      </c>
      <c r="K95" s="2"/>
      <c r="L95" s="2"/>
      <c r="M95" s="3" t="s">
        <v>6</v>
      </c>
      <c r="N95" s="44"/>
      <c r="O95" s="238"/>
      <c r="P95" s="252"/>
      <c r="Q95" s="232"/>
      <c r="R95" s="40">
        <v>4</v>
      </c>
      <c r="S95" s="91">
        <f t="shared" si="5"/>
        <v>2</v>
      </c>
      <c r="T95" s="1" t="s">
        <v>5</v>
      </c>
      <c r="U95" s="74">
        <v>1311</v>
      </c>
      <c r="V95" s="78"/>
      <c r="W95" s="68"/>
      <c r="X95" s="80"/>
      <c r="Y95" s="86" t="str">
        <f t="shared" si="4"/>
        <v xml:space="preserve"> </v>
      </c>
      <c r="Z95" s="63"/>
      <c r="AA95" s="64"/>
      <c r="AB95" s="90"/>
      <c r="AC95" s="65"/>
      <c r="AD95" s="249">
        <f t="shared" si="6"/>
        <v>0</v>
      </c>
    </row>
    <row r="96" spans="1:30" x14ac:dyDescent="0.25">
      <c r="A96" s="38">
        <v>56</v>
      </c>
      <c r="B96" s="53"/>
      <c r="C96" s="4"/>
      <c r="D96" s="54"/>
      <c r="E96" s="47">
        <v>43122</v>
      </c>
      <c r="F96" s="5"/>
      <c r="G96" s="5"/>
      <c r="H96" s="7" t="s">
        <v>8</v>
      </c>
      <c r="I96" s="48"/>
      <c r="J96" s="43">
        <v>43124</v>
      </c>
      <c r="K96" s="2"/>
      <c r="L96" s="2"/>
      <c r="M96" s="3" t="s">
        <v>6</v>
      </c>
      <c r="N96" s="44"/>
      <c r="O96" s="238"/>
      <c r="P96" s="252"/>
      <c r="Q96" s="232"/>
      <c r="R96" s="40">
        <v>22</v>
      </c>
      <c r="S96" s="91">
        <f t="shared" si="5"/>
        <v>11</v>
      </c>
      <c r="T96" s="1" t="s">
        <v>5</v>
      </c>
      <c r="U96" s="74">
        <v>8228</v>
      </c>
      <c r="V96" s="78"/>
      <c r="W96" s="68"/>
      <c r="X96" s="80"/>
      <c r="Y96" s="86" t="str">
        <f t="shared" si="4"/>
        <v xml:space="preserve"> </v>
      </c>
      <c r="Z96" s="63"/>
      <c r="AA96" s="64"/>
      <c r="AB96" s="90"/>
      <c r="AC96" s="65"/>
      <c r="AD96" s="249">
        <f t="shared" si="6"/>
        <v>0</v>
      </c>
    </row>
    <row r="97" spans="1:30" x14ac:dyDescent="0.25">
      <c r="A97" s="38">
        <v>56</v>
      </c>
      <c r="B97" s="53"/>
      <c r="C97" s="4"/>
      <c r="D97" s="54"/>
      <c r="E97" s="47">
        <v>43122</v>
      </c>
      <c r="F97" s="5"/>
      <c r="G97" s="5"/>
      <c r="H97" s="7" t="s">
        <v>8</v>
      </c>
      <c r="I97" s="48"/>
      <c r="J97" s="43">
        <v>43124</v>
      </c>
      <c r="K97" s="2"/>
      <c r="L97" s="2"/>
      <c r="M97" s="3" t="s">
        <v>6</v>
      </c>
      <c r="N97" s="44"/>
      <c r="O97" s="238"/>
      <c r="P97" s="252"/>
      <c r="Q97" s="232"/>
      <c r="R97" s="40">
        <v>20</v>
      </c>
      <c r="S97" s="91">
        <f t="shared" si="5"/>
        <v>10</v>
      </c>
      <c r="T97" s="1" t="s">
        <v>5</v>
      </c>
      <c r="U97" s="74">
        <v>7274</v>
      </c>
      <c r="V97" s="78"/>
      <c r="W97" s="68"/>
      <c r="X97" s="80"/>
      <c r="Y97" s="86" t="str">
        <f t="shared" si="4"/>
        <v xml:space="preserve"> </v>
      </c>
      <c r="Z97" s="63"/>
      <c r="AA97" s="64"/>
      <c r="AB97" s="90"/>
      <c r="AC97" s="65"/>
      <c r="AD97" s="249">
        <f t="shared" si="6"/>
        <v>0</v>
      </c>
    </row>
    <row r="98" spans="1:30" x14ac:dyDescent="0.25">
      <c r="A98" s="38">
        <v>57</v>
      </c>
      <c r="B98" s="53"/>
      <c r="C98" s="4"/>
      <c r="D98" s="54"/>
      <c r="E98" s="47">
        <v>43122</v>
      </c>
      <c r="F98" s="5"/>
      <c r="G98" s="5"/>
      <c r="H98" s="7" t="s">
        <v>6</v>
      </c>
      <c r="I98" s="48"/>
      <c r="J98" s="43">
        <v>43124</v>
      </c>
      <c r="K98" s="2"/>
      <c r="L98" s="2"/>
      <c r="M98" s="3" t="s">
        <v>8</v>
      </c>
      <c r="N98" s="44"/>
      <c r="O98" s="238"/>
      <c r="P98" s="252"/>
      <c r="Q98" s="232"/>
      <c r="R98" s="40">
        <v>17</v>
      </c>
      <c r="S98" s="91">
        <f t="shared" si="5"/>
        <v>8.5</v>
      </c>
      <c r="T98" s="1" t="s">
        <v>4</v>
      </c>
      <c r="U98" s="74">
        <v>6196</v>
      </c>
      <c r="V98" s="78"/>
      <c r="W98" s="68"/>
      <c r="X98" s="80"/>
      <c r="Y98" s="86" t="str">
        <f t="shared" si="4"/>
        <v xml:space="preserve"> </v>
      </c>
      <c r="Z98" s="63"/>
      <c r="AA98" s="64"/>
      <c r="AB98" s="90"/>
      <c r="AC98" s="65"/>
      <c r="AD98" s="249">
        <f t="shared" si="6"/>
        <v>1</v>
      </c>
    </row>
    <row r="99" spans="1:30" x14ac:dyDescent="0.25">
      <c r="A99" s="38">
        <v>58</v>
      </c>
      <c r="B99" s="53"/>
      <c r="C99" s="4"/>
      <c r="D99" s="54"/>
      <c r="E99" s="47">
        <v>43118</v>
      </c>
      <c r="F99" s="5"/>
      <c r="G99" s="5"/>
      <c r="H99" s="7" t="s">
        <v>8</v>
      </c>
      <c r="I99" s="48"/>
      <c r="J99" s="43">
        <v>43124</v>
      </c>
      <c r="K99" s="2"/>
      <c r="L99" s="2"/>
      <c r="M99" s="3" t="s">
        <v>12</v>
      </c>
      <c r="N99" s="44"/>
      <c r="O99" s="238"/>
      <c r="P99" s="252"/>
      <c r="Q99" s="232"/>
      <c r="R99" s="40">
        <v>1</v>
      </c>
      <c r="S99" s="91">
        <f t="shared" si="5"/>
        <v>0.5</v>
      </c>
      <c r="T99" s="1" t="s">
        <v>3</v>
      </c>
      <c r="U99" s="74">
        <v>400</v>
      </c>
      <c r="V99" s="78"/>
      <c r="W99" s="68"/>
      <c r="X99" s="80"/>
      <c r="Y99" s="86" t="str">
        <f t="shared" si="4"/>
        <v xml:space="preserve"> </v>
      </c>
      <c r="Z99" s="63"/>
      <c r="AA99" s="64"/>
      <c r="AB99" s="90"/>
      <c r="AC99" s="65"/>
      <c r="AD99" s="249">
        <f t="shared" si="6"/>
        <v>1</v>
      </c>
    </row>
    <row r="100" spans="1:30" x14ac:dyDescent="0.25">
      <c r="A100" s="38">
        <v>59</v>
      </c>
      <c r="B100" s="53"/>
      <c r="C100" s="4"/>
      <c r="D100" s="54"/>
      <c r="E100" s="47">
        <v>43123</v>
      </c>
      <c r="F100" s="5"/>
      <c r="G100" s="5"/>
      <c r="H100" s="7" t="s">
        <v>25</v>
      </c>
      <c r="I100" s="48"/>
      <c r="J100" s="43">
        <v>43124</v>
      </c>
      <c r="K100" s="2"/>
      <c r="L100" s="2"/>
      <c r="M100" s="3" t="s">
        <v>7</v>
      </c>
      <c r="N100" s="44"/>
      <c r="O100" s="238"/>
      <c r="P100" s="252"/>
      <c r="Q100" s="232"/>
      <c r="R100" s="40">
        <v>3</v>
      </c>
      <c r="S100" s="91">
        <f t="shared" si="5"/>
        <v>1.5</v>
      </c>
      <c r="T100" s="1" t="s">
        <v>3</v>
      </c>
      <c r="U100" s="74">
        <v>773</v>
      </c>
      <c r="V100" s="78"/>
      <c r="W100" s="68"/>
      <c r="X100" s="80"/>
      <c r="Y100" s="86" t="str">
        <f t="shared" si="4"/>
        <v xml:space="preserve"> </v>
      </c>
      <c r="Z100" s="63"/>
      <c r="AA100" s="64"/>
      <c r="AB100" s="90"/>
      <c r="AC100" s="65"/>
      <c r="AD100" s="249">
        <f t="shared" si="6"/>
        <v>1</v>
      </c>
    </row>
    <row r="101" spans="1:30" x14ac:dyDescent="0.25">
      <c r="A101" s="38">
        <v>60</v>
      </c>
      <c r="B101" s="53"/>
      <c r="C101" s="4"/>
      <c r="D101" s="54"/>
      <c r="E101" s="47">
        <v>43122</v>
      </c>
      <c r="F101" s="5"/>
      <c r="G101" s="5"/>
      <c r="H101" s="7" t="s">
        <v>8</v>
      </c>
      <c r="I101" s="48"/>
      <c r="J101" s="43">
        <v>43125</v>
      </c>
      <c r="K101" s="2"/>
      <c r="L101" s="2"/>
      <c r="M101" s="3" t="s">
        <v>7</v>
      </c>
      <c r="N101" s="44"/>
      <c r="O101" s="238"/>
      <c r="P101" s="252"/>
      <c r="Q101" s="232"/>
      <c r="R101" s="40">
        <v>53</v>
      </c>
      <c r="S101" s="91">
        <f t="shared" si="5"/>
        <v>26.5</v>
      </c>
      <c r="T101" s="1" t="s">
        <v>3</v>
      </c>
      <c r="U101" s="74">
        <v>25313</v>
      </c>
      <c r="V101" s="78"/>
      <c r="W101" s="68"/>
      <c r="X101" s="80"/>
      <c r="Y101" s="86" t="str">
        <f t="shared" si="4"/>
        <v xml:space="preserve"> </v>
      </c>
      <c r="Z101" s="63"/>
      <c r="AA101" s="64"/>
      <c r="AB101" s="90"/>
      <c r="AC101" s="65"/>
      <c r="AD101" s="249">
        <f t="shared" si="6"/>
        <v>1</v>
      </c>
    </row>
    <row r="102" spans="1:30" x14ac:dyDescent="0.25">
      <c r="A102" s="38">
        <v>61</v>
      </c>
      <c r="B102" s="53"/>
      <c r="C102" s="4"/>
      <c r="D102" s="54"/>
      <c r="E102" s="47">
        <v>43119</v>
      </c>
      <c r="F102" s="5"/>
      <c r="G102" s="5"/>
      <c r="H102" s="7" t="s">
        <v>7</v>
      </c>
      <c r="I102" s="48"/>
      <c r="J102" s="43">
        <v>43126</v>
      </c>
      <c r="K102" s="2"/>
      <c r="L102" s="2"/>
      <c r="M102" s="3" t="s">
        <v>8</v>
      </c>
      <c r="N102" s="44"/>
      <c r="O102" s="238"/>
      <c r="P102" s="252"/>
      <c r="Q102" s="232"/>
      <c r="R102" s="40">
        <v>2</v>
      </c>
      <c r="S102" s="91">
        <f t="shared" si="5"/>
        <v>1</v>
      </c>
      <c r="T102" s="1" t="s">
        <v>3</v>
      </c>
      <c r="U102" s="74">
        <v>400</v>
      </c>
      <c r="V102" s="78"/>
      <c r="W102" s="68"/>
      <c r="X102" s="80"/>
      <c r="Y102" s="86" t="str">
        <f t="shared" si="4"/>
        <v xml:space="preserve"> </v>
      </c>
      <c r="Z102" s="63"/>
      <c r="AA102" s="64"/>
      <c r="AB102" s="90"/>
      <c r="AC102" s="65"/>
      <c r="AD102" s="249">
        <f t="shared" si="6"/>
        <v>1</v>
      </c>
    </row>
    <row r="103" spans="1:30" x14ac:dyDescent="0.25">
      <c r="A103" s="38">
        <v>62</v>
      </c>
      <c r="B103" s="53"/>
      <c r="C103" s="4"/>
      <c r="D103" s="54"/>
      <c r="E103" s="47">
        <v>43124</v>
      </c>
      <c r="F103" s="5"/>
      <c r="G103" s="5"/>
      <c r="H103" s="7" t="s">
        <v>25</v>
      </c>
      <c r="I103" s="48"/>
      <c r="J103" s="43">
        <v>43125</v>
      </c>
      <c r="K103" s="2"/>
      <c r="L103" s="2"/>
      <c r="M103" s="3" t="s">
        <v>7</v>
      </c>
      <c r="N103" s="44"/>
      <c r="O103" s="238"/>
      <c r="P103" s="252"/>
      <c r="Q103" s="232"/>
      <c r="R103" s="40">
        <v>6</v>
      </c>
      <c r="S103" s="91">
        <f t="shared" si="5"/>
        <v>3</v>
      </c>
      <c r="T103" s="1" t="s">
        <v>3</v>
      </c>
      <c r="U103" s="74">
        <v>1965</v>
      </c>
      <c r="V103" s="78"/>
      <c r="W103" s="68"/>
      <c r="X103" s="80"/>
      <c r="Y103" s="86" t="str">
        <f t="shared" si="4"/>
        <v xml:space="preserve"> </v>
      </c>
      <c r="Z103" s="63"/>
      <c r="AA103" s="64"/>
      <c r="AB103" s="90"/>
      <c r="AC103" s="65"/>
      <c r="AD103" s="249">
        <f t="shared" si="6"/>
        <v>1</v>
      </c>
    </row>
    <row r="104" spans="1:30" x14ac:dyDescent="0.25">
      <c r="A104" s="38">
        <v>63</v>
      </c>
      <c r="B104" s="53"/>
      <c r="C104" s="4"/>
      <c r="D104" s="54"/>
      <c r="E104" s="47">
        <v>43122</v>
      </c>
      <c r="F104" s="5"/>
      <c r="G104" s="5"/>
      <c r="H104" s="7" t="s">
        <v>8</v>
      </c>
      <c r="I104" s="48"/>
      <c r="J104" s="43">
        <v>43125</v>
      </c>
      <c r="K104" s="2"/>
      <c r="L104" s="2"/>
      <c r="M104" s="3" t="s">
        <v>7</v>
      </c>
      <c r="N104" s="44"/>
      <c r="O104" s="238"/>
      <c r="P104" s="252"/>
      <c r="Q104" s="232"/>
      <c r="R104" s="40">
        <v>27</v>
      </c>
      <c r="S104" s="91">
        <f t="shared" si="5"/>
        <v>13.5</v>
      </c>
      <c r="T104" s="1" t="s">
        <v>3</v>
      </c>
      <c r="U104" s="74">
        <v>12895</v>
      </c>
      <c r="V104" s="78"/>
      <c r="W104" s="68"/>
      <c r="X104" s="80"/>
      <c r="Y104" s="86" t="str">
        <f t="shared" si="4"/>
        <v xml:space="preserve"> </v>
      </c>
      <c r="Z104" s="63"/>
      <c r="AA104" s="64"/>
      <c r="AB104" s="90"/>
      <c r="AC104" s="66"/>
      <c r="AD104" s="249">
        <f t="shared" si="6"/>
        <v>1</v>
      </c>
    </row>
    <row r="105" spans="1:30" x14ac:dyDescent="0.25">
      <c r="A105" s="38">
        <v>63</v>
      </c>
      <c r="B105" s="53"/>
      <c r="C105" s="4"/>
      <c r="D105" s="54"/>
      <c r="E105" s="47">
        <v>43122</v>
      </c>
      <c r="F105" s="5"/>
      <c r="G105" s="5"/>
      <c r="H105" s="7" t="s">
        <v>8</v>
      </c>
      <c r="I105" s="48"/>
      <c r="J105" s="43">
        <v>43125</v>
      </c>
      <c r="K105" s="2"/>
      <c r="L105" s="2"/>
      <c r="M105" s="3" t="s">
        <v>7</v>
      </c>
      <c r="N105" s="44"/>
      <c r="O105" s="238"/>
      <c r="P105" s="252"/>
      <c r="Q105" s="232"/>
      <c r="R105" s="40">
        <v>1</v>
      </c>
      <c r="S105" s="91">
        <f t="shared" si="5"/>
        <v>0.5</v>
      </c>
      <c r="T105" s="1" t="s">
        <v>3</v>
      </c>
      <c r="U105" s="74">
        <v>485</v>
      </c>
      <c r="V105" s="78"/>
      <c r="W105" s="68"/>
      <c r="X105" s="80"/>
      <c r="Y105" s="86" t="str">
        <f t="shared" si="4"/>
        <v xml:space="preserve"> </v>
      </c>
      <c r="Z105" s="63"/>
      <c r="AA105" s="64"/>
      <c r="AB105" s="90"/>
      <c r="AC105" s="65"/>
      <c r="AD105" s="249">
        <f t="shared" si="6"/>
        <v>0</v>
      </c>
    </row>
    <row r="106" spans="1:30" x14ac:dyDescent="0.25">
      <c r="A106" s="38">
        <v>63</v>
      </c>
      <c r="B106" s="53"/>
      <c r="C106" s="4"/>
      <c r="D106" s="54"/>
      <c r="E106" s="47">
        <v>43122</v>
      </c>
      <c r="F106" s="5"/>
      <c r="G106" s="5"/>
      <c r="H106" s="7" t="s">
        <v>8</v>
      </c>
      <c r="I106" s="48"/>
      <c r="J106" s="43">
        <v>43125</v>
      </c>
      <c r="K106" s="2"/>
      <c r="L106" s="2"/>
      <c r="M106" s="3" t="s">
        <v>11</v>
      </c>
      <c r="N106" s="44"/>
      <c r="O106" s="238"/>
      <c r="P106" s="252"/>
      <c r="Q106" s="232"/>
      <c r="R106" s="40">
        <v>9</v>
      </c>
      <c r="S106" s="91">
        <f t="shared" si="5"/>
        <v>4.5</v>
      </c>
      <c r="T106" s="1" t="s">
        <v>3</v>
      </c>
      <c r="U106" s="74">
        <v>2782</v>
      </c>
      <c r="V106" s="78"/>
      <c r="W106" s="68"/>
      <c r="X106" s="80"/>
      <c r="Y106" s="86" t="str">
        <f t="shared" si="4"/>
        <v xml:space="preserve"> </v>
      </c>
      <c r="Z106" s="63"/>
      <c r="AA106" s="64"/>
      <c r="AB106" s="90"/>
      <c r="AC106" s="65"/>
      <c r="AD106" s="249">
        <f t="shared" si="6"/>
        <v>0</v>
      </c>
    </row>
    <row r="107" spans="1:30" x14ac:dyDescent="0.25">
      <c r="A107" s="38">
        <v>63</v>
      </c>
      <c r="B107" s="53"/>
      <c r="C107" s="4"/>
      <c r="D107" s="54"/>
      <c r="E107" s="47">
        <v>43122</v>
      </c>
      <c r="F107" s="5"/>
      <c r="G107" s="5"/>
      <c r="H107" s="7" t="s">
        <v>8</v>
      </c>
      <c r="I107" s="48"/>
      <c r="J107" s="43">
        <v>43125</v>
      </c>
      <c r="K107" s="2"/>
      <c r="L107" s="2"/>
      <c r="M107" s="3" t="s">
        <v>7</v>
      </c>
      <c r="N107" s="44"/>
      <c r="O107" s="238"/>
      <c r="P107" s="252"/>
      <c r="Q107" s="232"/>
      <c r="R107" s="40">
        <v>1</v>
      </c>
      <c r="S107" s="91">
        <f t="shared" si="5"/>
        <v>0.5</v>
      </c>
      <c r="T107" s="1" t="s">
        <v>3</v>
      </c>
      <c r="U107" s="74">
        <v>327</v>
      </c>
      <c r="V107" s="78"/>
      <c r="W107" s="68"/>
      <c r="X107" s="80"/>
      <c r="Y107" s="86" t="str">
        <f t="shared" si="4"/>
        <v xml:space="preserve"> </v>
      </c>
      <c r="Z107" s="63"/>
      <c r="AA107" s="64"/>
      <c r="AB107" s="90"/>
      <c r="AC107" s="65"/>
      <c r="AD107" s="249">
        <f t="shared" si="6"/>
        <v>0</v>
      </c>
    </row>
    <row r="108" spans="1:30" x14ac:dyDescent="0.25">
      <c r="A108" s="38">
        <v>64</v>
      </c>
      <c r="B108" s="53"/>
      <c r="C108" s="4"/>
      <c r="D108" s="54"/>
      <c r="E108" s="47">
        <v>43125</v>
      </c>
      <c r="F108" s="5"/>
      <c r="G108" s="5"/>
      <c r="H108" s="7" t="s">
        <v>6</v>
      </c>
      <c r="I108" s="48"/>
      <c r="J108" s="43">
        <v>43130</v>
      </c>
      <c r="K108" s="2"/>
      <c r="L108" s="2"/>
      <c r="M108" s="3" t="s">
        <v>8</v>
      </c>
      <c r="N108" s="44"/>
      <c r="O108" s="238"/>
      <c r="P108" s="252"/>
      <c r="Q108" s="232"/>
      <c r="R108" s="40">
        <v>21</v>
      </c>
      <c r="S108" s="91">
        <f t="shared" si="5"/>
        <v>10.5</v>
      </c>
      <c r="T108" s="1" t="s">
        <v>3</v>
      </c>
      <c r="U108" s="74">
        <v>7819</v>
      </c>
      <c r="V108" s="78"/>
      <c r="W108" s="68"/>
      <c r="X108" s="80"/>
      <c r="Y108" s="86" t="str">
        <f t="shared" si="4"/>
        <v xml:space="preserve"> </v>
      </c>
      <c r="Z108" s="63"/>
      <c r="AA108" s="64"/>
      <c r="AB108" s="90"/>
      <c r="AC108" s="65"/>
      <c r="AD108" s="249">
        <f t="shared" si="6"/>
        <v>1</v>
      </c>
    </row>
    <row r="109" spans="1:30" x14ac:dyDescent="0.25">
      <c r="A109" s="38">
        <v>65</v>
      </c>
      <c r="B109" s="53"/>
      <c r="C109" s="4"/>
      <c r="D109" s="54"/>
      <c r="E109" s="47">
        <v>43124</v>
      </c>
      <c r="F109" s="5"/>
      <c r="G109" s="5"/>
      <c r="H109" s="7" t="s">
        <v>25</v>
      </c>
      <c r="I109" s="48"/>
      <c r="J109" s="43">
        <v>43125</v>
      </c>
      <c r="K109" s="2"/>
      <c r="L109" s="2"/>
      <c r="M109" s="3" t="s">
        <v>7</v>
      </c>
      <c r="N109" s="44"/>
      <c r="O109" s="238"/>
      <c r="P109" s="252"/>
      <c r="Q109" s="232"/>
      <c r="R109" s="40">
        <v>10</v>
      </c>
      <c r="S109" s="91">
        <f t="shared" si="5"/>
        <v>5</v>
      </c>
      <c r="T109" s="1" t="s">
        <v>3</v>
      </c>
      <c r="U109" s="74">
        <v>4714</v>
      </c>
      <c r="V109" s="78"/>
      <c r="W109" s="68"/>
      <c r="X109" s="80"/>
      <c r="Y109" s="86" t="str">
        <f t="shared" si="4"/>
        <v xml:space="preserve"> </v>
      </c>
      <c r="Z109" s="63"/>
      <c r="AA109" s="64"/>
      <c r="AB109" s="90"/>
      <c r="AC109" s="66"/>
      <c r="AD109" s="249">
        <f t="shared" si="6"/>
        <v>1</v>
      </c>
    </row>
    <row r="110" spans="1:30" x14ac:dyDescent="0.25">
      <c r="A110" s="38">
        <v>66</v>
      </c>
      <c r="B110" s="53"/>
      <c r="C110" s="4"/>
      <c r="D110" s="54"/>
      <c r="E110" s="47">
        <v>43123</v>
      </c>
      <c r="F110" s="5"/>
      <c r="G110" s="5"/>
      <c r="H110" s="7" t="s">
        <v>8</v>
      </c>
      <c r="I110" s="48"/>
      <c r="J110" s="43">
        <v>43126</v>
      </c>
      <c r="K110" s="2"/>
      <c r="L110" s="2"/>
      <c r="M110" s="3" t="s">
        <v>7</v>
      </c>
      <c r="N110" s="44"/>
      <c r="O110" s="238"/>
      <c r="P110" s="252"/>
      <c r="Q110" s="232"/>
      <c r="R110" s="40">
        <v>13</v>
      </c>
      <c r="S110" s="91">
        <f t="shared" si="5"/>
        <v>6.5</v>
      </c>
      <c r="T110" s="1" t="s">
        <v>3</v>
      </c>
      <c r="U110" s="74">
        <v>3388</v>
      </c>
      <c r="V110" s="78"/>
      <c r="W110" s="68"/>
      <c r="X110" s="80"/>
      <c r="Y110" s="86" t="str">
        <f t="shared" si="4"/>
        <v xml:space="preserve"> </v>
      </c>
      <c r="Z110" s="63"/>
      <c r="AA110" s="64"/>
      <c r="AB110" s="90"/>
      <c r="AC110" s="65"/>
      <c r="AD110" s="249">
        <f t="shared" si="6"/>
        <v>1</v>
      </c>
    </row>
    <row r="111" spans="1:30" x14ac:dyDescent="0.25">
      <c r="A111" s="38">
        <v>67</v>
      </c>
      <c r="B111" s="53"/>
      <c r="C111" s="4"/>
      <c r="D111" s="54"/>
      <c r="E111" s="47">
        <v>43129</v>
      </c>
      <c r="F111" s="5"/>
      <c r="G111" s="5"/>
      <c r="H111" s="7" t="s">
        <v>25</v>
      </c>
      <c r="I111" s="48"/>
      <c r="J111" s="43">
        <v>43130</v>
      </c>
      <c r="K111" s="2"/>
      <c r="L111" s="2"/>
      <c r="M111" s="3" t="s">
        <v>7</v>
      </c>
      <c r="N111" s="44"/>
      <c r="O111" s="238"/>
      <c r="P111" s="252"/>
      <c r="Q111" s="232"/>
      <c r="R111" s="40">
        <v>3</v>
      </c>
      <c r="S111" s="91">
        <f t="shared" si="5"/>
        <v>1.5</v>
      </c>
      <c r="T111" s="1" t="s">
        <v>3</v>
      </c>
      <c r="U111" s="74">
        <v>1011</v>
      </c>
      <c r="V111" s="78"/>
      <c r="W111" s="68"/>
      <c r="X111" s="80"/>
      <c r="Y111" s="86" t="str">
        <f t="shared" si="4"/>
        <v xml:space="preserve"> </v>
      </c>
      <c r="Z111" s="63"/>
      <c r="AA111" s="64"/>
      <c r="AB111" s="90"/>
      <c r="AC111" s="65"/>
      <c r="AD111" s="249">
        <f t="shared" si="6"/>
        <v>1</v>
      </c>
    </row>
    <row r="112" spans="1:30" x14ac:dyDescent="0.25">
      <c r="A112" s="38">
        <v>67</v>
      </c>
      <c r="B112" s="53"/>
      <c r="C112" s="4"/>
      <c r="D112" s="54"/>
      <c r="E112" s="47">
        <v>43129</v>
      </c>
      <c r="F112" s="5"/>
      <c r="G112" s="5"/>
      <c r="H112" s="7" t="s">
        <v>25</v>
      </c>
      <c r="I112" s="48"/>
      <c r="J112" s="43">
        <v>43130</v>
      </c>
      <c r="K112" s="2"/>
      <c r="L112" s="2"/>
      <c r="M112" s="3" t="s">
        <v>7</v>
      </c>
      <c r="N112" s="44"/>
      <c r="O112" s="238"/>
      <c r="P112" s="252"/>
      <c r="Q112" s="232"/>
      <c r="R112" s="40">
        <v>6</v>
      </c>
      <c r="S112" s="91">
        <f t="shared" si="5"/>
        <v>3</v>
      </c>
      <c r="T112" s="1" t="s">
        <v>3</v>
      </c>
      <c r="U112" s="74">
        <v>1695</v>
      </c>
      <c r="V112" s="78"/>
      <c r="W112" s="68"/>
      <c r="X112" s="80"/>
      <c r="Y112" s="86" t="str">
        <f t="shared" si="4"/>
        <v xml:space="preserve"> </v>
      </c>
      <c r="Z112" s="63"/>
      <c r="AA112" s="64"/>
      <c r="AB112" s="90"/>
      <c r="AC112" s="65"/>
      <c r="AD112" s="249">
        <f t="shared" si="6"/>
        <v>0</v>
      </c>
    </row>
    <row r="113" spans="1:30" x14ac:dyDescent="0.25">
      <c r="A113" s="38">
        <v>68</v>
      </c>
      <c r="B113" s="53"/>
      <c r="C113" s="4"/>
      <c r="D113" s="54"/>
      <c r="E113" s="47">
        <v>43124</v>
      </c>
      <c r="F113" s="5"/>
      <c r="G113" s="5"/>
      <c r="H113" s="7" t="s">
        <v>8</v>
      </c>
      <c r="I113" s="48"/>
      <c r="J113" s="43">
        <v>43129</v>
      </c>
      <c r="K113" s="2"/>
      <c r="L113" s="2"/>
      <c r="M113" s="3" t="s">
        <v>6</v>
      </c>
      <c r="N113" s="44"/>
      <c r="O113" s="238"/>
      <c r="P113" s="252"/>
      <c r="Q113" s="232"/>
      <c r="R113" s="40">
        <v>19</v>
      </c>
      <c r="S113" s="91">
        <f t="shared" si="5"/>
        <v>9.5</v>
      </c>
      <c r="T113" s="1" t="s">
        <v>4</v>
      </c>
      <c r="U113" s="74">
        <v>7061</v>
      </c>
      <c r="V113" s="78"/>
      <c r="W113" s="68"/>
      <c r="X113" s="80"/>
      <c r="Y113" s="86" t="str">
        <f t="shared" si="4"/>
        <v xml:space="preserve"> </v>
      </c>
      <c r="Z113" s="63"/>
      <c r="AA113" s="64"/>
      <c r="AB113" s="90"/>
      <c r="AC113" s="65"/>
      <c r="AD113" s="249">
        <f t="shared" si="6"/>
        <v>1</v>
      </c>
    </row>
    <row r="114" spans="1:30" x14ac:dyDescent="0.25">
      <c r="A114" s="38">
        <v>68</v>
      </c>
      <c r="B114" s="53"/>
      <c r="C114" s="4"/>
      <c r="D114" s="54"/>
      <c r="E114" s="47">
        <v>43124</v>
      </c>
      <c r="F114" s="5"/>
      <c r="G114" s="5"/>
      <c r="H114" s="7" t="s">
        <v>8</v>
      </c>
      <c r="I114" s="48"/>
      <c r="J114" s="43">
        <v>43129</v>
      </c>
      <c r="K114" s="2"/>
      <c r="L114" s="2"/>
      <c r="M114" s="3" t="s">
        <v>6</v>
      </c>
      <c r="N114" s="44"/>
      <c r="O114" s="238"/>
      <c r="P114" s="252"/>
      <c r="Q114" s="232"/>
      <c r="R114" s="40">
        <v>24</v>
      </c>
      <c r="S114" s="91">
        <f t="shared" si="5"/>
        <v>12</v>
      </c>
      <c r="T114" s="1" t="s">
        <v>4</v>
      </c>
      <c r="U114" s="74">
        <v>8827</v>
      </c>
      <c r="V114" s="78"/>
      <c r="W114" s="68"/>
      <c r="X114" s="80"/>
      <c r="Y114" s="86" t="str">
        <f t="shared" si="4"/>
        <v xml:space="preserve"> </v>
      </c>
      <c r="Z114" s="63"/>
      <c r="AA114" s="64"/>
      <c r="AB114" s="90"/>
      <c r="AC114" s="65"/>
      <c r="AD114" s="249">
        <f t="shared" si="6"/>
        <v>0</v>
      </c>
    </row>
    <row r="115" spans="1:30" x14ac:dyDescent="0.25">
      <c r="A115" s="38">
        <v>68</v>
      </c>
      <c r="B115" s="53"/>
      <c r="C115" s="4"/>
      <c r="D115" s="54"/>
      <c r="E115" s="47">
        <v>43124</v>
      </c>
      <c r="F115" s="5"/>
      <c r="G115" s="5"/>
      <c r="H115" s="7" t="s">
        <v>8</v>
      </c>
      <c r="I115" s="48"/>
      <c r="J115" s="43">
        <v>43129</v>
      </c>
      <c r="K115" s="2"/>
      <c r="L115" s="2"/>
      <c r="M115" s="3" t="s">
        <v>6</v>
      </c>
      <c r="N115" s="44"/>
      <c r="O115" s="238"/>
      <c r="P115" s="252"/>
      <c r="Q115" s="232"/>
      <c r="R115" s="40">
        <v>3</v>
      </c>
      <c r="S115" s="91">
        <f t="shared" si="5"/>
        <v>1.5</v>
      </c>
      <c r="T115" s="1" t="s">
        <v>4</v>
      </c>
      <c r="U115" s="74">
        <v>821</v>
      </c>
      <c r="V115" s="78"/>
      <c r="W115" s="68"/>
      <c r="X115" s="80"/>
      <c r="Y115" s="86" t="str">
        <f t="shared" si="4"/>
        <v xml:space="preserve"> </v>
      </c>
      <c r="Z115" s="63"/>
      <c r="AA115" s="64"/>
      <c r="AB115" s="90"/>
      <c r="AC115" s="65"/>
      <c r="AD115" s="249">
        <f t="shared" si="6"/>
        <v>0</v>
      </c>
    </row>
    <row r="116" spans="1:30" x14ac:dyDescent="0.25">
      <c r="A116" s="38">
        <v>69</v>
      </c>
      <c r="B116" s="53"/>
      <c r="C116" s="4"/>
      <c r="D116" s="54"/>
      <c r="E116" s="47">
        <v>43124</v>
      </c>
      <c r="F116" s="5"/>
      <c r="G116" s="5"/>
      <c r="H116" s="7" t="s">
        <v>7</v>
      </c>
      <c r="I116" s="48"/>
      <c r="J116" s="43">
        <v>43132</v>
      </c>
      <c r="K116" s="2"/>
      <c r="L116" s="2"/>
      <c r="M116" s="3" t="s">
        <v>9</v>
      </c>
      <c r="N116" s="44"/>
      <c r="O116" s="238"/>
      <c r="P116" s="252"/>
      <c r="Q116" s="232"/>
      <c r="R116" s="40">
        <v>33</v>
      </c>
      <c r="S116" s="91">
        <f t="shared" si="5"/>
        <v>16.5</v>
      </c>
      <c r="T116" s="1" t="s">
        <v>3</v>
      </c>
      <c r="U116" s="74">
        <v>8367</v>
      </c>
      <c r="V116" s="78"/>
      <c r="W116" s="68"/>
      <c r="X116" s="80"/>
      <c r="Y116" s="86" t="str">
        <f t="shared" si="4"/>
        <v xml:space="preserve"> </v>
      </c>
      <c r="Z116" s="63"/>
      <c r="AA116" s="64"/>
      <c r="AB116" s="90"/>
      <c r="AC116" s="65"/>
      <c r="AD116" s="249">
        <f t="shared" si="6"/>
        <v>1</v>
      </c>
    </row>
    <row r="117" spans="1:30" x14ac:dyDescent="0.25">
      <c r="A117" s="38">
        <v>70</v>
      </c>
      <c r="B117" s="53"/>
      <c r="C117" s="4"/>
      <c r="D117" s="54"/>
      <c r="E117" s="47">
        <v>43124</v>
      </c>
      <c r="F117" s="5"/>
      <c r="G117" s="5"/>
      <c r="H117" s="7" t="s">
        <v>7</v>
      </c>
      <c r="I117" s="48"/>
      <c r="J117" s="43">
        <v>43131</v>
      </c>
      <c r="K117" s="2"/>
      <c r="L117" s="2"/>
      <c r="M117" s="3" t="s">
        <v>8</v>
      </c>
      <c r="N117" s="44"/>
      <c r="O117" s="238"/>
      <c r="P117" s="252"/>
      <c r="Q117" s="232"/>
      <c r="R117" s="40">
        <v>3</v>
      </c>
      <c r="S117" s="91">
        <f t="shared" si="5"/>
        <v>1.5</v>
      </c>
      <c r="T117" s="1" t="s">
        <v>3</v>
      </c>
      <c r="U117" s="74">
        <v>1620</v>
      </c>
      <c r="V117" s="78"/>
      <c r="W117" s="68"/>
      <c r="X117" s="80"/>
      <c r="Y117" s="86" t="str">
        <f t="shared" si="4"/>
        <v xml:space="preserve"> </v>
      </c>
      <c r="Z117" s="63"/>
      <c r="AA117" s="64"/>
      <c r="AB117" s="90"/>
      <c r="AC117" s="65"/>
      <c r="AD117" s="249">
        <f t="shared" si="6"/>
        <v>1</v>
      </c>
    </row>
    <row r="118" spans="1:30" x14ac:dyDescent="0.25">
      <c r="A118" s="38">
        <v>70</v>
      </c>
      <c r="B118" s="53"/>
      <c r="C118" s="4"/>
      <c r="D118" s="54"/>
      <c r="E118" s="47"/>
      <c r="F118" s="5"/>
      <c r="G118" s="5"/>
      <c r="H118" s="7"/>
      <c r="I118" s="48"/>
      <c r="J118" s="43"/>
      <c r="K118" s="2"/>
      <c r="L118" s="2"/>
      <c r="M118" s="3"/>
      <c r="N118" s="44"/>
      <c r="O118" s="238"/>
      <c r="P118" s="252"/>
      <c r="Q118" s="232"/>
      <c r="R118" s="40"/>
      <c r="S118" s="91">
        <f t="shared" si="5"/>
        <v>0</v>
      </c>
      <c r="T118" s="1"/>
      <c r="U118" s="74"/>
      <c r="V118" s="78"/>
      <c r="W118" s="68"/>
      <c r="X118" s="80"/>
      <c r="Y118" s="86" t="str">
        <f t="shared" si="4"/>
        <v xml:space="preserve"> </v>
      </c>
      <c r="Z118" s="63"/>
      <c r="AA118" s="64"/>
      <c r="AB118" s="90"/>
      <c r="AC118" s="65"/>
      <c r="AD118" s="249">
        <f t="shared" si="6"/>
        <v>0</v>
      </c>
    </row>
    <row r="119" spans="1:30" x14ac:dyDescent="0.25">
      <c r="A119" s="38">
        <v>71</v>
      </c>
      <c r="B119" s="53"/>
      <c r="C119" s="4"/>
      <c r="D119" s="54"/>
      <c r="E119" s="47">
        <v>43126</v>
      </c>
      <c r="F119" s="5"/>
      <c r="G119" s="5"/>
      <c r="H119" s="7" t="s">
        <v>6</v>
      </c>
      <c r="I119" s="48"/>
      <c r="J119" s="43">
        <v>43129</v>
      </c>
      <c r="K119" s="2"/>
      <c r="L119" s="2"/>
      <c r="M119" s="3" t="s">
        <v>8</v>
      </c>
      <c r="N119" s="44"/>
      <c r="O119" s="238"/>
      <c r="P119" s="252"/>
      <c r="Q119" s="232"/>
      <c r="R119" s="40">
        <v>18</v>
      </c>
      <c r="S119" s="91">
        <f t="shared" si="5"/>
        <v>9</v>
      </c>
      <c r="T119" s="1" t="s">
        <v>3</v>
      </c>
      <c r="U119" s="74">
        <v>6811</v>
      </c>
      <c r="V119" s="78"/>
      <c r="W119" s="68"/>
      <c r="X119" s="80"/>
      <c r="Y119" s="86" t="str">
        <f t="shared" si="4"/>
        <v xml:space="preserve"> </v>
      </c>
      <c r="Z119" s="63"/>
      <c r="AA119" s="64"/>
      <c r="AB119" s="90"/>
      <c r="AC119" s="65"/>
      <c r="AD119" s="249">
        <f t="shared" si="6"/>
        <v>1</v>
      </c>
    </row>
    <row r="120" spans="1:30" x14ac:dyDescent="0.25">
      <c r="A120" s="38">
        <v>72</v>
      </c>
      <c r="B120" s="53"/>
      <c r="C120" s="4"/>
      <c r="D120" s="54"/>
      <c r="E120" s="47">
        <v>43125</v>
      </c>
      <c r="F120" s="5"/>
      <c r="G120" s="5"/>
      <c r="H120" s="7" t="s">
        <v>8</v>
      </c>
      <c r="I120" s="48"/>
      <c r="J120" s="43">
        <v>43129</v>
      </c>
      <c r="K120" s="2"/>
      <c r="L120" s="2"/>
      <c r="M120" s="3" t="s">
        <v>10</v>
      </c>
      <c r="N120" s="44"/>
      <c r="O120" s="238"/>
      <c r="P120" s="252"/>
      <c r="Q120" s="232"/>
      <c r="R120" s="40">
        <v>11</v>
      </c>
      <c r="S120" s="91">
        <f t="shared" si="5"/>
        <v>5.5</v>
      </c>
      <c r="T120" s="1" t="s">
        <v>3</v>
      </c>
      <c r="U120" s="74">
        <v>3037</v>
      </c>
      <c r="V120" s="78"/>
      <c r="W120" s="68"/>
      <c r="X120" s="80"/>
      <c r="Y120" s="86" t="str">
        <f t="shared" si="4"/>
        <v xml:space="preserve"> </v>
      </c>
      <c r="Z120" s="63"/>
      <c r="AA120" s="64"/>
      <c r="AB120" s="90"/>
      <c r="AC120" s="65"/>
      <c r="AD120" s="249">
        <f t="shared" si="6"/>
        <v>1</v>
      </c>
    </row>
    <row r="121" spans="1:30" x14ac:dyDescent="0.25">
      <c r="A121" s="38">
        <v>72</v>
      </c>
      <c r="B121" s="53"/>
      <c r="C121" s="4"/>
      <c r="D121" s="54"/>
      <c r="E121" s="47">
        <v>43125</v>
      </c>
      <c r="F121" s="5"/>
      <c r="G121" s="5"/>
      <c r="H121" s="7" t="s">
        <v>8</v>
      </c>
      <c r="I121" s="48"/>
      <c r="J121" s="43">
        <v>43129</v>
      </c>
      <c r="K121" s="2"/>
      <c r="L121" s="2"/>
      <c r="M121" s="3" t="s">
        <v>10</v>
      </c>
      <c r="N121" s="44"/>
      <c r="O121" s="238"/>
      <c r="P121" s="252"/>
      <c r="Q121" s="232"/>
      <c r="R121" s="40">
        <v>25</v>
      </c>
      <c r="S121" s="91">
        <f t="shared" si="5"/>
        <v>12.5</v>
      </c>
      <c r="T121" s="1" t="s">
        <v>3</v>
      </c>
      <c r="U121" s="74">
        <v>5321</v>
      </c>
      <c r="V121" s="78"/>
      <c r="W121" s="68"/>
      <c r="X121" s="80"/>
      <c r="Y121" s="86" t="str">
        <f t="shared" ref="Y121:Y184" si="7">IF(ISBLANK(X121)," ",V121-X121)</f>
        <v xml:space="preserve"> </v>
      </c>
      <c r="Z121" s="63"/>
      <c r="AA121" s="64"/>
      <c r="AB121" s="90"/>
      <c r="AC121" s="65"/>
      <c r="AD121" s="249">
        <f t="shared" si="6"/>
        <v>0</v>
      </c>
    </row>
    <row r="122" spans="1:30" x14ac:dyDescent="0.25">
      <c r="A122" s="38">
        <v>72</v>
      </c>
      <c r="B122" s="53"/>
      <c r="C122" s="4"/>
      <c r="D122" s="54"/>
      <c r="E122" s="47">
        <v>43125</v>
      </c>
      <c r="F122" s="5"/>
      <c r="G122" s="5"/>
      <c r="H122" s="7" t="s">
        <v>8</v>
      </c>
      <c r="I122" s="48"/>
      <c r="J122" s="43">
        <v>43129</v>
      </c>
      <c r="K122" s="2"/>
      <c r="L122" s="2"/>
      <c r="M122" s="3" t="s">
        <v>10</v>
      </c>
      <c r="N122" s="44"/>
      <c r="O122" s="238"/>
      <c r="P122" s="252"/>
      <c r="Q122" s="232"/>
      <c r="R122" s="40">
        <v>5</v>
      </c>
      <c r="S122" s="91">
        <f t="shared" si="5"/>
        <v>2.5</v>
      </c>
      <c r="T122" s="1" t="s">
        <v>3</v>
      </c>
      <c r="U122" s="74">
        <v>2326</v>
      </c>
      <c r="V122" s="78"/>
      <c r="W122" s="68"/>
      <c r="X122" s="80"/>
      <c r="Y122" s="86" t="str">
        <f t="shared" si="7"/>
        <v xml:space="preserve"> </v>
      </c>
      <c r="Z122" s="63"/>
      <c r="AA122" s="64"/>
      <c r="AB122" s="90"/>
      <c r="AC122" s="65"/>
      <c r="AD122" s="249">
        <f t="shared" si="6"/>
        <v>0</v>
      </c>
    </row>
    <row r="123" spans="1:30" x14ac:dyDescent="0.25">
      <c r="A123" s="38">
        <v>73</v>
      </c>
      <c r="B123" s="53"/>
      <c r="C123" s="4"/>
      <c r="D123" s="54"/>
      <c r="E123" s="47">
        <v>43129</v>
      </c>
      <c r="F123" s="5"/>
      <c r="G123" s="5"/>
      <c r="H123" s="7" t="s">
        <v>25</v>
      </c>
      <c r="I123" s="48"/>
      <c r="J123" s="43">
        <v>43130</v>
      </c>
      <c r="K123" s="2"/>
      <c r="L123" s="2"/>
      <c r="M123" s="3" t="s">
        <v>7</v>
      </c>
      <c r="N123" s="44"/>
      <c r="O123" s="238"/>
      <c r="P123" s="252"/>
      <c r="Q123" s="232"/>
      <c r="R123" s="40">
        <v>2</v>
      </c>
      <c r="S123" s="91">
        <f t="shared" si="5"/>
        <v>1</v>
      </c>
      <c r="T123" s="1" t="s">
        <v>3</v>
      </c>
      <c r="U123" s="74">
        <v>688</v>
      </c>
      <c r="V123" s="78"/>
      <c r="W123" s="68"/>
      <c r="X123" s="80"/>
      <c r="Y123" s="86" t="str">
        <f t="shared" si="7"/>
        <v xml:space="preserve"> </v>
      </c>
      <c r="Z123" s="63"/>
      <c r="AA123" s="64"/>
      <c r="AB123" s="90"/>
      <c r="AC123" s="65"/>
      <c r="AD123" s="249">
        <f t="shared" si="6"/>
        <v>1</v>
      </c>
    </row>
    <row r="124" spans="1:30" x14ac:dyDescent="0.25">
      <c r="A124" s="38">
        <v>73</v>
      </c>
      <c r="B124" s="53"/>
      <c r="C124" s="4"/>
      <c r="D124" s="54"/>
      <c r="E124" s="47">
        <v>43129</v>
      </c>
      <c r="F124" s="5"/>
      <c r="G124" s="5"/>
      <c r="H124" s="7" t="s">
        <v>25</v>
      </c>
      <c r="I124" s="48"/>
      <c r="J124" s="43">
        <v>43130</v>
      </c>
      <c r="K124" s="2"/>
      <c r="L124" s="2"/>
      <c r="M124" s="3" t="s">
        <v>7</v>
      </c>
      <c r="N124" s="44"/>
      <c r="O124" s="238"/>
      <c r="P124" s="252"/>
      <c r="Q124" s="232"/>
      <c r="R124" s="40">
        <v>3</v>
      </c>
      <c r="S124" s="91">
        <f t="shared" si="5"/>
        <v>1.5</v>
      </c>
      <c r="T124" s="1" t="s">
        <v>3</v>
      </c>
      <c r="U124" s="74">
        <v>1048</v>
      </c>
      <c r="V124" s="78"/>
      <c r="W124" s="68"/>
      <c r="X124" s="80"/>
      <c r="Y124" s="86" t="str">
        <f t="shared" si="7"/>
        <v xml:space="preserve"> </v>
      </c>
      <c r="Z124" s="63"/>
      <c r="AA124" s="64"/>
      <c r="AB124" s="90"/>
      <c r="AC124" s="65"/>
      <c r="AD124" s="249">
        <f t="shared" si="6"/>
        <v>0</v>
      </c>
    </row>
    <row r="125" spans="1:30" x14ac:dyDescent="0.25">
      <c r="A125" s="38">
        <v>73</v>
      </c>
      <c r="B125" s="53"/>
      <c r="C125" s="4"/>
      <c r="D125" s="54"/>
      <c r="E125" s="47">
        <v>43129</v>
      </c>
      <c r="F125" s="5"/>
      <c r="G125" s="5"/>
      <c r="H125" s="7" t="s">
        <v>25</v>
      </c>
      <c r="I125" s="48"/>
      <c r="J125" s="43">
        <v>43130</v>
      </c>
      <c r="K125" s="2"/>
      <c r="L125" s="2"/>
      <c r="M125" s="3" t="s">
        <v>7</v>
      </c>
      <c r="N125" s="44"/>
      <c r="O125" s="238"/>
      <c r="P125" s="252"/>
      <c r="Q125" s="232"/>
      <c r="R125" s="40">
        <v>16</v>
      </c>
      <c r="S125" s="91">
        <f t="shared" si="5"/>
        <v>8</v>
      </c>
      <c r="T125" s="1" t="s">
        <v>3</v>
      </c>
      <c r="U125" s="74">
        <v>6077</v>
      </c>
      <c r="V125" s="78"/>
      <c r="W125" s="68"/>
      <c r="X125" s="80"/>
      <c r="Y125" s="86" t="str">
        <f t="shared" si="7"/>
        <v xml:space="preserve"> </v>
      </c>
      <c r="Z125" s="63"/>
      <c r="AA125" s="64"/>
      <c r="AB125" s="90"/>
      <c r="AC125" s="65"/>
      <c r="AD125" s="249">
        <f t="shared" si="6"/>
        <v>0</v>
      </c>
    </row>
    <row r="126" spans="1:30" x14ac:dyDescent="0.25">
      <c r="A126" s="38">
        <v>73</v>
      </c>
      <c r="B126" s="53"/>
      <c r="C126" s="4"/>
      <c r="D126" s="54"/>
      <c r="E126" s="47">
        <v>43129</v>
      </c>
      <c r="F126" s="5"/>
      <c r="G126" s="5"/>
      <c r="H126" s="7" t="s">
        <v>25</v>
      </c>
      <c r="I126" s="48"/>
      <c r="J126" s="43">
        <v>43130</v>
      </c>
      <c r="K126" s="2"/>
      <c r="L126" s="2"/>
      <c r="M126" s="3" t="s">
        <v>7</v>
      </c>
      <c r="N126" s="44"/>
      <c r="O126" s="238"/>
      <c r="P126" s="252"/>
      <c r="Q126" s="232"/>
      <c r="R126" s="40">
        <v>2</v>
      </c>
      <c r="S126" s="91">
        <f t="shared" si="5"/>
        <v>1</v>
      </c>
      <c r="T126" s="1" t="s">
        <v>3</v>
      </c>
      <c r="U126" s="74">
        <v>321</v>
      </c>
      <c r="V126" s="78"/>
      <c r="W126" s="68"/>
      <c r="X126" s="80"/>
      <c r="Y126" s="86" t="str">
        <f t="shared" si="7"/>
        <v xml:space="preserve"> </v>
      </c>
      <c r="Z126" s="63"/>
      <c r="AA126" s="64"/>
      <c r="AB126" s="90"/>
      <c r="AC126" s="65"/>
      <c r="AD126" s="249">
        <f t="shared" si="6"/>
        <v>0</v>
      </c>
    </row>
    <row r="127" spans="1:30" x14ac:dyDescent="0.25">
      <c r="A127" s="38">
        <v>74</v>
      </c>
      <c r="B127" s="53"/>
      <c r="C127" s="4"/>
      <c r="D127" s="54"/>
      <c r="E127" s="47">
        <v>43129</v>
      </c>
      <c r="F127" s="5"/>
      <c r="G127" s="5"/>
      <c r="H127" s="7" t="s">
        <v>25</v>
      </c>
      <c r="I127" s="48"/>
      <c r="J127" s="43">
        <v>43130</v>
      </c>
      <c r="K127" s="2"/>
      <c r="L127" s="2"/>
      <c r="M127" s="3" t="s">
        <v>7</v>
      </c>
      <c r="N127" s="44"/>
      <c r="O127" s="238"/>
      <c r="P127" s="252"/>
      <c r="Q127" s="232"/>
      <c r="R127" s="40">
        <v>1</v>
      </c>
      <c r="S127" s="91">
        <f t="shared" si="5"/>
        <v>0.5</v>
      </c>
      <c r="T127" s="1" t="s">
        <v>3</v>
      </c>
      <c r="U127" s="74">
        <v>407</v>
      </c>
      <c r="V127" s="78"/>
      <c r="W127" s="68"/>
      <c r="X127" s="80"/>
      <c r="Y127" s="86" t="str">
        <f t="shared" si="7"/>
        <v xml:space="preserve"> </v>
      </c>
      <c r="Z127" s="63"/>
      <c r="AA127" s="64"/>
      <c r="AB127" s="90"/>
      <c r="AC127" s="65"/>
      <c r="AD127" s="249">
        <f t="shared" si="6"/>
        <v>1</v>
      </c>
    </row>
    <row r="128" spans="1:30" x14ac:dyDescent="0.25">
      <c r="A128" s="38">
        <v>75</v>
      </c>
      <c r="B128" s="53"/>
      <c r="C128" s="4"/>
      <c r="D128" s="54"/>
      <c r="E128" s="47">
        <v>43129</v>
      </c>
      <c r="F128" s="5"/>
      <c r="G128" s="5"/>
      <c r="H128" s="7" t="s">
        <v>8</v>
      </c>
      <c r="I128" s="48"/>
      <c r="J128" s="43">
        <v>43132</v>
      </c>
      <c r="K128" s="2"/>
      <c r="L128" s="2"/>
      <c r="M128" s="3" t="s">
        <v>7</v>
      </c>
      <c r="N128" s="44"/>
      <c r="O128" s="238"/>
      <c r="P128" s="252"/>
      <c r="Q128" s="232"/>
      <c r="R128" s="40">
        <v>23</v>
      </c>
      <c r="S128" s="91">
        <f t="shared" si="5"/>
        <v>11.5</v>
      </c>
      <c r="T128" s="1" t="s">
        <v>3</v>
      </c>
      <c r="U128" s="74">
        <v>7492</v>
      </c>
      <c r="V128" s="78"/>
      <c r="W128" s="68"/>
      <c r="X128" s="80"/>
      <c r="Y128" s="86" t="str">
        <f t="shared" si="7"/>
        <v xml:space="preserve"> </v>
      </c>
      <c r="Z128" s="63"/>
      <c r="AA128" s="64"/>
      <c r="AB128" s="90"/>
      <c r="AC128" s="65"/>
      <c r="AD128" s="249">
        <f t="shared" si="6"/>
        <v>1</v>
      </c>
    </row>
    <row r="129" spans="1:30" x14ac:dyDescent="0.25">
      <c r="A129" s="38">
        <v>75</v>
      </c>
      <c r="B129" s="53"/>
      <c r="C129" s="4"/>
      <c r="D129" s="54"/>
      <c r="E129" s="47">
        <v>43129</v>
      </c>
      <c r="F129" s="5"/>
      <c r="G129" s="5"/>
      <c r="H129" s="7" t="s">
        <v>8</v>
      </c>
      <c r="I129" s="48"/>
      <c r="J129" s="43">
        <v>43132</v>
      </c>
      <c r="K129" s="2"/>
      <c r="L129" s="2"/>
      <c r="M129" s="3" t="s">
        <v>7</v>
      </c>
      <c r="N129" s="44"/>
      <c r="O129" s="238"/>
      <c r="P129" s="252"/>
      <c r="Q129" s="232"/>
      <c r="R129" s="40">
        <v>17</v>
      </c>
      <c r="S129" s="91">
        <f t="shared" si="5"/>
        <v>8.5</v>
      </c>
      <c r="T129" s="1" t="s">
        <v>3</v>
      </c>
      <c r="U129" s="74">
        <v>6445</v>
      </c>
      <c r="V129" s="78"/>
      <c r="W129" s="68"/>
      <c r="X129" s="80"/>
      <c r="Y129" s="86" t="str">
        <f t="shared" si="7"/>
        <v xml:space="preserve"> </v>
      </c>
      <c r="Z129" s="63"/>
      <c r="AA129" s="64"/>
      <c r="AB129" s="90"/>
      <c r="AC129" s="65"/>
      <c r="AD129" s="249">
        <f t="shared" si="6"/>
        <v>0</v>
      </c>
    </row>
    <row r="130" spans="1:30" x14ac:dyDescent="0.25">
      <c r="A130" s="38">
        <v>76</v>
      </c>
      <c r="B130" s="53"/>
      <c r="C130" s="4"/>
      <c r="D130" s="54"/>
      <c r="E130" s="49">
        <v>43129</v>
      </c>
      <c r="F130" s="8"/>
      <c r="G130" s="8"/>
      <c r="H130" s="9" t="s">
        <v>8</v>
      </c>
      <c r="I130" s="50"/>
      <c r="J130" s="43">
        <v>43132</v>
      </c>
      <c r="K130" s="2"/>
      <c r="L130" s="2"/>
      <c r="M130" s="3" t="s">
        <v>7</v>
      </c>
      <c r="N130" s="44"/>
      <c r="O130" s="238"/>
      <c r="P130" s="252"/>
      <c r="Q130" s="232"/>
      <c r="R130" s="40">
        <v>30</v>
      </c>
      <c r="S130" s="91">
        <f t="shared" ref="S130:S193" si="8">R130/2</f>
        <v>15</v>
      </c>
      <c r="T130" s="1" t="s">
        <v>3</v>
      </c>
      <c r="U130" s="74">
        <v>13837</v>
      </c>
      <c r="V130" s="78"/>
      <c r="W130" s="68"/>
      <c r="X130" s="80"/>
      <c r="Y130" s="86" t="str">
        <f t="shared" si="7"/>
        <v xml:space="preserve"> </v>
      </c>
      <c r="Z130" s="63"/>
      <c r="AA130" s="64"/>
      <c r="AB130" s="90"/>
      <c r="AC130" s="65"/>
      <c r="AD130" s="249">
        <f t="shared" si="6"/>
        <v>1</v>
      </c>
    </row>
    <row r="131" spans="1:30" x14ac:dyDescent="0.25">
      <c r="A131" s="38">
        <v>77</v>
      </c>
      <c r="B131" s="53"/>
      <c r="C131" s="4"/>
      <c r="D131" s="54"/>
      <c r="E131" s="49">
        <v>43129</v>
      </c>
      <c r="F131" s="8"/>
      <c r="G131" s="8"/>
      <c r="H131" s="9" t="s">
        <v>8</v>
      </c>
      <c r="I131" s="50"/>
      <c r="J131" s="43">
        <v>43132</v>
      </c>
      <c r="K131" s="2"/>
      <c r="L131" s="2"/>
      <c r="M131" s="3" t="s">
        <v>25</v>
      </c>
      <c r="N131" s="44"/>
      <c r="O131" s="238"/>
      <c r="P131" s="252"/>
      <c r="Q131" s="232"/>
      <c r="R131" s="40">
        <v>54</v>
      </c>
      <c r="S131" s="91">
        <f t="shared" si="8"/>
        <v>27</v>
      </c>
      <c r="T131" s="1" t="s">
        <v>3</v>
      </c>
      <c r="U131" s="74">
        <v>19198</v>
      </c>
      <c r="V131" s="78"/>
      <c r="W131" s="68"/>
      <c r="X131" s="80"/>
      <c r="Y131" s="86" t="str">
        <f t="shared" si="7"/>
        <v xml:space="preserve"> </v>
      </c>
      <c r="Z131" s="63"/>
      <c r="AA131" s="64"/>
      <c r="AB131" s="90"/>
      <c r="AC131" s="65"/>
      <c r="AD131" s="249">
        <f t="shared" si="6"/>
        <v>1</v>
      </c>
    </row>
    <row r="132" spans="1:30" x14ac:dyDescent="0.25">
      <c r="A132" s="38">
        <v>77</v>
      </c>
      <c r="B132" s="53"/>
      <c r="C132" s="4"/>
      <c r="D132" s="54"/>
      <c r="E132" s="47">
        <v>43129</v>
      </c>
      <c r="F132" s="5"/>
      <c r="G132" s="5"/>
      <c r="H132" s="7" t="s">
        <v>9</v>
      </c>
      <c r="I132" s="48"/>
      <c r="J132" s="43">
        <v>43132</v>
      </c>
      <c r="K132" s="2"/>
      <c r="L132" s="2"/>
      <c r="M132" s="3" t="s">
        <v>7</v>
      </c>
      <c r="N132" s="44"/>
      <c r="O132" s="238"/>
      <c r="P132" s="252"/>
      <c r="Q132" s="232"/>
      <c r="R132" s="40">
        <v>1</v>
      </c>
      <c r="S132" s="91">
        <f t="shared" si="8"/>
        <v>0.5</v>
      </c>
      <c r="T132" s="1" t="s">
        <v>3</v>
      </c>
      <c r="U132" s="74">
        <v>485</v>
      </c>
      <c r="V132" s="78"/>
      <c r="W132" s="68"/>
      <c r="X132" s="80"/>
      <c r="Y132" s="86" t="str">
        <f t="shared" si="7"/>
        <v xml:space="preserve"> </v>
      </c>
      <c r="Z132" s="63"/>
      <c r="AA132" s="64"/>
      <c r="AB132" s="90"/>
      <c r="AC132" s="65"/>
      <c r="AD132" s="249">
        <f t="shared" si="6"/>
        <v>0</v>
      </c>
    </row>
    <row r="133" spans="1:30" x14ac:dyDescent="0.25">
      <c r="A133" s="38">
        <v>78</v>
      </c>
      <c r="B133" s="53"/>
      <c r="C133" s="4"/>
      <c r="D133" s="54"/>
      <c r="E133" s="47">
        <v>43130</v>
      </c>
      <c r="F133" s="5"/>
      <c r="G133" s="5"/>
      <c r="H133" s="7" t="s">
        <v>25</v>
      </c>
      <c r="I133" s="48"/>
      <c r="J133" s="43">
        <v>43132</v>
      </c>
      <c r="K133" s="2"/>
      <c r="L133" s="2"/>
      <c r="M133" s="3" t="s">
        <v>11</v>
      </c>
      <c r="N133" s="44"/>
      <c r="O133" s="238"/>
      <c r="P133" s="252"/>
      <c r="Q133" s="232"/>
      <c r="R133" s="40">
        <v>3</v>
      </c>
      <c r="S133" s="91">
        <f t="shared" si="8"/>
        <v>1.5</v>
      </c>
      <c r="T133" s="1" t="s">
        <v>3</v>
      </c>
      <c r="U133" s="74">
        <v>907</v>
      </c>
      <c r="V133" s="78"/>
      <c r="W133" s="68"/>
      <c r="X133" s="80"/>
      <c r="Y133" s="86" t="str">
        <f t="shared" si="7"/>
        <v xml:space="preserve"> </v>
      </c>
      <c r="Z133" s="63"/>
      <c r="AA133" s="64"/>
      <c r="AB133" s="90"/>
      <c r="AC133" s="65"/>
      <c r="AD133" s="249">
        <f t="shared" si="6"/>
        <v>1</v>
      </c>
    </row>
    <row r="134" spans="1:30" x14ac:dyDescent="0.25">
      <c r="A134" s="38">
        <v>79</v>
      </c>
      <c r="B134" s="53"/>
      <c r="C134" s="4"/>
      <c r="D134" s="54"/>
      <c r="E134" s="47">
        <v>43131</v>
      </c>
      <c r="F134" s="5"/>
      <c r="G134" s="5"/>
      <c r="H134" s="7" t="s">
        <v>25</v>
      </c>
      <c r="I134" s="48"/>
      <c r="J134" s="43">
        <v>43132</v>
      </c>
      <c r="K134" s="2"/>
      <c r="L134" s="2"/>
      <c r="M134" s="3" t="s">
        <v>7</v>
      </c>
      <c r="N134" s="44"/>
      <c r="O134" s="238"/>
      <c r="P134" s="252"/>
      <c r="Q134" s="232"/>
      <c r="R134" s="40">
        <v>9</v>
      </c>
      <c r="S134" s="91">
        <f t="shared" si="8"/>
        <v>4.5</v>
      </c>
      <c r="T134" s="1" t="s">
        <v>3</v>
      </c>
      <c r="U134" s="74">
        <v>2716</v>
      </c>
      <c r="V134" s="78"/>
      <c r="W134" s="68"/>
      <c r="X134" s="80"/>
      <c r="Y134" s="86" t="str">
        <f t="shared" si="7"/>
        <v xml:space="preserve"> </v>
      </c>
      <c r="Z134" s="63"/>
      <c r="AA134" s="64"/>
      <c r="AB134" s="90"/>
      <c r="AC134" s="65"/>
      <c r="AD134" s="249">
        <f t="shared" ref="AD134:AD197" si="9">IF(A134=A133, 0,1)</f>
        <v>1</v>
      </c>
    </row>
    <row r="135" spans="1:30" x14ac:dyDescent="0.25">
      <c r="A135" s="38">
        <v>80</v>
      </c>
      <c r="B135" s="53"/>
      <c r="C135" s="4"/>
      <c r="D135" s="54"/>
      <c r="E135" s="47">
        <v>43129</v>
      </c>
      <c r="F135" s="5"/>
      <c r="G135" s="5"/>
      <c r="H135" s="7" t="s">
        <v>8</v>
      </c>
      <c r="I135" s="48"/>
      <c r="J135" s="43">
        <v>43131</v>
      </c>
      <c r="K135" s="2"/>
      <c r="L135" s="2"/>
      <c r="M135" s="3" t="s">
        <v>11</v>
      </c>
      <c r="N135" s="44"/>
      <c r="O135" s="238"/>
      <c r="P135" s="252"/>
      <c r="Q135" s="232"/>
      <c r="R135" s="40">
        <v>9</v>
      </c>
      <c r="S135" s="91">
        <f t="shared" si="8"/>
        <v>4.5</v>
      </c>
      <c r="T135" s="1" t="s">
        <v>3</v>
      </c>
      <c r="U135" s="74">
        <v>2556</v>
      </c>
      <c r="V135" s="78"/>
      <c r="W135" s="68"/>
      <c r="X135" s="80"/>
      <c r="Y135" s="86" t="str">
        <f t="shared" si="7"/>
        <v xml:space="preserve"> </v>
      </c>
      <c r="Z135" s="63"/>
      <c r="AA135" s="64"/>
      <c r="AB135" s="90"/>
      <c r="AC135" s="65"/>
      <c r="AD135" s="249">
        <f t="shared" si="9"/>
        <v>1</v>
      </c>
    </row>
    <row r="136" spans="1:30" x14ac:dyDescent="0.25">
      <c r="A136" s="38">
        <v>80</v>
      </c>
      <c r="B136" s="53"/>
      <c r="C136" s="4"/>
      <c r="D136" s="54"/>
      <c r="E136" s="47">
        <v>43129</v>
      </c>
      <c r="F136" s="5"/>
      <c r="G136" s="5"/>
      <c r="H136" s="7" t="s">
        <v>8</v>
      </c>
      <c r="I136" s="48"/>
      <c r="J136" s="43">
        <v>43130</v>
      </c>
      <c r="K136" s="2"/>
      <c r="L136" s="2"/>
      <c r="M136" s="3" t="s">
        <v>7</v>
      </c>
      <c r="N136" s="44"/>
      <c r="O136" s="238"/>
      <c r="P136" s="252"/>
      <c r="Q136" s="232"/>
      <c r="R136" s="40">
        <v>21</v>
      </c>
      <c r="S136" s="91">
        <f t="shared" si="8"/>
        <v>10.5</v>
      </c>
      <c r="T136" s="1" t="s">
        <v>3</v>
      </c>
      <c r="U136" s="74">
        <v>9716</v>
      </c>
      <c r="V136" s="78"/>
      <c r="W136" s="68"/>
      <c r="X136" s="80"/>
      <c r="Y136" s="86" t="str">
        <f t="shared" si="7"/>
        <v xml:space="preserve"> </v>
      </c>
      <c r="Z136" s="63"/>
      <c r="AA136" s="64"/>
      <c r="AB136" s="90"/>
      <c r="AC136" s="65"/>
      <c r="AD136" s="249">
        <f t="shared" si="9"/>
        <v>0</v>
      </c>
    </row>
    <row r="137" spans="1:30" x14ac:dyDescent="0.25">
      <c r="A137" s="38">
        <v>81</v>
      </c>
      <c r="B137" s="53"/>
      <c r="C137" s="4"/>
      <c r="D137" s="54"/>
      <c r="E137" s="47">
        <v>43129</v>
      </c>
      <c r="F137" s="5"/>
      <c r="G137" s="5"/>
      <c r="H137" s="7" t="s">
        <v>8</v>
      </c>
      <c r="I137" s="48"/>
      <c r="J137" s="43">
        <v>43132</v>
      </c>
      <c r="K137" s="2"/>
      <c r="L137" s="2"/>
      <c r="M137" s="3" t="s">
        <v>10</v>
      </c>
      <c r="N137" s="44"/>
      <c r="O137" s="238"/>
      <c r="P137" s="252"/>
      <c r="Q137" s="232"/>
      <c r="R137" s="40">
        <v>6</v>
      </c>
      <c r="S137" s="91">
        <f t="shared" si="8"/>
        <v>3</v>
      </c>
      <c r="T137" s="1" t="s">
        <v>3</v>
      </c>
      <c r="U137" s="74">
        <v>2240</v>
      </c>
      <c r="V137" s="78"/>
      <c r="W137" s="68"/>
      <c r="X137" s="80"/>
      <c r="Y137" s="86" t="str">
        <f t="shared" si="7"/>
        <v xml:space="preserve"> </v>
      </c>
      <c r="Z137" s="63"/>
      <c r="AA137" s="64"/>
      <c r="AB137" s="90"/>
      <c r="AC137" s="65"/>
      <c r="AD137" s="249">
        <f t="shared" si="9"/>
        <v>1</v>
      </c>
    </row>
    <row r="138" spans="1:30" x14ac:dyDescent="0.25">
      <c r="A138" s="38">
        <v>82</v>
      </c>
      <c r="B138" s="53"/>
      <c r="C138" s="4"/>
      <c r="D138" s="54"/>
      <c r="E138" s="47">
        <v>43131</v>
      </c>
      <c r="F138" s="5"/>
      <c r="G138" s="5"/>
      <c r="H138" s="7" t="s">
        <v>8</v>
      </c>
      <c r="I138" s="48"/>
      <c r="J138" s="43">
        <v>43137</v>
      </c>
      <c r="K138" s="2"/>
      <c r="L138" s="2"/>
      <c r="M138" s="3" t="s">
        <v>12</v>
      </c>
      <c r="N138" s="44"/>
      <c r="O138" s="238"/>
      <c r="P138" s="252"/>
      <c r="Q138" s="232"/>
      <c r="R138" s="40">
        <v>5</v>
      </c>
      <c r="S138" s="91">
        <f t="shared" si="8"/>
        <v>2.5</v>
      </c>
      <c r="T138" s="1" t="s">
        <v>3</v>
      </c>
      <c r="U138" s="74">
        <v>2193</v>
      </c>
      <c r="V138" s="78"/>
      <c r="W138" s="68"/>
      <c r="X138" s="80"/>
      <c r="Y138" s="86" t="str">
        <f t="shared" si="7"/>
        <v xml:space="preserve"> </v>
      </c>
      <c r="Z138" s="63"/>
      <c r="AA138" s="64"/>
      <c r="AB138" s="90"/>
      <c r="AC138" s="65"/>
      <c r="AD138" s="249">
        <f t="shared" si="9"/>
        <v>1</v>
      </c>
    </row>
    <row r="139" spans="1:30" x14ac:dyDescent="0.25">
      <c r="A139" s="38">
        <v>82</v>
      </c>
      <c r="B139" s="53"/>
      <c r="C139" s="4"/>
      <c r="D139" s="54"/>
      <c r="E139" s="47">
        <v>43131</v>
      </c>
      <c r="F139" s="5"/>
      <c r="G139" s="5"/>
      <c r="H139" s="7" t="s">
        <v>8</v>
      </c>
      <c r="I139" s="48"/>
      <c r="J139" s="43">
        <v>43137</v>
      </c>
      <c r="K139" s="2"/>
      <c r="L139" s="2"/>
      <c r="M139" s="3" t="s">
        <v>12</v>
      </c>
      <c r="N139" s="44"/>
      <c r="O139" s="238"/>
      <c r="P139" s="252"/>
      <c r="Q139" s="232"/>
      <c r="R139" s="40">
        <v>1</v>
      </c>
      <c r="S139" s="91">
        <f t="shared" si="8"/>
        <v>0.5</v>
      </c>
      <c r="T139" s="1" t="s">
        <v>3</v>
      </c>
      <c r="U139" s="74">
        <v>473</v>
      </c>
      <c r="V139" s="78"/>
      <c r="W139" s="68"/>
      <c r="X139" s="80"/>
      <c r="Y139" s="86" t="str">
        <f t="shared" si="7"/>
        <v xml:space="preserve"> </v>
      </c>
      <c r="Z139" s="63"/>
      <c r="AA139" s="64"/>
      <c r="AB139" s="90"/>
      <c r="AC139" s="65"/>
      <c r="AD139" s="249">
        <f t="shared" si="9"/>
        <v>0</v>
      </c>
    </row>
    <row r="140" spans="1:30" x14ac:dyDescent="0.25">
      <c r="A140" s="38">
        <v>83</v>
      </c>
      <c r="B140" s="53"/>
      <c r="C140" s="4"/>
      <c r="D140" s="54"/>
      <c r="E140" s="47">
        <v>43130</v>
      </c>
      <c r="F140" s="5"/>
      <c r="G140" s="5"/>
      <c r="H140" s="7" t="s">
        <v>7</v>
      </c>
      <c r="I140" s="48"/>
      <c r="J140" s="43">
        <v>43133</v>
      </c>
      <c r="K140" s="2"/>
      <c r="L140" s="2"/>
      <c r="M140" s="3" t="s">
        <v>9</v>
      </c>
      <c r="N140" s="44"/>
      <c r="O140" s="238"/>
      <c r="P140" s="252"/>
      <c r="Q140" s="232"/>
      <c r="R140" s="40">
        <v>39</v>
      </c>
      <c r="S140" s="91">
        <f t="shared" si="8"/>
        <v>19.5</v>
      </c>
      <c r="T140" s="1" t="s">
        <v>3</v>
      </c>
      <c r="U140" s="74">
        <v>8000</v>
      </c>
      <c r="V140" s="78"/>
      <c r="W140" s="68"/>
      <c r="X140" s="80"/>
      <c r="Y140" s="86" t="str">
        <f t="shared" si="7"/>
        <v xml:space="preserve"> </v>
      </c>
      <c r="Z140" s="63"/>
      <c r="AA140" s="64"/>
      <c r="AB140" s="90"/>
      <c r="AC140" s="65"/>
      <c r="AD140" s="249">
        <f t="shared" si="9"/>
        <v>1</v>
      </c>
    </row>
    <row r="141" spans="1:30" x14ac:dyDescent="0.25">
      <c r="A141" s="38">
        <v>84</v>
      </c>
      <c r="B141" s="53"/>
      <c r="C141" s="4"/>
      <c r="D141" s="54"/>
      <c r="E141" s="47">
        <v>43131</v>
      </c>
      <c r="F141" s="5"/>
      <c r="G141" s="5"/>
      <c r="H141" s="7" t="s">
        <v>8</v>
      </c>
      <c r="I141" s="48"/>
      <c r="J141" s="43">
        <v>43133</v>
      </c>
      <c r="K141" s="2"/>
      <c r="L141" s="2"/>
      <c r="M141" s="3" t="s">
        <v>12</v>
      </c>
      <c r="N141" s="44"/>
      <c r="O141" s="238"/>
      <c r="P141" s="252"/>
      <c r="Q141" s="232"/>
      <c r="R141" s="40">
        <v>53</v>
      </c>
      <c r="S141" s="91">
        <f t="shared" si="8"/>
        <v>26.5</v>
      </c>
      <c r="T141" s="1" t="s">
        <v>3</v>
      </c>
      <c r="U141" s="74">
        <v>24629</v>
      </c>
      <c r="V141" s="78"/>
      <c r="W141" s="68"/>
      <c r="X141" s="80"/>
      <c r="Y141" s="86" t="str">
        <f t="shared" si="7"/>
        <v xml:space="preserve"> </v>
      </c>
      <c r="Z141" s="63"/>
      <c r="AA141" s="64"/>
      <c r="AB141" s="90"/>
      <c r="AC141" s="65"/>
      <c r="AD141" s="249">
        <f t="shared" si="9"/>
        <v>1</v>
      </c>
    </row>
    <row r="142" spans="1:30" x14ac:dyDescent="0.25">
      <c r="A142" s="38">
        <v>85</v>
      </c>
      <c r="B142" s="53"/>
      <c r="C142" s="4"/>
      <c r="D142" s="54"/>
      <c r="E142" s="47">
        <v>43131</v>
      </c>
      <c r="F142" s="5"/>
      <c r="G142" s="5"/>
      <c r="H142" s="7" t="s">
        <v>6</v>
      </c>
      <c r="I142" s="48"/>
      <c r="J142" s="43">
        <v>43133</v>
      </c>
      <c r="K142" s="2"/>
      <c r="L142" s="2"/>
      <c r="M142" s="3" t="s">
        <v>8</v>
      </c>
      <c r="N142" s="44"/>
      <c r="O142" s="238"/>
      <c r="P142" s="252"/>
      <c r="Q142" s="232"/>
      <c r="R142" s="40">
        <v>18</v>
      </c>
      <c r="S142" s="91">
        <f t="shared" si="8"/>
        <v>9</v>
      </c>
      <c r="T142" s="1" t="s">
        <v>3</v>
      </c>
      <c r="U142" s="74">
        <v>6665</v>
      </c>
      <c r="V142" s="78"/>
      <c r="W142" s="68"/>
      <c r="X142" s="80"/>
      <c r="Y142" s="86" t="str">
        <f t="shared" si="7"/>
        <v xml:space="preserve"> </v>
      </c>
      <c r="Z142" s="63"/>
      <c r="AA142" s="64"/>
      <c r="AB142" s="90"/>
      <c r="AC142" s="65"/>
      <c r="AD142" s="249">
        <f t="shared" si="9"/>
        <v>1</v>
      </c>
    </row>
    <row r="143" spans="1:30" x14ac:dyDescent="0.25">
      <c r="A143" s="38">
        <v>86</v>
      </c>
      <c r="B143" s="53"/>
      <c r="C143" s="4"/>
      <c r="D143" s="54"/>
      <c r="E143" s="47">
        <v>43136</v>
      </c>
      <c r="F143" s="5"/>
      <c r="G143" s="5"/>
      <c r="H143" s="7" t="s">
        <v>25</v>
      </c>
      <c r="I143" s="48"/>
      <c r="J143" s="43">
        <v>43137</v>
      </c>
      <c r="K143" s="2"/>
      <c r="L143" s="2"/>
      <c r="M143" s="3" t="s">
        <v>7</v>
      </c>
      <c r="N143" s="44"/>
      <c r="O143" s="238"/>
      <c r="P143" s="252"/>
      <c r="Q143" s="232"/>
      <c r="R143" s="40">
        <v>4</v>
      </c>
      <c r="S143" s="91">
        <f t="shared" si="8"/>
        <v>2</v>
      </c>
      <c r="T143" s="1" t="s">
        <v>3</v>
      </c>
      <c r="U143" s="74">
        <v>564</v>
      </c>
      <c r="V143" s="78"/>
      <c r="W143" s="68"/>
      <c r="X143" s="80"/>
      <c r="Y143" s="86" t="str">
        <f t="shared" si="7"/>
        <v xml:space="preserve"> </v>
      </c>
      <c r="Z143" s="63"/>
      <c r="AA143" s="64"/>
      <c r="AB143" s="90"/>
      <c r="AC143" s="65"/>
      <c r="AD143" s="249">
        <f t="shared" si="9"/>
        <v>1</v>
      </c>
    </row>
    <row r="144" spans="1:30" x14ac:dyDescent="0.25">
      <c r="A144" s="38">
        <v>86</v>
      </c>
      <c r="B144" s="53"/>
      <c r="C144" s="4"/>
      <c r="D144" s="54"/>
      <c r="E144" s="47">
        <v>43136</v>
      </c>
      <c r="F144" s="5"/>
      <c r="G144" s="5"/>
      <c r="H144" s="7" t="s">
        <v>25</v>
      </c>
      <c r="I144" s="48"/>
      <c r="J144" s="43">
        <v>43137</v>
      </c>
      <c r="K144" s="2"/>
      <c r="L144" s="2"/>
      <c r="M144" s="3" t="s">
        <v>7</v>
      </c>
      <c r="N144" s="44"/>
      <c r="O144" s="238"/>
      <c r="P144" s="252"/>
      <c r="Q144" s="232"/>
      <c r="R144" s="40">
        <v>6</v>
      </c>
      <c r="S144" s="91">
        <f t="shared" si="8"/>
        <v>3</v>
      </c>
      <c r="T144" s="1" t="s">
        <v>3</v>
      </c>
      <c r="U144" s="74">
        <v>2007</v>
      </c>
      <c r="V144" s="78"/>
      <c r="W144" s="68"/>
      <c r="X144" s="80"/>
      <c r="Y144" s="86" t="str">
        <f t="shared" si="7"/>
        <v xml:space="preserve"> </v>
      </c>
      <c r="Z144" s="63"/>
      <c r="AA144" s="64"/>
      <c r="AB144" s="90"/>
      <c r="AC144" s="65"/>
      <c r="AD144" s="249">
        <f t="shared" si="9"/>
        <v>0</v>
      </c>
    </row>
    <row r="145" spans="1:30" x14ac:dyDescent="0.25">
      <c r="A145" s="38">
        <v>87</v>
      </c>
      <c r="B145" s="53"/>
      <c r="C145" s="4"/>
      <c r="D145" s="54"/>
      <c r="E145" s="49">
        <v>43136</v>
      </c>
      <c r="F145" s="8"/>
      <c r="G145" s="8"/>
      <c r="H145" s="7" t="s">
        <v>25</v>
      </c>
      <c r="I145" s="50"/>
      <c r="J145" s="43">
        <v>43138</v>
      </c>
      <c r="K145" s="2"/>
      <c r="L145" s="2"/>
      <c r="M145" s="3" t="s">
        <v>11</v>
      </c>
      <c r="N145" s="44"/>
      <c r="O145" s="238"/>
      <c r="P145" s="252"/>
      <c r="Q145" s="232"/>
      <c r="R145" s="40">
        <v>19</v>
      </c>
      <c r="S145" s="91">
        <f t="shared" si="8"/>
        <v>9.5</v>
      </c>
      <c r="T145" s="1" t="s">
        <v>3</v>
      </c>
      <c r="U145" s="74">
        <v>7804</v>
      </c>
      <c r="V145" s="78"/>
      <c r="W145" s="68"/>
      <c r="X145" s="80"/>
      <c r="Y145" s="86" t="str">
        <f t="shared" si="7"/>
        <v xml:space="preserve"> </v>
      </c>
      <c r="Z145" s="63"/>
      <c r="AA145" s="64"/>
      <c r="AB145" s="90"/>
      <c r="AC145" s="65"/>
      <c r="AD145" s="249">
        <f t="shared" si="9"/>
        <v>1</v>
      </c>
    </row>
    <row r="146" spans="1:30" x14ac:dyDescent="0.25">
      <c r="A146" s="38">
        <v>88</v>
      </c>
      <c r="B146" s="53"/>
      <c r="C146" s="4"/>
      <c r="D146" s="54"/>
      <c r="E146" s="49">
        <v>43129</v>
      </c>
      <c r="F146" s="8"/>
      <c r="G146" s="8"/>
      <c r="H146" s="9" t="s">
        <v>8</v>
      </c>
      <c r="I146" s="50"/>
      <c r="J146" s="43">
        <v>43132</v>
      </c>
      <c r="K146" s="2"/>
      <c r="L146" s="2"/>
      <c r="M146" s="3" t="s">
        <v>7</v>
      </c>
      <c r="N146" s="44"/>
      <c r="O146" s="238"/>
      <c r="P146" s="252"/>
      <c r="Q146" s="232"/>
      <c r="R146" s="40">
        <v>1</v>
      </c>
      <c r="S146" s="91">
        <f t="shared" si="8"/>
        <v>0.5</v>
      </c>
      <c r="T146" s="1" t="s">
        <v>3</v>
      </c>
      <c r="U146" s="74">
        <v>60</v>
      </c>
      <c r="V146" s="78"/>
      <c r="W146" s="68"/>
      <c r="X146" s="80"/>
      <c r="Y146" s="86" t="str">
        <f t="shared" si="7"/>
        <v xml:space="preserve"> </v>
      </c>
      <c r="Z146" s="63"/>
      <c r="AA146" s="64"/>
      <c r="AB146" s="90"/>
      <c r="AC146" s="65"/>
      <c r="AD146" s="249">
        <f t="shared" si="9"/>
        <v>1</v>
      </c>
    </row>
    <row r="147" spans="1:30" x14ac:dyDescent="0.25">
      <c r="A147" s="38">
        <v>88</v>
      </c>
      <c r="B147" s="53"/>
      <c r="C147" s="4"/>
      <c r="D147" s="54"/>
      <c r="E147" s="47">
        <v>43126</v>
      </c>
      <c r="F147" s="5"/>
      <c r="G147" s="5"/>
      <c r="H147" s="7" t="s">
        <v>8</v>
      </c>
      <c r="I147" s="48"/>
      <c r="J147" s="43">
        <v>43131</v>
      </c>
      <c r="K147" s="2"/>
      <c r="L147" s="2"/>
      <c r="M147" s="3" t="s">
        <v>7</v>
      </c>
      <c r="N147" s="44"/>
      <c r="O147" s="238"/>
      <c r="P147" s="252"/>
      <c r="Q147" s="232"/>
      <c r="R147" s="40">
        <v>1</v>
      </c>
      <c r="S147" s="91">
        <f t="shared" si="8"/>
        <v>0.5</v>
      </c>
      <c r="T147" s="1" t="s">
        <v>3</v>
      </c>
      <c r="U147" s="74">
        <v>490</v>
      </c>
      <c r="V147" s="78"/>
      <c r="W147" s="68"/>
      <c r="X147" s="80"/>
      <c r="Y147" s="86" t="str">
        <f t="shared" si="7"/>
        <v xml:space="preserve"> </v>
      </c>
      <c r="Z147" s="63"/>
      <c r="AA147" s="64"/>
      <c r="AB147" s="90"/>
      <c r="AC147" s="65"/>
      <c r="AD147" s="249">
        <f t="shared" si="9"/>
        <v>0</v>
      </c>
    </row>
    <row r="148" spans="1:30" x14ac:dyDescent="0.25">
      <c r="A148" s="38">
        <v>89</v>
      </c>
      <c r="B148" s="55"/>
      <c r="C148" s="4"/>
      <c r="D148" s="54"/>
      <c r="E148" s="47">
        <v>43132</v>
      </c>
      <c r="F148" s="5"/>
      <c r="G148" s="5"/>
      <c r="H148" s="7" t="s">
        <v>6</v>
      </c>
      <c r="I148" s="48"/>
      <c r="J148" s="43">
        <v>43136</v>
      </c>
      <c r="K148" s="2"/>
      <c r="L148" s="2"/>
      <c r="M148" s="3" t="s">
        <v>8</v>
      </c>
      <c r="N148" s="44"/>
      <c r="O148" s="238"/>
      <c r="P148" s="252"/>
      <c r="Q148" s="232"/>
      <c r="R148" s="40">
        <v>21</v>
      </c>
      <c r="S148" s="91">
        <f t="shared" si="8"/>
        <v>10.5</v>
      </c>
      <c r="T148" s="1" t="s">
        <v>4</v>
      </c>
      <c r="U148" s="74">
        <v>8007</v>
      </c>
      <c r="V148" s="78"/>
      <c r="W148" s="68"/>
      <c r="X148" s="80"/>
      <c r="Y148" s="86" t="str">
        <f t="shared" si="7"/>
        <v xml:space="preserve"> </v>
      </c>
      <c r="Z148" s="63"/>
      <c r="AA148" s="64"/>
      <c r="AB148" s="90"/>
      <c r="AC148" s="65"/>
      <c r="AD148" s="249">
        <f t="shared" si="9"/>
        <v>1</v>
      </c>
    </row>
    <row r="149" spans="1:30" x14ac:dyDescent="0.25">
      <c r="A149" s="38">
        <v>90</v>
      </c>
      <c r="B149" s="53"/>
      <c r="C149" s="4"/>
      <c r="D149" s="54"/>
      <c r="E149" s="47">
        <v>43131</v>
      </c>
      <c r="F149" s="5"/>
      <c r="G149" s="5"/>
      <c r="H149" s="7" t="s">
        <v>8</v>
      </c>
      <c r="I149" s="48"/>
      <c r="J149" s="43">
        <v>43137</v>
      </c>
      <c r="K149" s="2"/>
      <c r="L149" s="2"/>
      <c r="M149" s="3" t="s">
        <v>10</v>
      </c>
      <c r="N149" s="44"/>
      <c r="O149" s="238"/>
      <c r="P149" s="252"/>
      <c r="Q149" s="232"/>
      <c r="R149" s="40">
        <v>7</v>
      </c>
      <c r="S149" s="91">
        <f t="shared" si="8"/>
        <v>3.5</v>
      </c>
      <c r="T149" s="1" t="s">
        <v>3</v>
      </c>
      <c r="U149" s="74">
        <v>3402</v>
      </c>
      <c r="V149" s="78"/>
      <c r="W149" s="68"/>
      <c r="X149" s="80"/>
      <c r="Y149" s="86" t="str">
        <f t="shared" si="7"/>
        <v xml:space="preserve"> </v>
      </c>
      <c r="Z149" s="63"/>
      <c r="AA149" s="64"/>
      <c r="AB149" s="90"/>
      <c r="AC149" s="65"/>
      <c r="AD149" s="249">
        <f t="shared" si="9"/>
        <v>1</v>
      </c>
    </row>
    <row r="150" spans="1:30" x14ac:dyDescent="0.25">
      <c r="A150" s="38">
        <v>91</v>
      </c>
      <c r="B150" s="53"/>
      <c r="C150" s="4"/>
      <c r="D150" s="54"/>
      <c r="E150" s="47">
        <v>43136</v>
      </c>
      <c r="F150" s="5"/>
      <c r="G150" s="5"/>
      <c r="H150" s="7" t="s">
        <v>10</v>
      </c>
      <c r="I150" s="48"/>
      <c r="J150" s="43">
        <v>43138</v>
      </c>
      <c r="K150" s="2"/>
      <c r="L150" s="2"/>
      <c r="M150" s="3" t="s">
        <v>13</v>
      </c>
      <c r="N150" s="44"/>
      <c r="O150" s="238"/>
      <c r="P150" s="252"/>
      <c r="Q150" s="232"/>
      <c r="R150" s="40">
        <v>50</v>
      </c>
      <c r="S150" s="91">
        <f t="shared" si="8"/>
        <v>25</v>
      </c>
      <c r="T150" s="1" t="s">
        <v>3</v>
      </c>
      <c r="U150" s="74">
        <v>5000</v>
      </c>
      <c r="V150" s="78"/>
      <c r="W150" s="68"/>
      <c r="X150" s="80"/>
      <c r="Y150" s="86" t="str">
        <f t="shared" si="7"/>
        <v xml:space="preserve"> </v>
      </c>
      <c r="Z150" s="63"/>
      <c r="AA150" s="64"/>
      <c r="AB150" s="90"/>
      <c r="AC150" s="65"/>
      <c r="AD150" s="249">
        <f t="shared" si="9"/>
        <v>1</v>
      </c>
    </row>
    <row r="151" spans="1:30" x14ac:dyDescent="0.25">
      <c r="A151" s="38">
        <v>92</v>
      </c>
      <c r="B151" s="53"/>
      <c r="C151" s="4"/>
      <c r="D151" s="54"/>
      <c r="E151" s="47">
        <v>43136</v>
      </c>
      <c r="F151" s="5"/>
      <c r="G151" s="5"/>
      <c r="H151" s="7" t="s">
        <v>8</v>
      </c>
      <c r="I151" s="48"/>
      <c r="J151" s="43">
        <v>43139</v>
      </c>
      <c r="K151" s="2"/>
      <c r="L151" s="2"/>
      <c r="M151" s="3" t="s">
        <v>7</v>
      </c>
      <c r="N151" s="44"/>
      <c r="O151" s="238"/>
      <c r="P151" s="252"/>
      <c r="Q151" s="232"/>
      <c r="R151" s="40">
        <v>3</v>
      </c>
      <c r="S151" s="91">
        <f t="shared" si="8"/>
        <v>1.5</v>
      </c>
      <c r="T151" s="1" t="s">
        <v>3</v>
      </c>
      <c r="U151" s="74">
        <v>1475</v>
      </c>
      <c r="V151" s="78"/>
      <c r="W151" s="68"/>
      <c r="X151" s="80"/>
      <c r="Y151" s="86" t="str">
        <f t="shared" si="7"/>
        <v xml:space="preserve"> </v>
      </c>
      <c r="Z151" s="63"/>
      <c r="AA151" s="64"/>
      <c r="AB151" s="90"/>
      <c r="AC151" s="65"/>
      <c r="AD151" s="249">
        <f t="shared" si="9"/>
        <v>1</v>
      </c>
    </row>
    <row r="152" spans="1:30" x14ac:dyDescent="0.25">
      <c r="A152" s="38">
        <v>92</v>
      </c>
      <c r="B152" s="53"/>
      <c r="C152" s="4"/>
      <c r="D152" s="54"/>
      <c r="E152" s="47">
        <v>43136</v>
      </c>
      <c r="F152" s="5"/>
      <c r="G152" s="5"/>
      <c r="H152" s="7" t="s">
        <v>8</v>
      </c>
      <c r="I152" s="48"/>
      <c r="J152" s="43">
        <v>43139</v>
      </c>
      <c r="K152" s="2"/>
      <c r="L152" s="2"/>
      <c r="M152" s="3" t="s">
        <v>7</v>
      </c>
      <c r="N152" s="44"/>
      <c r="O152" s="238"/>
      <c r="P152" s="252"/>
      <c r="Q152" s="232"/>
      <c r="R152" s="40">
        <v>14</v>
      </c>
      <c r="S152" s="91">
        <f t="shared" si="8"/>
        <v>7</v>
      </c>
      <c r="T152" s="1" t="s">
        <v>3</v>
      </c>
      <c r="U152" s="74">
        <v>3648</v>
      </c>
      <c r="V152" s="78"/>
      <c r="W152" s="68"/>
      <c r="X152" s="80"/>
      <c r="Y152" s="86" t="str">
        <f t="shared" si="7"/>
        <v xml:space="preserve"> </v>
      </c>
      <c r="Z152" s="63"/>
      <c r="AA152" s="64"/>
      <c r="AB152" s="90"/>
      <c r="AC152" s="65"/>
      <c r="AD152" s="249">
        <f t="shared" si="9"/>
        <v>0</v>
      </c>
    </row>
    <row r="153" spans="1:30" x14ac:dyDescent="0.25">
      <c r="A153" s="38">
        <v>93</v>
      </c>
      <c r="B153" s="53"/>
      <c r="C153" s="4"/>
      <c r="D153" s="54"/>
      <c r="E153" s="47">
        <v>43136</v>
      </c>
      <c r="F153" s="5"/>
      <c r="G153" s="5"/>
      <c r="H153" s="7" t="s">
        <v>8</v>
      </c>
      <c r="I153" s="48"/>
      <c r="J153" s="43">
        <v>43139</v>
      </c>
      <c r="K153" s="2"/>
      <c r="L153" s="2"/>
      <c r="M153" s="3" t="s">
        <v>10</v>
      </c>
      <c r="N153" s="44"/>
      <c r="O153" s="238"/>
      <c r="P153" s="252"/>
      <c r="Q153" s="232"/>
      <c r="R153" s="40">
        <v>5</v>
      </c>
      <c r="S153" s="91">
        <f t="shared" si="8"/>
        <v>2.5</v>
      </c>
      <c r="T153" s="1" t="s">
        <v>3</v>
      </c>
      <c r="U153" s="74">
        <v>2145</v>
      </c>
      <c r="V153" s="78"/>
      <c r="W153" s="68"/>
      <c r="X153" s="80"/>
      <c r="Y153" s="86" t="str">
        <f t="shared" si="7"/>
        <v xml:space="preserve"> </v>
      </c>
      <c r="Z153" s="63"/>
      <c r="AA153" s="64"/>
      <c r="AB153" s="90"/>
      <c r="AC153" s="65"/>
      <c r="AD153" s="249">
        <f t="shared" si="9"/>
        <v>1</v>
      </c>
    </row>
    <row r="154" spans="1:30" x14ac:dyDescent="0.25">
      <c r="A154" s="38">
        <v>93</v>
      </c>
      <c r="B154" s="53"/>
      <c r="C154" s="4"/>
      <c r="D154" s="54"/>
      <c r="E154" s="47">
        <v>43137</v>
      </c>
      <c r="F154" s="5"/>
      <c r="G154" s="5"/>
      <c r="H154" s="7" t="s">
        <v>8</v>
      </c>
      <c r="I154" s="48"/>
      <c r="J154" s="43">
        <v>43139</v>
      </c>
      <c r="K154" s="2"/>
      <c r="L154" s="2"/>
      <c r="M154" s="3" t="s">
        <v>10</v>
      </c>
      <c r="N154" s="44"/>
      <c r="O154" s="238"/>
      <c r="P154" s="252"/>
      <c r="Q154" s="232"/>
      <c r="R154" s="40">
        <v>13</v>
      </c>
      <c r="S154" s="91">
        <f t="shared" si="8"/>
        <v>6.5</v>
      </c>
      <c r="T154" s="1" t="s">
        <v>2</v>
      </c>
      <c r="U154" s="74">
        <v>3327</v>
      </c>
      <c r="V154" s="78"/>
      <c r="W154" s="68"/>
      <c r="X154" s="80"/>
      <c r="Y154" s="86" t="str">
        <f t="shared" si="7"/>
        <v xml:space="preserve"> </v>
      </c>
      <c r="Z154" s="63"/>
      <c r="AA154" s="64"/>
      <c r="AB154" s="90"/>
      <c r="AC154" s="65"/>
      <c r="AD154" s="249">
        <f t="shared" si="9"/>
        <v>0</v>
      </c>
    </row>
    <row r="155" spans="1:30" x14ac:dyDescent="0.25">
      <c r="A155" s="38">
        <v>94</v>
      </c>
      <c r="B155" s="53"/>
      <c r="C155" s="4"/>
      <c r="D155" s="54"/>
      <c r="E155" s="47">
        <v>43138</v>
      </c>
      <c r="F155" s="5"/>
      <c r="G155" s="5"/>
      <c r="H155" s="7" t="s">
        <v>25</v>
      </c>
      <c r="I155" s="48"/>
      <c r="J155" s="43">
        <v>43139</v>
      </c>
      <c r="K155" s="2"/>
      <c r="L155" s="2"/>
      <c r="M155" s="3" t="s">
        <v>7</v>
      </c>
      <c r="N155" s="44"/>
      <c r="O155" s="238"/>
      <c r="P155" s="252"/>
      <c r="Q155" s="232"/>
      <c r="R155" s="40">
        <v>8</v>
      </c>
      <c r="S155" s="91">
        <f t="shared" si="8"/>
        <v>4</v>
      </c>
      <c r="T155" s="1" t="s">
        <v>3</v>
      </c>
      <c r="U155" s="74">
        <v>2676</v>
      </c>
      <c r="V155" s="78"/>
      <c r="W155" s="68"/>
      <c r="X155" s="80"/>
      <c r="Y155" s="86" t="str">
        <f t="shared" si="7"/>
        <v xml:space="preserve"> </v>
      </c>
      <c r="Z155" s="63"/>
      <c r="AA155" s="64"/>
      <c r="AB155" s="90"/>
      <c r="AC155" s="65"/>
      <c r="AD155" s="249">
        <f t="shared" si="9"/>
        <v>1</v>
      </c>
    </row>
    <row r="156" spans="1:30" x14ac:dyDescent="0.25">
      <c r="A156" s="38">
        <v>95</v>
      </c>
      <c r="B156" s="53"/>
      <c r="C156" s="4"/>
      <c r="D156" s="54"/>
      <c r="E156" s="47">
        <v>43137</v>
      </c>
      <c r="F156" s="5"/>
      <c r="G156" s="5"/>
      <c r="H156" s="7" t="s">
        <v>25</v>
      </c>
      <c r="I156" s="48"/>
      <c r="J156" s="43">
        <v>43140</v>
      </c>
      <c r="K156" s="2"/>
      <c r="L156" s="2"/>
      <c r="M156" s="3" t="s">
        <v>8</v>
      </c>
      <c r="N156" s="44"/>
      <c r="O156" s="238"/>
      <c r="P156" s="252"/>
      <c r="Q156" s="232"/>
      <c r="R156" s="40">
        <v>8</v>
      </c>
      <c r="S156" s="91">
        <f t="shared" si="8"/>
        <v>4</v>
      </c>
      <c r="T156" s="1" t="s">
        <v>3</v>
      </c>
      <c r="U156" s="74">
        <v>3145</v>
      </c>
      <c r="V156" s="78"/>
      <c r="W156" s="68"/>
      <c r="X156" s="80"/>
      <c r="Y156" s="86" t="str">
        <f t="shared" si="7"/>
        <v xml:space="preserve"> </v>
      </c>
      <c r="Z156" s="63"/>
      <c r="AA156" s="64"/>
      <c r="AB156" s="90"/>
      <c r="AC156" s="65"/>
      <c r="AD156" s="249">
        <f t="shared" si="9"/>
        <v>1</v>
      </c>
    </row>
    <row r="157" spans="1:30" x14ac:dyDescent="0.25">
      <c r="A157" s="38">
        <v>96</v>
      </c>
      <c r="B157" s="53"/>
      <c r="C157" s="4"/>
      <c r="D157" s="54"/>
      <c r="E157" s="47">
        <v>43140</v>
      </c>
      <c r="F157" s="5"/>
      <c r="G157" s="5"/>
      <c r="H157" s="7" t="s">
        <v>6</v>
      </c>
      <c r="I157" s="48"/>
      <c r="J157" s="43">
        <v>43144</v>
      </c>
      <c r="K157" s="2"/>
      <c r="L157" s="2"/>
      <c r="M157" s="3" t="s">
        <v>8</v>
      </c>
      <c r="N157" s="44"/>
      <c r="O157" s="238"/>
      <c r="P157" s="252"/>
      <c r="Q157" s="232"/>
      <c r="R157" s="40">
        <v>21</v>
      </c>
      <c r="S157" s="91">
        <f t="shared" si="8"/>
        <v>10.5</v>
      </c>
      <c r="T157" s="1" t="s">
        <v>4</v>
      </c>
      <c r="U157" s="74">
        <v>7329</v>
      </c>
      <c r="V157" s="78"/>
      <c r="W157" s="68"/>
      <c r="X157" s="80"/>
      <c r="Y157" s="86" t="str">
        <f t="shared" si="7"/>
        <v xml:space="preserve"> </v>
      </c>
      <c r="Z157" s="63"/>
      <c r="AA157" s="64"/>
      <c r="AB157" s="90"/>
      <c r="AC157" s="65"/>
      <c r="AD157" s="249">
        <f t="shared" si="9"/>
        <v>1</v>
      </c>
    </row>
    <row r="158" spans="1:30" x14ac:dyDescent="0.25">
      <c r="A158" s="38">
        <v>97</v>
      </c>
      <c r="B158" s="53"/>
      <c r="C158" s="4"/>
      <c r="D158" s="54"/>
      <c r="E158" s="47">
        <v>43138</v>
      </c>
      <c r="F158" s="5"/>
      <c r="G158" s="5"/>
      <c r="H158" s="7" t="s">
        <v>8</v>
      </c>
      <c r="I158" s="48"/>
      <c r="J158" s="43">
        <v>43140</v>
      </c>
      <c r="K158" s="2"/>
      <c r="L158" s="2"/>
      <c r="M158" s="3" t="s">
        <v>14</v>
      </c>
      <c r="N158" s="44"/>
      <c r="O158" s="238"/>
      <c r="P158" s="252"/>
      <c r="Q158" s="232"/>
      <c r="R158" s="40">
        <v>52</v>
      </c>
      <c r="S158" s="91">
        <f t="shared" si="8"/>
        <v>26</v>
      </c>
      <c r="T158" s="1" t="s">
        <v>3</v>
      </c>
      <c r="U158" s="74">
        <v>12273</v>
      </c>
      <c r="V158" s="78"/>
      <c r="W158" s="68"/>
      <c r="X158" s="80"/>
      <c r="Y158" s="86" t="str">
        <f t="shared" si="7"/>
        <v xml:space="preserve"> </v>
      </c>
      <c r="Z158" s="63"/>
      <c r="AA158" s="64"/>
      <c r="AB158" s="90"/>
      <c r="AC158" s="65"/>
      <c r="AD158" s="249">
        <f t="shared" si="9"/>
        <v>1</v>
      </c>
    </row>
    <row r="159" spans="1:30" x14ac:dyDescent="0.25">
      <c r="A159" s="38">
        <v>98</v>
      </c>
      <c r="B159" s="53"/>
      <c r="C159" s="4"/>
      <c r="D159" s="54"/>
      <c r="E159" s="47">
        <v>43139</v>
      </c>
      <c r="F159" s="5"/>
      <c r="G159" s="5"/>
      <c r="H159" s="7" t="s">
        <v>25</v>
      </c>
      <c r="I159" s="48"/>
      <c r="J159" s="43">
        <v>43143</v>
      </c>
      <c r="K159" s="2"/>
      <c r="L159" s="2"/>
      <c r="M159" s="3" t="s">
        <v>11</v>
      </c>
      <c r="N159" s="44"/>
      <c r="O159" s="238"/>
      <c r="P159" s="252"/>
      <c r="Q159" s="232"/>
      <c r="R159" s="40">
        <v>8</v>
      </c>
      <c r="S159" s="91">
        <f t="shared" si="8"/>
        <v>4</v>
      </c>
      <c r="T159" s="1" t="s">
        <v>3</v>
      </c>
      <c r="U159" s="74">
        <v>3453</v>
      </c>
      <c r="V159" s="78"/>
      <c r="W159" s="68"/>
      <c r="X159" s="80"/>
      <c r="Y159" s="86" t="str">
        <f t="shared" si="7"/>
        <v xml:space="preserve"> </v>
      </c>
      <c r="Z159" s="63"/>
      <c r="AA159" s="64"/>
      <c r="AB159" s="90"/>
      <c r="AC159" s="66"/>
      <c r="AD159" s="249">
        <f t="shared" si="9"/>
        <v>1</v>
      </c>
    </row>
    <row r="160" spans="1:30" x14ac:dyDescent="0.25">
      <c r="A160" s="38">
        <v>98</v>
      </c>
      <c r="B160" s="53"/>
      <c r="C160" s="4"/>
      <c r="D160" s="54"/>
      <c r="E160" s="47">
        <v>43139</v>
      </c>
      <c r="F160" s="5"/>
      <c r="G160" s="5"/>
      <c r="H160" s="7" t="s">
        <v>25</v>
      </c>
      <c r="I160" s="48"/>
      <c r="J160" s="43">
        <v>43143</v>
      </c>
      <c r="K160" s="2"/>
      <c r="L160" s="2"/>
      <c r="M160" s="3" t="s">
        <v>11</v>
      </c>
      <c r="N160" s="44"/>
      <c r="O160" s="238"/>
      <c r="P160" s="252"/>
      <c r="Q160" s="232"/>
      <c r="R160" s="40">
        <v>12</v>
      </c>
      <c r="S160" s="91">
        <f t="shared" si="8"/>
        <v>6</v>
      </c>
      <c r="T160" s="1" t="s">
        <v>3</v>
      </c>
      <c r="U160" s="74">
        <v>5691</v>
      </c>
      <c r="V160" s="78"/>
      <c r="W160" s="68"/>
      <c r="X160" s="80"/>
      <c r="Y160" s="86" t="str">
        <f t="shared" si="7"/>
        <v xml:space="preserve"> </v>
      </c>
      <c r="Z160" s="63"/>
      <c r="AA160" s="64"/>
      <c r="AB160" s="90"/>
      <c r="AC160" s="65"/>
      <c r="AD160" s="249">
        <f t="shared" si="9"/>
        <v>0</v>
      </c>
    </row>
    <row r="161" spans="1:30" x14ac:dyDescent="0.25">
      <c r="A161" s="38">
        <v>98</v>
      </c>
      <c r="B161" s="53"/>
      <c r="C161" s="4"/>
      <c r="D161" s="54"/>
      <c r="E161" s="47"/>
      <c r="F161" s="5"/>
      <c r="G161" s="5"/>
      <c r="H161" s="7"/>
      <c r="I161" s="48"/>
      <c r="J161" s="43"/>
      <c r="K161" s="2"/>
      <c r="L161" s="2"/>
      <c r="M161" s="3"/>
      <c r="N161" s="44"/>
      <c r="O161" s="238"/>
      <c r="P161" s="252"/>
      <c r="Q161" s="232"/>
      <c r="R161" s="40"/>
      <c r="S161" s="91">
        <f t="shared" si="8"/>
        <v>0</v>
      </c>
      <c r="T161" s="1"/>
      <c r="U161" s="74"/>
      <c r="V161" s="78"/>
      <c r="W161" s="68"/>
      <c r="X161" s="80"/>
      <c r="Y161" s="86" t="str">
        <f t="shared" si="7"/>
        <v xml:space="preserve"> </v>
      </c>
      <c r="Z161" s="63"/>
      <c r="AA161" s="64"/>
      <c r="AB161" s="90"/>
      <c r="AC161" s="65"/>
      <c r="AD161" s="249">
        <f t="shared" si="9"/>
        <v>0</v>
      </c>
    </row>
    <row r="162" spans="1:30" x14ac:dyDescent="0.25">
      <c r="A162" s="38">
        <v>99</v>
      </c>
      <c r="B162" s="53"/>
      <c r="C162" s="4"/>
      <c r="D162" s="54"/>
      <c r="E162" s="47">
        <v>43143</v>
      </c>
      <c r="F162" s="5"/>
      <c r="G162" s="5"/>
      <c r="H162" s="7" t="s">
        <v>25</v>
      </c>
      <c r="I162" s="48"/>
      <c r="J162" s="43">
        <v>43144</v>
      </c>
      <c r="K162" s="2"/>
      <c r="L162" s="2"/>
      <c r="M162" s="3" t="s">
        <v>7</v>
      </c>
      <c r="N162" s="44"/>
      <c r="O162" s="238"/>
      <c r="P162" s="252"/>
      <c r="Q162" s="232"/>
      <c r="R162" s="40">
        <v>2</v>
      </c>
      <c r="S162" s="91">
        <f t="shared" si="8"/>
        <v>1</v>
      </c>
      <c r="T162" s="1" t="s">
        <v>3</v>
      </c>
      <c r="U162" s="74">
        <v>436</v>
      </c>
      <c r="V162" s="78"/>
      <c r="W162" s="68"/>
      <c r="X162" s="80"/>
      <c r="Y162" s="86" t="str">
        <f t="shared" si="7"/>
        <v xml:space="preserve"> </v>
      </c>
      <c r="Z162" s="63"/>
      <c r="AA162" s="64"/>
      <c r="AB162" s="90"/>
      <c r="AC162" s="65"/>
      <c r="AD162" s="249">
        <f t="shared" si="9"/>
        <v>1</v>
      </c>
    </row>
    <row r="163" spans="1:30" x14ac:dyDescent="0.25">
      <c r="A163" s="38">
        <v>100</v>
      </c>
      <c r="B163" s="53"/>
      <c r="C163" s="4"/>
      <c r="D163" s="54"/>
      <c r="E163" s="47">
        <v>43143</v>
      </c>
      <c r="F163" s="5"/>
      <c r="G163" s="5"/>
      <c r="H163" s="7" t="s">
        <v>25</v>
      </c>
      <c r="I163" s="48"/>
      <c r="J163" s="43">
        <v>43144</v>
      </c>
      <c r="K163" s="2"/>
      <c r="L163" s="2"/>
      <c r="M163" s="3" t="s">
        <v>7</v>
      </c>
      <c r="N163" s="44"/>
      <c r="O163" s="238"/>
      <c r="P163" s="252"/>
      <c r="Q163" s="232"/>
      <c r="R163" s="40">
        <v>16</v>
      </c>
      <c r="S163" s="91">
        <f t="shared" si="8"/>
        <v>8</v>
      </c>
      <c r="T163" s="1" t="s">
        <v>3</v>
      </c>
      <c r="U163" s="74">
        <v>4680</v>
      </c>
      <c r="V163" s="78"/>
      <c r="W163" s="68"/>
      <c r="X163" s="80"/>
      <c r="Y163" s="86" t="str">
        <f t="shared" si="7"/>
        <v xml:space="preserve"> </v>
      </c>
      <c r="Z163" s="63"/>
      <c r="AA163" s="64"/>
      <c r="AB163" s="90"/>
      <c r="AC163" s="65"/>
      <c r="AD163" s="249">
        <f t="shared" si="9"/>
        <v>1</v>
      </c>
    </row>
    <row r="164" spans="1:30" x14ac:dyDescent="0.25">
      <c r="A164" s="38">
        <v>100</v>
      </c>
      <c r="B164" s="53"/>
      <c r="C164" s="4"/>
      <c r="D164" s="54"/>
      <c r="E164" s="47">
        <v>43143</v>
      </c>
      <c r="F164" s="5"/>
      <c r="G164" s="5"/>
      <c r="H164" s="7" t="s">
        <v>25</v>
      </c>
      <c r="I164" s="48"/>
      <c r="J164" s="43">
        <v>43144</v>
      </c>
      <c r="K164" s="2"/>
      <c r="L164" s="2"/>
      <c r="M164" s="3" t="s">
        <v>7</v>
      </c>
      <c r="N164" s="44"/>
      <c r="O164" s="238"/>
      <c r="P164" s="252"/>
      <c r="Q164" s="232"/>
      <c r="R164" s="40">
        <v>19</v>
      </c>
      <c r="S164" s="91">
        <f t="shared" si="8"/>
        <v>9.5</v>
      </c>
      <c r="T164" s="1" t="s">
        <v>3</v>
      </c>
      <c r="U164" s="74">
        <v>5557</v>
      </c>
      <c r="V164" s="78"/>
      <c r="W164" s="68"/>
      <c r="X164" s="80"/>
      <c r="Y164" s="86" t="str">
        <f t="shared" si="7"/>
        <v xml:space="preserve"> </v>
      </c>
      <c r="Z164" s="63"/>
      <c r="AA164" s="64"/>
      <c r="AB164" s="90"/>
      <c r="AC164" s="65"/>
      <c r="AD164" s="249">
        <f t="shared" si="9"/>
        <v>0</v>
      </c>
    </row>
    <row r="165" spans="1:30" x14ac:dyDescent="0.25">
      <c r="A165" s="38">
        <v>100</v>
      </c>
      <c r="B165" s="53"/>
      <c r="C165" s="4"/>
      <c r="D165" s="54"/>
      <c r="E165" s="47">
        <v>43143</v>
      </c>
      <c r="F165" s="5"/>
      <c r="G165" s="5"/>
      <c r="H165" s="7" t="s">
        <v>25</v>
      </c>
      <c r="I165" s="48"/>
      <c r="J165" s="43">
        <v>43144</v>
      </c>
      <c r="K165" s="2"/>
      <c r="L165" s="2"/>
      <c r="M165" s="3" t="s">
        <v>7</v>
      </c>
      <c r="N165" s="44"/>
      <c r="O165" s="238"/>
      <c r="P165" s="252"/>
      <c r="Q165" s="232"/>
      <c r="R165" s="40">
        <v>5</v>
      </c>
      <c r="S165" s="91">
        <f t="shared" si="8"/>
        <v>2.5</v>
      </c>
      <c r="T165" s="1" t="s">
        <v>3</v>
      </c>
      <c r="U165" s="74">
        <v>1281</v>
      </c>
      <c r="V165" s="78"/>
      <c r="W165" s="68"/>
      <c r="X165" s="80"/>
      <c r="Y165" s="86" t="str">
        <f t="shared" si="7"/>
        <v xml:space="preserve"> </v>
      </c>
      <c r="Z165" s="63"/>
      <c r="AA165" s="64"/>
      <c r="AB165" s="90"/>
      <c r="AC165" s="65"/>
      <c r="AD165" s="249">
        <f t="shared" si="9"/>
        <v>0</v>
      </c>
    </row>
    <row r="166" spans="1:30" x14ac:dyDescent="0.25">
      <c r="A166" s="38">
        <v>100</v>
      </c>
      <c r="B166" s="53"/>
      <c r="C166" s="4"/>
      <c r="D166" s="54"/>
      <c r="E166" s="47">
        <v>43143</v>
      </c>
      <c r="F166" s="5"/>
      <c r="G166" s="5"/>
      <c r="H166" s="7" t="s">
        <v>25</v>
      </c>
      <c r="I166" s="48"/>
      <c r="J166" s="43">
        <v>43144</v>
      </c>
      <c r="K166" s="2"/>
      <c r="L166" s="2"/>
      <c r="M166" s="3" t="s">
        <v>7</v>
      </c>
      <c r="N166" s="44"/>
      <c r="O166" s="238"/>
      <c r="P166" s="252"/>
      <c r="Q166" s="232"/>
      <c r="R166" s="40">
        <v>16</v>
      </c>
      <c r="S166" s="91">
        <f t="shared" si="8"/>
        <v>8</v>
      </c>
      <c r="T166" s="1" t="s">
        <v>3</v>
      </c>
      <c r="U166" s="74">
        <v>4099</v>
      </c>
      <c r="V166" s="78"/>
      <c r="W166" s="68"/>
      <c r="X166" s="80"/>
      <c r="Y166" s="86" t="str">
        <f t="shared" si="7"/>
        <v xml:space="preserve"> </v>
      </c>
      <c r="Z166" s="63"/>
      <c r="AA166" s="64"/>
      <c r="AB166" s="90"/>
      <c r="AC166" s="65"/>
      <c r="AD166" s="249">
        <f t="shared" si="9"/>
        <v>0</v>
      </c>
    </row>
    <row r="167" spans="1:30" x14ac:dyDescent="0.25">
      <c r="A167" s="38">
        <v>101</v>
      </c>
      <c r="B167" s="53"/>
      <c r="C167" s="4"/>
      <c r="D167" s="54"/>
      <c r="E167" s="47">
        <v>43139</v>
      </c>
      <c r="F167" s="5"/>
      <c r="G167" s="5"/>
      <c r="H167" s="7" t="s">
        <v>8</v>
      </c>
      <c r="I167" s="48"/>
      <c r="J167" s="43">
        <v>43143</v>
      </c>
      <c r="K167" s="2"/>
      <c r="L167" s="2"/>
      <c r="M167" s="3" t="s">
        <v>7</v>
      </c>
      <c r="N167" s="44"/>
      <c r="O167" s="238"/>
      <c r="P167" s="252"/>
      <c r="Q167" s="232"/>
      <c r="R167" s="40">
        <v>5</v>
      </c>
      <c r="S167" s="91">
        <f t="shared" si="8"/>
        <v>2.5</v>
      </c>
      <c r="T167" s="1" t="s">
        <v>3</v>
      </c>
      <c r="U167" s="74">
        <v>1462</v>
      </c>
      <c r="V167" s="78"/>
      <c r="W167" s="68"/>
      <c r="X167" s="80"/>
      <c r="Y167" s="86" t="str">
        <f t="shared" si="7"/>
        <v xml:space="preserve"> </v>
      </c>
      <c r="Z167" s="63"/>
      <c r="AA167" s="64"/>
      <c r="AB167" s="90"/>
      <c r="AC167" s="65"/>
      <c r="AD167" s="249">
        <f t="shared" si="9"/>
        <v>1</v>
      </c>
    </row>
    <row r="168" spans="1:30" x14ac:dyDescent="0.25">
      <c r="A168" s="38">
        <v>101</v>
      </c>
      <c r="B168" s="55"/>
      <c r="C168" s="4"/>
      <c r="D168" s="54"/>
      <c r="E168" s="47">
        <v>43139</v>
      </c>
      <c r="F168" s="5"/>
      <c r="G168" s="5"/>
      <c r="H168" s="7" t="s">
        <v>8</v>
      </c>
      <c r="I168" s="48"/>
      <c r="J168" s="43">
        <v>43143</v>
      </c>
      <c r="K168" s="2"/>
      <c r="L168" s="2"/>
      <c r="M168" s="3" t="s">
        <v>7</v>
      </c>
      <c r="N168" s="44"/>
      <c r="O168" s="238"/>
      <c r="P168" s="252"/>
      <c r="Q168" s="232"/>
      <c r="R168" s="40">
        <v>2</v>
      </c>
      <c r="S168" s="91">
        <f t="shared" si="8"/>
        <v>1</v>
      </c>
      <c r="T168" s="1" t="s">
        <v>2</v>
      </c>
      <c r="U168" s="74">
        <v>296</v>
      </c>
      <c r="V168" s="78"/>
      <c r="W168" s="68"/>
      <c r="X168" s="80"/>
      <c r="Y168" s="86" t="str">
        <f t="shared" si="7"/>
        <v xml:space="preserve"> </v>
      </c>
      <c r="Z168" s="63"/>
      <c r="AA168" s="64"/>
      <c r="AB168" s="90"/>
      <c r="AC168" s="65"/>
      <c r="AD168" s="249">
        <f t="shared" si="9"/>
        <v>0</v>
      </c>
    </row>
    <row r="169" spans="1:30" x14ac:dyDescent="0.25">
      <c r="A169" s="38">
        <v>102</v>
      </c>
      <c r="B169" s="53"/>
      <c r="C169" s="4"/>
      <c r="D169" s="54"/>
      <c r="E169" s="47">
        <v>43140</v>
      </c>
      <c r="F169" s="5"/>
      <c r="G169" s="5"/>
      <c r="H169" s="7" t="s">
        <v>8</v>
      </c>
      <c r="I169" s="48"/>
      <c r="J169" s="43">
        <v>43143</v>
      </c>
      <c r="K169" s="2"/>
      <c r="L169" s="2"/>
      <c r="M169" s="3" t="s">
        <v>10</v>
      </c>
      <c r="N169" s="44"/>
      <c r="O169" s="238"/>
      <c r="P169" s="252"/>
      <c r="Q169" s="232"/>
      <c r="R169" s="40">
        <v>11</v>
      </c>
      <c r="S169" s="91">
        <f t="shared" si="8"/>
        <v>5.5</v>
      </c>
      <c r="T169" s="1" t="s">
        <v>3</v>
      </c>
      <c r="U169" s="74">
        <v>2500</v>
      </c>
      <c r="V169" s="78"/>
      <c r="W169" s="68"/>
      <c r="X169" s="80"/>
      <c r="Y169" s="86" t="str">
        <f t="shared" si="7"/>
        <v xml:space="preserve"> </v>
      </c>
      <c r="Z169" s="63"/>
      <c r="AA169" s="64"/>
      <c r="AB169" s="90"/>
      <c r="AC169" s="65"/>
      <c r="AD169" s="249">
        <f t="shared" si="9"/>
        <v>1</v>
      </c>
    </row>
    <row r="170" spans="1:30" x14ac:dyDescent="0.25">
      <c r="A170" s="38">
        <v>103</v>
      </c>
      <c r="B170" s="53"/>
      <c r="C170" s="4"/>
      <c r="D170" s="54"/>
      <c r="E170" s="47">
        <v>43140</v>
      </c>
      <c r="F170" s="5"/>
      <c r="G170" s="5"/>
      <c r="H170" s="7" t="s">
        <v>25</v>
      </c>
      <c r="I170" s="48"/>
      <c r="J170" s="43">
        <v>43145</v>
      </c>
      <c r="K170" s="2"/>
      <c r="L170" s="2"/>
      <c r="M170" s="3" t="s">
        <v>8</v>
      </c>
      <c r="N170" s="44"/>
      <c r="O170" s="238"/>
      <c r="P170" s="252"/>
      <c r="Q170" s="232"/>
      <c r="R170" s="40">
        <v>4</v>
      </c>
      <c r="S170" s="91">
        <f t="shared" si="8"/>
        <v>2</v>
      </c>
      <c r="T170" s="1" t="s">
        <v>3</v>
      </c>
      <c r="U170" s="74">
        <v>1027</v>
      </c>
      <c r="V170" s="78"/>
      <c r="W170" s="68"/>
      <c r="X170" s="80"/>
      <c r="Y170" s="86" t="str">
        <f t="shared" si="7"/>
        <v xml:space="preserve"> </v>
      </c>
      <c r="Z170" s="63"/>
      <c r="AA170" s="64"/>
      <c r="AB170" s="90"/>
      <c r="AC170" s="65"/>
      <c r="AD170" s="249">
        <f t="shared" si="9"/>
        <v>1</v>
      </c>
    </row>
    <row r="171" spans="1:30" x14ac:dyDescent="0.25">
      <c r="A171" s="38">
        <v>104</v>
      </c>
      <c r="B171" s="53"/>
      <c r="C171" s="4"/>
      <c r="D171" s="54"/>
      <c r="E171" s="47">
        <v>43139</v>
      </c>
      <c r="F171" s="5"/>
      <c r="G171" s="5"/>
      <c r="H171" s="7" t="s">
        <v>8</v>
      </c>
      <c r="I171" s="48"/>
      <c r="J171" s="43">
        <v>43144</v>
      </c>
      <c r="K171" s="2"/>
      <c r="L171" s="2"/>
      <c r="M171" s="3" t="s">
        <v>6</v>
      </c>
      <c r="N171" s="44"/>
      <c r="O171" s="238"/>
      <c r="P171" s="252"/>
      <c r="Q171" s="232"/>
      <c r="R171" s="40">
        <v>3</v>
      </c>
      <c r="S171" s="91">
        <f t="shared" si="8"/>
        <v>1.5</v>
      </c>
      <c r="T171" s="1" t="s">
        <v>4</v>
      </c>
      <c r="U171" s="74">
        <v>339</v>
      </c>
      <c r="V171" s="78"/>
      <c r="W171" s="68"/>
      <c r="X171" s="80"/>
      <c r="Y171" s="86" t="str">
        <f t="shared" si="7"/>
        <v xml:space="preserve"> </v>
      </c>
      <c r="Z171" s="63"/>
      <c r="AA171" s="64"/>
      <c r="AB171" s="90"/>
      <c r="AC171" s="65"/>
      <c r="AD171" s="249">
        <f t="shared" si="9"/>
        <v>1</v>
      </c>
    </row>
    <row r="172" spans="1:30" x14ac:dyDescent="0.25">
      <c r="A172" s="38">
        <v>105</v>
      </c>
      <c r="B172" s="53"/>
      <c r="C172" s="4"/>
      <c r="D172" s="54"/>
      <c r="E172" s="47">
        <v>43140</v>
      </c>
      <c r="F172" s="5"/>
      <c r="G172" s="5"/>
      <c r="H172" s="7" t="s">
        <v>8</v>
      </c>
      <c r="I172" s="48"/>
      <c r="J172" s="43">
        <v>43143</v>
      </c>
      <c r="K172" s="2"/>
      <c r="L172" s="2"/>
      <c r="M172" s="3" t="s">
        <v>7</v>
      </c>
      <c r="N172" s="44"/>
      <c r="O172" s="238"/>
      <c r="P172" s="252"/>
      <c r="Q172" s="232"/>
      <c r="R172" s="40">
        <v>17</v>
      </c>
      <c r="S172" s="91">
        <f t="shared" si="8"/>
        <v>8.5</v>
      </c>
      <c r="T172" s="1" t="s">
        <v>3</v>
      </c>
      <c r="U172" s="74">
        <v>4953</v>
      </c>
      <c r="V172" s="78"/>
      <c r="W172" s="68"/>
      <c r="X172" s="80"/>
      <c r="Y172" s="86" t="str">
        <f t="shared" si="7"/>
        <v xml:space="preserve"> </v>
      </c>
      <c r="Z172" s="63"/>
      <c r="AA172" s="64"/>
      <c r="AB172" s="90"/>
      <c r="AC172" s="65"/>
      <c r="AD172" s="249">
        <f t="shared" si="9"/>
        <v>1</v>
      </c>
    </row>
    <row r="173" spans="1:30" x14ac:dyDescent="0.25">
      <c r="A173" s="38">
        <v>106</v>
      </c>
      <c r="B173" s="53"/>
      <c r="C173" s="4"/>
      <c r="D173" s="54"/>
      <c r="E173" s="47">
        <v>43140</v>
      </c>
      <c r="F173" s="5"/>
      <c r="G173" s="5"/>
      <c r="H173" s="7" t="s">
        <v>6</v>
      </c>
      <c r="I173" s="48"/>
      <c r="J173" s="43">
        <v>43144</v>
      </c>
      <c r="K173" s="2"/>
      <c r="L173" s="2"/>
      <c r="M173" s="3" t="s">
        <v>8</v>
      </c>
      <c r="N173" s="44"/>
      <c r="O173" s="238"/>
      <c r="P173" s="252"/>
      <c r="Q173" s="232"/>
      <c r="R173" s="40">
        <v>19</v>
      </c>
      <c r="S173" s="91">
        <f t="shared" si="8"/>
        <v>9.5</v>
      </c>
      <c r="T173" s="1" t="s">
        <v>4</v>
      </c>
      <c r="U173" s="74">
        <v>6710</v>
      </c>
      <c r="V173" s="78"/>
      <c r="W173" s="68"/>
      <c r="X173" s="80"/>
      <c r="Y173" s="86" t="str">
        <f t="shared" si="7"/>
        <v xml:space="preserve"> </v>
      </c>
      <c r="Z173" s="63"/>
      <c r="AA173" s="64"/>
      <c r="AB173" s="90"/>
      <c r="AC173" s="65"/>
      <c r="AD173" s="249">
        <f t="shared" si="9"/>
        <v>1</v>
      </c>
    </row>
    <row r="174" spans="1:30" x14ac:dyDescent="0.25">
      <c r="A174" s="38">
        <v>107</v>
      </c>
      <c r="B174" s="53"/>
      <c r="C174" s="4"/>
      <c r="D174" s="54"/>
      <c r="E174" s="47">
        <v>43143</v>
      </c>
      <c r="F174" s="5"/>
      <c r="G174" s="5"/>
      <c r="H174" s="7" t="s">
        <v>8</v>
      </c>
      <c r="I174" s="48"/>
      <c r="J174" s="43">
        <v>43146</v>
      </c>
      <c r="K174" s="2"/>
      <c r="L174" s="2"/>
      <c r="M174" s="3" t="s">
        <v>10</v>
      </c>
      <c r="N174" s="44"/>
      <c r="O174" s="238"/>
      <c r="P174" s="252"/>
      <c r="Q174" s="232"/>
      <c r="R174" s="40">
        <v>10</v>
      </c>
      <c r="S174" s="91">
        <f t="shared" si="8"/>
        <v>5</v>
      </c>
      <c r="T174" s="1" t="s">
        <v>3</v>
      </c>
      <c r="U174" s="74">
        <v>2746</v>
      </c>
      <c r="V174" s="78"/>
      <c r="W174" s="68"/>
      <c r="X174" s="80"/>
      <c r="Y174" s="86" t="str">
        <f t="shared" si="7"/>
        <v xml:space="preserve"> </v>
      </c>
      <c r="Z174" s="63"/>
      <c r="AA174" s="64"/>
      <c r="AB174" s="90"/>
      <c r="AC174" s="65"/>
      <c r="AD174" s="249">
        <f t="shared" si="9"/>
        <v>1</v>
      </c>
    </row>
    <row r="175" spans="1:30" x14ac:dyDescent="0.25">
      <c r="A175" s="38">
        <v>108</v>
      </c>
      <c r="B175" s="53"/>
      <c r="C175" s="4"/>
      <c r="D175" s="54"/>
      <c r="E175" s="47">
        <v>43146</v>
      </c>
      <c r="F175" s="5"/>
      <c r="G175" s="5"/>
      <c r="H175" s="7" t="s">
        <v>8</v>
      </c>
      <c r="I175" s="48"/>
      <c r="J175" s="43">
        <v>43150</v>
      </c>
      <c r="K175" s="2"/>
      <c r="L175" s="2"/>
      <c r="M175" s="3" t="s">
        <v>10</v>
      </c>
      <c r="N175" s="44"/>
      <c r="O175" s="238"/>
      <c r="P175" s="252"/>
      <c r="Q175" s="232"/>
      <c r="R175" s="40">
        <v>22</v>
      </c>
      <c r="S175" s="91">
        <f t="shared" si="8"/>
        <v>11</v>
      </c>
      <c r="T175" s="1" t="s">
        <v>3</v>
      </c>
      <c r="U175" s="74">
        <v>4660</v>
      </c>
      <c r="V175" s="78"/>
      <c r="W175" s="68"/>
      <c r="X175" s="80"/>
      <c r="Y175" s="86" t="str">
        <f t="shared" si="7"/>
        <v xml:space="preserve"> </v>
      </c>
      <c r="Z175" s="63"/>
      <c r="AA175" s="64"/>
      <c r="AB175" s="90"/>
      <c r="AC175" s="65"/>
      <c r="AD175" s="249">
        <f t="shared" si="9"/>
        <v>1</v>
      </c>
    </row>
    <row r="176" spans="1:30" x14ac:dyDescent="0.25">
      <c r="A176" s="38">
        <v>108</v>
      </c>
      <c r="B176" s="53"/>
      <c r="C176" s="4"/>
      <c r="D176" s="54"/>
      <c r="E176" s="47">
        <v>43146</v>
      </c>
      <c r="F176" s="5"/>
      <c r="G176" s="5"/>
      <c r="H176" s="7" t="s">
        <v>9</v>
      </c>
      <c r="I176" s="48"/>
      <c r="J176" s="43">
        <v>43150</v>
      </c>
      <c r="K176" s="2"/>
      <c r="L176" s="2"/>
      <c r="M176" s="3" t="s">
        <v>10</v>
      </c>
      <c r="N176" s="44"/>
      <c r="O176" s="238"/>
      <c r="P176" s="252"/>
      <c r="Q176" s="232"/>
      <c r="R176" s="40">
        <v>17</v>
      </c>
      <c r="S176" s="91">
        <f t="shared" si="8"/>
        <v>8.5</v>
      </c>
      <c r="T176" s="1" t="s">
        <v>3</v>
      </c>
      <c r="U176" s="74">
        <v>3614</v>
      </c>
      <c r="V176" s="78"/>
      <c r="W176" s="68"/>
      <c r="X176" s="80"/>
      <c r="Y176" s="86" t="str">
        <f t="shared" si="7"/>
        <v xml:space="preserve"> </v>
      </c>
      <c r="Z176" s="63"/>
      <c r="AA176" s="64"/>
      <c r="AB176" s="90"/>
      <c r="AC176" s="65"/>
      <c r="AD176" s="249">
        <f t="shared" si="9"/>
        <v>0</v>
      </c>
    </row>
    <row r="177" spans="1:30" x14ac:dyDescent="0.25">
      <c r="A177" s="38">
        <v>109</v>
      </c>
      <c r="B177" s="53"/>
      <c r="C177" s="4"/>
      <c r="D177" s="54"/>
      <c r="E177" s="47">
        <v>43146</v>
      </c>
      <c r="F177" s="5"/>
      <c r="G177" s="5"/>
      <c r="H177" s="7" t="s">
        <v>6</v>
      </c>
      <c r="I177" s="48"/>
      <c r="J177" s="43">
        <v>43151</v>
      </c>
      <c r="K177" s="2"/>
      <c r="L177" s="2"/>
      <c r="M177" s="3" t="s">
        <v>8</v>
      </c>
      <c r="N177" s="44"/>
      <c r="O177" s="238"/>
      <c r="P177" s="252"/>
      <c r="Q177" s="232"/>
      <c r="R177" s="40">
        <v>20</v>
      </c>
      <c r="S177" s="91">
        <f t="shared" si="8"/>
        <v>10</v>
      </c>
      <c r="T177" s="1" t="s">
        <v>4</v>
      </c>
      <c r="U177" s="74">
        <v>7306</v>
      </c>
      <c r="V177" s="78"/>
      <c r="W177" s="68"/>
      <c r="X177" s="80"/>
      <c r="Y177" s="86" t="str">
        <f t="shared" si="7"/>
        <v xml:space="preserve"> </v>
      </c>
      <c r="Z177" s="63"/>
      <c r="AA177" s="64"/>
      <c r="AB177" s="90"/>
      <c r="AC177" s="65"/>
      <c r="AD177" s="249">
        <f t="shared" si="9"/>
        <v>1</v>
      </c>
    </row>
    <row r="178" spans="1:30" x14ac:dyDescent="0.25">
      <c r="A178" s="38">
        <v>110</v>
      </c>
      <c r="B178" s="55"/>
      <c r="C178" s="4"/>
      <c r="D178" s="54"/>
      <c r="E178" s="47">
        <v>43146</v>
      </c>
      <c r="F178" s="5"/>
      <c r="G178" s="5"/>
      <c r="H178" s="7" t="s">
        <v>7</v>
      </c>
      <c r="I178" s="48"/>
      <c r="J178" s="43">
        <v>43152</v>
      </c>
      <c r="K178" s="2"/>
      <c r="L178" s="2"/>
      <c r="M178" s="3" t="s">
        <v>8</v>
      </c>
      <c r="N178" s="44"/>
      <c r="O178" s="238"/>
      <c r="P178" s="252"/>
      <c r="Q178" s="232"/>
      <c r="R178" s="40">
        <v>1</v>
      </c>
      <c r="S178" s="91">
        <f t="shared" si="8"/>
        <v>0.5</v>
      </c>
      <c r="T178" s="1" t="s">
        <v>3</v>
      </c>
      <c r="U178" s="74">
        <v>340</v>
      </c>
      <c r="V178" s="78"/>
      <c r="W178" s="68"/>
      <c r="X178" s="80"/>
      <c r="Y178" s="86" t="str">
        <f t="shared" si="7"/>
        <v xml:space="preserve"> </v>
      </c>
      <c r="Z178" s="63"/>
      <c r="AA178" s="64"/>
      <c r="AB178" s="90"/>
      <c r="AC178" s="65"/>
      <c r="AD178" s="249">
        <f t="shared" si="9"/>
        <v>1</v>
      </c>
    </row>
    <row r="179" spans="1:30" x14ac:dyDescent="0.25">
      <c r="A179" s="38">
        <v>111</v>
      </c>
      <c r="B179" s="53"/>
      <c r="C179" s="4"/>
      <c r="D179" s="54"/>
      <c r="E179" s="47">
        <v>43145</v>
      </c>
      <c r="F179" s="5"/>
      <c r="G179" s="5"/>
      <c r="H179" s="7" t="s">
        <v>8</v>
      </c>
      <c r="I179" s="48"/>
      <c r="J179" s="43">
        <v>43147</v>
      </c>
      <c r="K179" s="2"/>
      <c r="L179" s="2"/>
      <c r="M179" s="3" t="s">
        <v>10</v>
      </c>
      <c r="N179" s="44"/>
      <c r="O179" s="238"/>
      <c r="P179" s="252"/>
      <c r="Q179" s="232"/>
      <c r="R179" s="40">
        <v>7</v>
      </c>
      <c r="S179" s="91">
        <f t="shared" si="8"/>
        <v>3.5</v>
      </c>
      <c r="T179" s="1" t="s">
        <v>3</v>
      </c>
      <c r="U179" s="74">
        <v>1510</v>
      </c>
      <c r="V179" s="78"/>
      <c r="W179" s="68"/>
      <c r="X179" s="80"/>
      <c r="Y179" s="86" t="str">
        <f t="shared" si="7"/>
        <v xml:space="preserve"> </v>
      </c>
      <c r="Z179" s="63"/>
      <c r="AA179" s="64"/>
      <c r="AB179" s="90"/>
      <c r="AC179" s="65"/>
      <c r="AD179" s="249">
        <f t="shared" si="9"/>
        <v>1</v>
      </c>
    </row>
    <row r="180" spans="1:30" x14ac:dyDescent="0.25">
      <c r="A180" s="38">
        <v>112</v>
      </c>
      <c r="B180" s="53"/>
      <c r="C180" s="4"/>
      <c r="D180" s="54"/>
      <c r="E180" s="47">
        <v>43146</v>
      </c>
      <c r="F180" s="5"/>
      <c r="G180" s="5"/>
      <c r="H180" s="7" t="s">
        <v>8</v>
      </c>
      <c r="I180" s="48"/>
      <c r="J180" s="43">
        <v>43151</v>
      </c>
      <c r="K180" s="2"/>
      <c r="L180" s="2"/>
      <c r="M180" s="3" t="s">
        <v>7</v>
      </c>
      <c r="N180" s="44"/>
      <c r="O180" s="238"/>
      <c r="P180" s="252"/>
      <c r="Q180" s="232"/>
      <c r="R180" s="40">
        <v>5</v>
      </c>
      <c r="S180" s="91">
        <f t="shared" si="8"/>
        <v>2.5</v>
      </c>
      <c r="T180" s="1" t="s">
        <v>3</v>
      </c>
      <c r="U180" s="74">
        <v>1445</v>
      </c>
      <c r="V180" s="78"/>
      <c r="W180" s="68"/>
      <c r="X180" s="80"/>
      <c r="Y180" s="86" t="str">
        <f t="shared" si="7"/>
        <v xml:space="preserve"> </v>
      </c>
      <c r="Z180" s="63"/>
      <c r="AA180" s="64"/>
      <c r="AB180" s="90"/>
      <c r="AC180" s="65"/>
      <c r="AD180" s="249">
        <f t="shared" si="9"/>
        <v>1</v>
      </c>
    </row>
    <row r="181" spans="1:30" x14ac:dyDescent="0.25">
      <c r="A181" s="38">
        <v>112</v>
      </c>
      <c r="B181" s="53"/>
      <c r="C181" s="4"/>
      <c r="D181" s="54"/>
      <c r="E181" s="47">
        <v>43146</v>
      </c>
      <c r="F181" s="5"/>
      <c r="G181" s="5"/>
      <c r="H181" s="7" t="s">
        <v>8</v>
      </c>
      <c r="I181" s="48"/>
      <c r="J181" s="43">
        <v>43151</v>
      </c>
      <c r="K181" s="2"/>
      <c r="L181" s="2"/>
      <c r="M181" s="3" t="s">
        <v>7</v>
      </c>
      <c r="N181" s="44"/>
      <c r="O181" s="238"/>
      <c r="P181" s="252"/>
      <c r="Q181" s="232"/>
      <c r="R181" s="40">
        <v>2</v>
      </c>
      <c r="S181" s="91">
        <f t="shared" si="8"/>
        <v>1</v>
      </c>
      <c r="T181" s="1" t="s">
        <v>3</v>
      </c>
      <c r="U181" s="74">
        <v>506</v>
      </c>
      <c r="V181" s="78"/>
      <c r="W181" s="68"/>
      <c r="X181" s="80"/>
      <c r="Y181" s="86" t="str">
        <f t="shared" si="7"/>
        <v xml:space="preserve"> </v>
      </c>
      <c r="Z181" s="63"/>
      <c r="AA181" s="64"/>
      <c r="AB181" s="90"/>
      <c r="AC181" s="65"/>
      <c r="AD181" s="249">
        <f t="shared" si="9"/>
        <v>0</v>
      </c>
    </row>
    <row r="182" spans="1:30" x14ac:dyDescent="0.25">
      <c r="A182" s="38">
        <v>112</v>
      </c>
      <c r="B182" s="53"/>
      <c r="C182" s="4"/>
      <c r="D182" s="54"/>
      <c r="E182" s="47">
        <v>43145</v>
      </c>
      <c r="F182" s="5"/>
      <c r="G182" s="5"/>
      <c r="H182" s="7" t="s">
        <v>8</v>
      </c>
      <c r="I182" s="48"/>
      <c r="J182" s="43">
        <v>43150</v>
      </c>
      <c r="K182" s="2"/>
      <c r="L182" s="2"/>
      <c r="M182" s="3" t="s">
        <v>7</v>
      </c>
      <c r="N182" s="44"/>
      <c r="O182" s="238"/>
      <c r="P182" s="252"/>
      <c r="Q182" s="232"/>
      <c r="R182" s="40">
        <v>2</v>
      </c>
      <c r="S182" s="91">
        <f t="shared" si="8"/>
        <v>1</v>
      </c>
      <c r="T182" s="1" t="s">
        <v>3</v>
      </c>
      <c r="U182" s="74">
        <v>770</v>
      </c>
      <c r="V182" s="78"/>
      <c r="W182" s="68"/>
      <c r="X182" s="80"/>
      <c r="Y182" s="86" t="str">
        <f t="shared" si="7"/>
        <v xml:space="preserve"> </v>
      </c>
      <c r="Z182" s="63"/>
      <c r="AA182" s="64"/>
      <c r="AB182" s="90"/>
      <c r="AC182" s="65"/>
      <c r="AD182" s="249">
        <f t="shared" si="9"/>
        <v>0</v>
      </c>
    </row>
    <row r="183" spans="1:30" x14ac:dyDescent="0.25">
      <c r="A183" s="38">
        <v>113</v>
      </c>
      <c r="B183" s="53"/>
      <c r="C183" s="4"/>
      <c r="D183" s="54"/>
      <c r="E183" s="47">
        <v>43146</v>
      </c>
      <c r="F183" s="5"/>
      <c r="G183" s="5"/>
      <c r="H183" s="7" t="s">
        <v>9</v>
      </c>
      <c r="I183" s="48"/>
      <c r="J183" s="43">
        <v>43151</v>
      </c>
      <c r="K183" s="2"/>
      <c r="L183" s="2"/>
      <c r="M183" s="3" t="s">
        <v>7</v>
      </c>
      <c r="N183" s="44"/>
      <c r="O183" s="238"/>
      <c r="P183" s="252"/>
      <c r="Q183" s="232"/>
      <c r="R183" s="40">
        <v>1</v>
      </c>
      <c r="S183" s="91">
        <f t="shared" si="8"/>
        <v>0.5</v>
      </c>
      <c r="T183" s="1" t="s">
        <v>3</v>
      </c>
      <c r="U183" s="74">
        <v>418</v>
      </c>
      <c r="V183" s="78"/>
      <c r="W183" s="68"/>
      <c r="X183" s="80"/>
      <c r="Y183" s="86" t="str">
        <f t="shared" si="7"/>
        <v xml:space="preserve"> </v>
      </c>
      <c r="Z183" s="63"/>
      <c r="AA183" s="64"/>
      <c r="AB183" s="90"/>
      <c r="AC183" s="65"/>
      <c r="AD183" s="249">
        <f t="shared" si="9"/>
        <v>1</v>
      </c>
    </row>
    <row r="184" spans="1:30" x14ac:dyDescent="0.25">
      <c r="A184" s="38">
        <v>113</v>
      </c>
      <c r="B184" s="53"/>
      <c r="C184" s="4"/>
      <c r="D184" s="54"/>
      <c r="E184" s="47">
        <v>43146</v>
      </c>
      <c r="F184" s="5"/>
      <c r="G184" s="5"/>
      <c r="H184" s="7" t="s">
        <v>9</v>
      </c>
      <c r="I184" s="48"/>
      <c r="J184" s="43">
        <v>43153</v>
      </c>
      <c r="K184" s="2"/>
      <c r="L184" s="2"/>
      <c r="M184" s="3" t="s">
        <v>7</v>
      </c>
      <c r="N184" s="44"/>
      <c r="O184" s="238"/>
      <c r="P184" s="252"/>
      <c r="Q184" s="232"/>
      <c r="R184" s="40">
        <v>11</v>
      </c>
      <c r="S184" s="91">
        <f t="shared" si="8"/>
        <v>5.5</v>
      </c>
      <c r="T184" s="1" t="s">
        <v>3</v>
      </c>
      <c r="U184" s="74">
        <v>4472</v>
      </c>
      <c r="V184" s="78"/>
      <c r="W184" s="68"/>
      <c r="X184" s="80"/>
      <c r="Y184" s="86" t="str">
        <f t="shared" si="7"/>
        <v xml:space="preserve"> </v>
      </c>
      <c r="Z184" s="63"/>
      <c r="AA184" s="64"/>
      <c r="AB184" s="90"/>
      <c r="AC184" s="65"/>
      <c r="AD184" s="249">
        <f t="shared" si="9"/>
        <v>0</v>
      </c>
    </row>
    <row r="185" spans="1:30" x14ac:dyDescent="0.25">
      <c r="A185" s="38">
        <v>114</v>
      </c>
      <c r="B185" s="53"/>
      <c r="C185" s="4"/>
      <c r="D185" s="54"/>
      <c r="E185" s="47">
        <v>43150</v>
      </c>
      <c r="F185" s="5"/>
      <c r="G185" s="5"/>
      <c r="H185" s="7" t="s">
        <v>6</v>
      </c>
      <c r="I185" s="48"/>
      <c r="J185" s="43">
        <v>43152</v>
      </c>
      <c r="K185" s="2"/>
      <c r="L185" s="2"/>
      <c r="M185" s="3" t="s">
        <v>8</v>
      </c>
      <c r="N185" s="44"/>
      <c r="O185" s="238"/>
      <c r="P185" s="252"/>
      <c r="Q185" s="232"/>
      <c r="R185" s="40">
        <v>18</v>
      </c>
      <c r="S185" s="91">
        <f t="shared" si="8"/>
        <v>9</v>
      </c>
      <c r="T185" s="1" t="s">
        <v>4</v>
      </c>
      <c r="U185" s="74">
        <v>6759</v>
      </c>
      <c r="V185" s="78"/>
      <c r="W185" s="68"/>
      <c r="X185" s="80"/>
      <c r="Y185" s="86" t="str">
        <f t="shared" ref="Y185:Y218" si="10">IF(ISBLANK(X185)," ",V185-X185)</f>
        <v xml:space="preserve"> </v>
      </c>
      <c r="Z185" s="63"/>
      <c r="AA185" s="64"/>
      <c r="AB185" s="90"/>
      <c r="AC185" s="65"/>
      <c r="AD185" s="249">
        <f t="shared" si="9"/>
        <v>1</v>
      </c>
    </row>
    <row r="186" spans="1:30" x14ac:dyDescent="0.25">
      <c r="A186" s="38">
        <v>115</v>
      </c>
      <c r="B186" s="55"/>
      <c r="C186" s="4"/>
      <c r="D186" s="54"/>
      <c r="E186" s="47">
        <v>43147</v>
      </c>
      <c r="F186" s="5"/>
      <c r="G186" s="5"/>
      <c r="H186" s="7" t="s">
        <v>8</v>
      </c>
      <c r="I186" s="48"/>
      <c r="J186" s="43">
        <v>43150</v>
      </c>
      <c r="K186" s="2"/>
      <c r="L186" s="2"/>
      <c r="M186" s="3" t="s">
        <v>14</v>
      </c>
      <c r="N186" s="44"/>
      <c r="O186" s="238"/>
      <c r="P186" s="252"/>
      <c r="Q186" s="232"/>
      <c r="R186" s="40">
        <v>30</v>
      </c>
      <c r="S186" s="91">
        <f t="shared" si="8"/>
        <v>15</v>
      </c>
      <c r="T186" s="1" t="s">
        <v>3</v>
      </c>
      <c r="U186" s="74">
        <v>7352</v>
      </c>
      <c r="V186" s="78"/>
      <c r="W186" s="68"/>
      <c r="X186" s="80"/>
      <c r="Y186" s="86" t="str">
        <f t="shared" si="10"/>
        <v xml:space="preserve"> </v>
      </c>
      <c r="Z186" s="63"/>
      <c r="AA186" s="64"/>
      <c r="AB186" s="90"/>
      <c r="AC186" s="65"/>
      <c r="AD186" s="249">
        <f t="shared" si="9"/>
        <v>1</v>
      </c>
    </row>
    <row r="187" spans="1:30" x14ac:dyDescent="0.25">
      <c r="A187" s="38">
        <v>116</v>
      </c>
      <c r="B187" s="53"/>
      <c r="C187" s="4"/>
      <c r="D187" s="54"/>
      <c r="E187" s="47">
        <v>43146</v>
      </c>
      <c r="F187" s="5"/>
      <c r="G187" s="5"/>
      <c r="H187" s="7" t="s">
        <v>25</v>
      </c>
      <c r="I187" s="48"/>
      <c r="J187" s="43">
        <v>43152</v>
      </c>
      <c r="K187" s="2"/>
      <c r="L187" s="2"/>
      <c r="M187" s="3" t="s">
        <v>8</v>
      </c>
      <c r="N187" s="44"/>
      <c r="O187" s="238"/>
      <c r="P187" s="252"/>
      <c r="Q187" s="232"/>
      <c r="R187" s="40">
        <v>1</v>
      </c>
      <c r="S187" s="91">
        <f t="shared" si="8"/>
        <v>0.5</v>
      </c>
      <c r="T187" s="1" t="s">
        <v>15</v>
      </c>
      <c r="U187" s="74">
        <v>1</v>
      </c>
      <c r="V187" s="78"/>
      <c r="W187" s="68"/>
      <c r="X187" s="80"/>
      <c r="Y187" s="86" t="str">
        <f t="shared" si="10"/>
        <v xml:space="preserve"> </v>
      </c>
      <c r="Z187" s="63"/>
      <c r="AA187" s="64"/>
      <c r="AB187" s="90"/>
      <c r="AC187" s="65"/>
      <c r="AD187" s="249">
        <f t="shared" si="9"/>
        <v>1</v>
      </c>
    </row>
    <row r="188" spans="1:30" x14ac:dyDescent="0.25">
      <c r="A188" s="38">
        <v>117</v>
      </c>
      <c r="B188" s="53"/>
      <c r="C188" s="4"/>
      <c r="D188" s="54"/>
      <c r="E188" s="47">
        <v>43150</v>
      </c>
      <c r="F188" s="5"/>
      <c r="G188" s="5"/>
      <c r="H188" s="7" t="s">
        <v>7</v>
      </c>
      <c r="I188" s="48"/>
      <c r="J188" s="43">
        <v>43153</v>
      </c>
      <c r="K188" s="2"/>
      <c r="L188" s="2"/>
      <c r="M188" s="3" t="s">
        <v>9</v>
      </c>
      <c r="N188" s="44"/>
      <c r="O188" s="238"/>
      <c r="P188" s="252"/>
      <c r="Q188" s="232"/>
      <c r="R188" s="40">
        <v>22</v>
      </c>
      <c r="S188" s="91">
        <f t="shared" si="8"/>
        <v>11</v>
      </c>
      <c r="T188" s="1" t="s">
        <v>3</v>
      </c>
      <c r="U188" s="74">
        <v>6647</v>
      </c>
      <c r="V188" s="78"/>
      <c r="W188" s="68"/>
      <c r="X188" s="80"/>
      <c r="Y188" s="86" t="str">
        <f t="shared" si="10"/>
        <v xml:space="preserve"> </v>
      </c>
      <c r="Z188" s="63"/>
      <c r="AA188" s="64"/>
      <c r="AB188" s="90"/>
      <c r="AC188" s="65"/>
      <c r="AD188" s="249">
        <f t="shared" si="9"/>
        <v>1</v>
      </c>
    </row>
    <row r="189" spans="1:30" x14ac:dyDescent="0.25">
      <c r="A189" s="38">
        <v>118</v>
      </c>
      <c r="B189" s="53"/>
      <c r="C189" s="4"/>
      <c r="D189" s="54"/>
      <c r="E189" s="47">
        <v>43152</v>
      </c>
      <c r="F189" s="5"/>
      <c r="G189" s="5"/>
      <c r="H189" s="7" t="s">
        <v>25</v>
      </c>
      <c r="I189" s="48"/>
      <c r="J189" s="43">
        <v>43153</v>
      </c>
      <c r="K189" s="2"/>
      <c r="L189" s="2"/>
      <c r="M189" s="3" t="s">
        <v>7</v>
      </c>
      <c r="N189" s="44"/>
      <c r="O189" s="238"/>
      <c r="P189" s="252"/>
      <c r="Q189" s="232"/>
      <c r="R189" s="40">
        <v>2</v>
      </c>
      <c r="S189" s="91">
        <f t="shared" si="8"/>
        <v>1</v>
      </c>
      <c r="T189" s="1" t="s">
        <v>3</v>
      </c>
      <c r="U189" s="74">
        <v>697</v>
      </c>
      <c r="V189" s="78"/>
      <c r="W189" s="68"/>
      <c r="X189" s="80"/>
      <c r="Y189" s="86" t="str">
        <f t="shared" si="10"/>
        <v xml:space="preserve"> </v>
      </c>
      <c r="Z189" s="63"/>
      <c r="AA189" s="64"/>
      <c r="AB189" s="90"/>
      <c r="AC189" s="65"/>
      <c r="AD189" s="249">
        <f t="shared" si="9"/>
        <v>1</v>
      </c>
    </row>
    <row r="190" spans="1:30" x14ac:dyDescent="0.25">
      <c r="A190" s="38">
        <v>118</v>
      </c>
      <c r="B190" s="53"/>
      <c r="C190" s="4"/>
      <c r="D190" s="54"/>
      <c r="E190" s="47">
        <v>43152</v>
      </c>
      <c r="F190" s="5"/>
      <c r="G190" s="5"/>
      <c r="H190" s="7" t="s">
        <v>25</v>
      </c>
      <c r="I190" s="48"/>
      <c r="J190" s="43">
        <v>43153</v>
      </c>
      <c r="K190" s="2"/>
      <c r="L190" s="2"/>
      <c r="M190" s="3" t="s">
        <v>7</v>
      </c>
      <c r="N190" s="44"/>
      <c r="O190" s="238"/>
      <c r="P190" s="252"/>
      <c r="Q190" s="232"/>
      <c r="R190" s="40">
        <v>6</v>
      </c>
      <c r="S190" s="91">
        <f t="shared" si="8"/>
        <v>3</v>
      </c>
      <c r="T190" s="1" t="s">
        <v>3</v>
      </c>
      <c r="U190" s="74">
        <v>1967</v>
      </c>
      <c r="V190" s="78"/>
      <c r="W190" s="68"/>
      <c r="X190" s="80"/>
      <c r="Y190" s="86" t="str">
        <f t="shared" si="10"/>
        <v xml:space="preserve"> </v>
      </c>
      <c r="Z190" s="63"/>
      <c r="AA190" s="64"/>
      <c r="AB190" s="90"/>
      <c r="AC190" s="65"/>
      <c r="AD190" s="249">
        <f t="shared" si="9"/>
        <v>0</v>
      </c>
    </row>
    <row r="191" spans="1:30" x14ac:dyDescent="0.25">
      <c r="A191" s="38">
        <v>118</v>
      </c>
      <c r="B191" s="53"/>
      <c r="C191" s="4"/>
      <c r="D191" s="54"/>
      <c r="E191" s="47">
        <v>43152</v>
      </c>
      <c r="F191" s="5"/>
      <c r="G191" s="5"/>
      <c r="H191" s="7" t="s">
        <v>25</v>
      </c>
      <c r="I191" s="48"/>
      <c r="J191" s="43">
        <v>43153</v>
      </c>
      <c r="K191" s="2"/>
      <c r="L191" s="2"/>
      <c r="M191" s="3" t="s">
        <v>7</v>
      </c>
      <c r="N191" s="44"/>
      <c r="O191" s="238"/>
      <c r="P191" s="252"/>
      <c r="Q191" s="232"/>
      <c r="R191" s="40">
        <v>5</v>
      </c>
      <c r="S191" s="91">
        <f t="shared" si="8"/>
        <v>2.5</v>
      </c>
      <c r="T191" s="1" t="s">
        <v>3</v>
      </c>
      <c r="U191" s="74">
        <v>1792</v>
      </c>
      <c r="V191" s="78"/>
      <c r="W191" s="68"/>
      <c r="X191" s="80"/>
      <c r="Y191" s="86" t="str">
        <f t="shared" si="10"/>
        <v xml:space="preserve"> </v>
      </c>
      <c r="Z191" s="63"/>
      <c r="AA191" s="64"/>
      <c r="AB191" s="90"/>
      <c r="AC191" s="65"/>
      <c r="AD191" s="249">
        <f t="shared" si="9"/>
        <v>0</v>
      </c>
    </row>
    <row r="192" spans="1:30" x14ac:dyDescent="0.25">
      <c r="A192" s="38">
        <v>118</v>
      </c>
      <c r="B192" s="53"/>
      <c r="C192" s="4"/>
      <c r="D192" s="54"/>
      <c r="E192" s="47">
        <v>43152</v>
      </c>
      <c r="F192" s="5"/>
      <c r="G192" s="5"/>
      <c r="H192" s="7" t="s">
        <v>25</v>
      </c>
      <c r="I192" s="48"/>
      <c r="J192" s="43">
        <v>43153</v>
      </c>
      <c r="K192" s="2"/>
      <c r="L192" s="2"/>
      <c r="M192" s="3" t="s">
        <v>7</v>
      </c>
      <c r="N192" s="44"/>
      <c r="O192" s="238"/>
      <c r="P192" s="252"/>
      <c r="Q192" s="232"/>
      <c r="R192" s="40">
        <v>4</v>
      </c>
      <c r="S192" s="91">
        <f t="shared" si="8"/>
        <v>2</v>
      </c>
      <c r="T192" s="1" t="s">
        <v>3</v>
      </c>
      <c r="U192" s="74">
        <v>1519</v>
      </c>
      <c r="V192" s="78"/>
      <c r="W192" s="68"/>
      <c r="X192" s="80"/>
      <c r="Y192" s="86" t="str">
        <f t="shared" si="10"/>
        <v xml:space="preserve"> </v>
      </c>
      <c r="Z192" s="63"/>
      <c r="AA192" s="64"/>
      <c r="AB192" s="90"/>
      <c r="AC192" s="65"/>
      <c r="AD192" s="249">
        <f t="shared" si="9"/>
        <v>0</v>
      </c>
    </row>
    <row r="193" spans="1:30" x14ac:dyDescent="0.25">
      <c r="A193" s="38">
        <v>119</v>
      </c>
      <c r="B193" s="53"/>
      <c r="C193" s="4"/>
      <c r="D193" s="54"/>
      <c r="E193" s="47">
        <v>43150</v>
      </c>
      <c r="F193" s="5"/>
      <c r="G193" s="5"/>
      <c r="H193" s="7" t="s">
        <v>8</v>
      </c>
      <c r="I193" s="48"/>
      <c r="J193" s="43">
        <v>43153</v>
      </c>
      <c r="K193" s="2"/>
      <c r="L193" s="2"/>
      <c r="M193" s="3" t="s">
        <v>7</v>
      </c>
      <c r="N193" s="44"/>
      <c r="O193" s="238"/>
      <c r="P193" s="252"/>
      <c r="Q193" s="232"/>
      <c r="R193" s="40">
        <v>7</v>
      </c>
      <c r="S193" s="91">
        <f t="shared" si="8"/>
        <v>3.5</v>
      </c>
      <c r="T193" s="1" t="s">
        <v>3</v>
      </c>
      <c r="U193" s="74">
        <v>2039</v>
      </c>
      <c r="V193" s="78"/>
      <c r="W193" s="68"/>
      <c r="X193" s="80"/>
      <c r="Y193" s="86" t="str">
        <f t="shared" si="10"/>
        <v xml:space="preserve"> </v>
      </c>
      <c r="Z193" s="63"/>
      <c r="AA193" s="64"/>
      <c r="AB193" s="90"/>
      <c r="AC193" s="65"/>
      <c r="AD193" s="249">
        <f t="shared" si="9"/>
        <v>1</v>
      </c>
    </row>
    <row r="194" spans="1:30" x14ac:dyDescent="0.25">
      <c r="A194" s="38">
        <v>119</v>
      </c>
      <c r="B194" s="53"/>
      <c r="C194" s="4"/>
      <c r="D194" s="54"/>
      <c r="E194" s="47">
        <v>43150</v>
      </c>
      <c r="F194" s="5"/>
      <c r="G194" s="5"/>
      <c r="H194" s="7" t="s">
        <v>8</v>
      </c>
      <c r="I194" s="48"/>
      <c r="J194" s="43">
        <v>43153</v>
      </c>
      <c r="K194" s="2"/>
      <c r="L194" s="2"/>
      <c r="M194" s="3" t="s">
        <v>7</v>
      </c>
      <c r="N194" s="44"/>
      <c r="O194" s="238"/>
      <c r="P194" s="252"/>
      <c r="Q194" s="232"/>
      <c r="R194" s="40">
        <v>5</v>
      </c>
      <c r="S194" s="91">
        <f t="shared" ref="S194:S218" si="11">R194/2</f>
        <v>2.5</v>
      </c>
      <c r="T194" s="1" t="s">
        <v>3</v>
      </c>
      <c r="U194" s="74">
        <v>1434</v>
      </c>
      <c r="V194" s="78"/>
      <c r="W194" s="68"/>
      <c r="X194" s="80"/>
      <c r="Y194" s="86" t="str">
        <f t="shared" si="10"/>
        <v xml:space="preserve"> </v>
      </c>
      <c r="Z194" s="63"/>
      <c r="AA194" s="64"/>
      <c r="AB194" s="90"/>
      <c r="AC194" s="65"/>
      <c r="AD194" s="249">
        <f t="shared" si="9"/>
        <v>0</v>
      </c>
    </row>
    <row r="195" spans="1:30" x14ac:dyDescent="0.25">
      <c r="A195" s="38">
        <v>119</v>
      </c>
      <c r="B195" s="53"/>
      <c r="C195" s="4"/>
      <c r="D195" s="54"/>
      <c r="E195" s="47">
        <v>43150</v>
      </c>
      <c r="F195" s="5"/>
      <c r="G195" s="5"/>
      <c r="H195" s="7" t="s">
        <v>8</v>
      </c>
      <c r="I195" s="48"/>
      <c r="J195" s="43">
        <v>43153</v>
      </c>
      <c r="K195" s="2"/>
      <c r="L195" s="2"/>
      <c r="M195" s="3" t="s">
        <v>7</v>
      </c>
      <c r="N195" s="44"/>
      <c r="O195" s="238"/>
      <c r="P195" s="252"/>
      <c r="Q195" s="232"/>
      <c r="R195" s="40">
        <v>3</v>
      </c>
      <c r="S195" s="91">
        <f t="shared" si="11"/>
        <v>1.5</v>
      </c>
      <c r="T195" s="1" t="s">
        <v>2</v>
      </c>
      <c r="U195" s="74">
        <v>362</v>
      </c>
      <c r="V195" s="78"/>
      <c r="W195" s="68"/>
      <c r="X195" s="80"/>
      <c r="Y195" s="86" t="str">
        <f t="shared" si="10"/>
        <v xml:space="preserve"> </v>
      </c>
      <c r="Z195" s="63"/>
      <c r="AA195" s="64"/>
      <c r="AB195" s="90"/>
      <c r="AC195" s="65"/>
      <c r="AD195" s="249">
        <f t="shared" si="9"/>
        <v>0</v>
      </c>
    </row>
    <row r="196" spans="1:30" x14ac:dyDescent="0.25">
      <c r="A196" s="38">
        <v>119</v>
      </c>
      <c r="B196" s="53"/>
      <c r="C196" s="4"/>
      <c r="D196" s="54"/>
      <c r="E196" s="47">
        <v>43150</v>
      </c>
      <c r="F196" s="5"/>
      <c r="G196" s="5"/>
      <c r="H196" s="7" t="s">
        <v>8</v>
      </c>
      <c r="I196" s="48"/>
      <c r="J196" s="43">
        <v>43153</v>
      </c>
      <c r="K196" s="2"/>
      <c r="L196" s="2"/>
      <c r="M196" s="3" t="s">
        <v>7</v>
      </c>
      <c r="N196" s="44"/>
      <c r="O196" s="238"/>
      <c r="P196" s="252"/>
      <c r="Q196" s="232"/>
      <c r="R196" s="40">
        <v>14</v>
      </c>
      <c r="S196" s="91">
        <f t="shared" si="11"/>
        <v>7</v>
      </c>
      <c r="T196" s="1" t="s">
        <v>3</v>
      </c>
      <c r="U196" s="74">
        <v>3844</v>
      </c>
      <c r="V196" s="78"/>
      <c r="W196" s="68"/>
      <c r="X196" s="80"/>
      <c r="Y196" s="86" t="str">
        <f t="shared" si="10"/>
        <v xml:space="preserve"> </v>
      </c>
      <c r="Z196" s="63"/>
      <c r="AA196" s="64"/>
      <c r="AB196" s="90"/>
      <c r="AC196" s="65"/>
      <c r="AD196" s="249">
        <f t="shared" si="9"/>
        <v>0</v>
      </c>
    </row>
    <row r="197" spans="1:30" x14ac:dyDescent="0.25">
      <c r="A197" s="38">
        <v>119</v>
      </c>
      <c r="B197" s="53"/>
      <c r="C197" s="4"/>
      <c r="D197" s="54"/>
      <c r="E197" s="47">
        <v>43150</v>
      </c>
      <c r="F197" s="5"/>
      <c r="G197" s="5"/>
      <c r="H197" s="7" t="s">
        <v>8</v>
      </c>
      <c r="I197" s="48"/>
      <c r="J197" s="43">
        <v>43153</v>
      </c>
      <c r="K197" s="2"/>
      <c r="L197" s="2"/>
      <c r="M197" s="3" t="s">
        <v>7</v>
      </c>
      <c r="N197" s="44"/>
      <c r="O197" s="238"/>
      <c r="P197" s="252"/>
      <c r="Q197" s="232"/>
      <c r="R197" s="40">
        <v>2</v>
      </c>
      <c r="S197" s="91">
        <f t="shared" si="11"/>
        <v>1</v>
      </c>
      <c r="T197" s="1" t="s">
        <v>3</v>
      </c>
      <c r="U197" s="74">
        <v>548</v>
      </c>
      <c r="V197" s="78"/>
      <c r="W197" s="68"/>
      <c r="X197" s="80"/>
      <c r="Y197" s="86" t="str">
        <f t="shared" si="10"/>
        <v xml:space="preserve"> </v>
      </c>
      <c r="Z197" s="63"/>
      <c r="AA197" s="64"/>
      <c r="AB197" s="90"/>
      <c r="AC197" s="65"/>
      <c r="AD197" s="249">
        <f t="shared" si="9"/>
        <v>0</v>
      </c>
    </row>
    <row r="198" spans="1:30" x14ac:dyDescent="0.25">
      <c r="A198" s="38">
        <v>119</v>
      </c>
      <c r="B198" s="53"/>
      <c r="C198" s="4"/>
      <c r="D198" s="54"/>
      <c r="E198" s="47">
        <v>43150</v>
      </c>
      <c r="F198" s="5"/>
      <c r="G198" s="5"/>
      <c r="H198" s="7" t="s">
        <v>8</v>
      </c>
      <c r="I198" s="48"/>
      <c r="J198" s="43">
        <v>43153</v>
      </c>
      <c r="K198" s="2"/>
      <c r="L198" s="2"/>
      <c r="M198" s="3" t="s">
        <v>7</v>
      </c>
      <c r="N198" s="44"/>
      <c r="O198" s="238"/>
      <c r="P198" s="252"/>
      <c r="Q198" s="232"/>
      <c r="R198" s="40">
        <v>3</v>
      </c>
      <c r="S198" s="91">
        <f t="shared" si="11"/>
        <v>1.5</v>
      </c>
      <c r="T198" s="1" t="s">
        <v>3</v>
      </c>
      <c r="U198" s="74">
        <v>549</v>
      </c>
      <c r="V198" s="78"/>
      <c r="W198" s="68"/>
      <c r="X198" s="80"/>
      <c r="Y198" s="86" t="str">
        <f t="shared" si="10"/>
        <v xml:space="preserve"> </v>
      </c>
      <c r="Z198" s="63"/>
      <c r="AA198" s="64"/>
      <c r="AB198" s="90"/>
      <c r="AC198" s="65"/>
      <c r="AD198" s="249">
        <f t="shared" ref="AD198:AD218" si="12">IF(A198=A197, 0,1)</f>
        <v>0</v>
      </c>
    </row>
    <row r="199" spans="1:30" x14ac:dyDescent="0.25">
      <c r="A199" s="38">
        <v>119</v>
      </c>
      <c r="B199" s="53"/>
      <c r="C199" s="4"/>
      <c r="D199" s="54"/>
      <c r="E199" s="47">
        <v>43150</v>
      </c>
      <c r="F199" s="5"/>
      <c r="G199" s="5"/>
      <c r="H199" s="7" t="s">
        <v>8</v>
      </c>
      <c r="I199" s="48"/>
      <c r="J199" s="43">
        <v>43152</v>
      </c>
      <c r="K199" s="2"/>
      <c r="L199" s="2"/>
      <c r="M199" s="3" t="s">
        <v>11</v>
      </c>
      <c r="N199" s="44"/>
      <c r="O199" s="238"/>
      <c r="P199" s="252"/>
      <c r="Q199" s="232"/>
      <c r="R199" s="40">
        <v>1</v>
      </c>
      <c r="S199" s="91">
        <f t="shared" si="11"/>
        <v>0.5</v>
      </c>
      <c r="T199" s="1" t="s">
        <v>3</v>
      </c>
      <c r="U199" s="74">
        <v>38</v>
      </c>
      <c r="V199" s="78"/>
      <c r="W199" s="68"/>
      <c r="X199" s="80"/>
      <c r="Y199" s="86" t="str">
        <f t="shared" si="10"/>
        <v xml:space="preserve"> </v>
      </c>
      <c r="Z199" s="63"/>
      <c r="AA199" s="64"/>
      <c r="AB199" s="90"/>
      <c r="AC199" s="65"/>
      <c r="AD199" s="249">
        <f t="shared" si="12"/>
        <v>0</v>
      </c>
    </row>
    <row r="200" spans="1:30" x14ac:dyDescent="0.25">
      <c r="A200" s="38">
        <v>119</v>
      </c>
      <c r="B200" s="53"/>
      <c r="C200" s="4"/>
      <c r="D200" s="54"/>
      <c r="E200" s="47">
        <v>43150</v>
      </c>
      <c r="F200" s="5"/>
      <c r="G200" s="5"/>
      <c r="H200" s="7" t="s">
        <v>8</v>
      </c>
      <c r="I200" s="48"/>
      <c r="J200" s="43">
        <v>43152</v>
      </c>
      <c r="K200" s="2"/>
      <c r="L200" s="2"/>
      <c r="M200" s="3" t="s">
        <v>11</v>
      </c>
      <c r="N200" s="44"/>
      <c r="O200" s="238"/>
      <c r="P200" s="252"/>
      <c r="Q200" s="232"/>
      <c r="R200" s="40">
        <v>1</v>
      </c>
      <c r="S200" s="91">
        <f t="shared" si="11"/>
        <v>0.5</v>
      </c>
      <c r="T200" s="1" t="s">
        <v>3</v>
      </c>
      <c r="U200" s="74">
        <v>50</v>
      </c>
      <c r="V200" s="78"/>
      <c r="W200" s="68"/>
      <c r="X200" s="80"/>
      <c r="Y200" s="86" t="str">
        <f t="shared" si="10"/>
        <v xml:space="preserve"> </v>
      </c>
      <c r="Z200" s="63"/>
      <c r="AA200" s="64"/>
      <c r="AB200" s="90"/>
      <c r="AC200" s="65"/>
      <c r="AD200" s="249">
        <f t="shared" si="12"/>
        <v>0</v>
      </c>
    </row>
    <row r="201" spans="1:30" x14ac:dyDescent="0.25">
      <c r="A201" s="38">
        <v>120</v>
      </c>
      <c r="B201" s="53"/>
      <c r="C201" s="4"/>
      <c r="D201" s="54"/>
      <c r="E201" s="47">
        <v>43152</v>
      </c>
      <c r="F201" s="5"/>
      <c r="G201" s="5"/>
      <c r="H201" s="7" t="s">
        <v>12</v>
      </c>
      <c r="I201" s="48"/>
      <c r="J201" s="43">
        <v>43157</v>
      </c>
      <c r="K201" s="2"/>
      <c r="L201" s="2"/>
      <c r="M201" s="3" t="s">
        <v>8</v>
      </c>
      <c r="N201" s="44"/>
      <c r="O201" s="238"/>
      <c r="P201" s="252"/>
      <c r="Q201" s="232"/>
      <c r="R201" s="40">
        <v>1</v>
      </c>
      <c r="S201" s="91">
        <f t="shared" si="11"/>
        <v>0.5</v>
      </c>
      <c r="T201" s="1" t="s">
        <v>4</v>
      </c>
      <c r="U201" s="74">
        <v>481</v>
      </c>
      <c r="V201" s="78"/>
      <c r="W201" s="68"/>
      <c r="X201" s="80"/>
      <c r="Y201" s="86" t="str">
        <f t="shared" si="10"/>
        <v xml:space="preserve"> </v>
      </c>
      <c r="Z201" s="63"/>
      <c r="AA201" s="64"/>
      <c r="AB201" s="90"/>
      <c r="AC201" s="65"/>
      <c r="AD201" s="249">
        <f t="shared" si="12"/>
        <v>1</v>
      </c>
    </row>
    <row r="202" spans="1:30" x14ac:dyDescent="0.25">
      <c r="A202" s="38">
        <v>121</v>
      </c>
      <c r="B202" s="53"/>
      <c r="C202" s="4"/>
      <c r="D202" s="54"/>
      <c r="E202" s="47">
        <v>43154</v>
      </c>
      <c r="F202" s="5"/>
      <c r="G202" s="5"/>
      <c r="H202" s="7" t="s">
        <v>6</v>
      </c>
      <c r="I202" s="48"/>
      <c r="J202" s="43">
        <v>43158</v>
      </c>
      <c r="K202" s="2"/>
      <c r="L202" s="2"/>
      <c r="M202" s="3" t="s">
        <v>8</v>
      </c>
      <c r="N202" s="44"/>
      <c r="O202" s="238"/>
      <c r="P202" s="252"/>
      <c r="Q202" s="232"/>
      <c r="R202" s="40">
        <v>9</v>
      </c>
      <c r="S202" s="91">
        <f t="shared" si="11"/>
        <v>4.5</v>
      </c>
      <c r="T202" s="1" t="s">
        <v>4</v>
      </c>
      <c r="U202" s="74">
        <v>3431</v>
      </c>
      <c r="V202" s="78"/>
      <c r="W202" s="68"/>
      <c r="X202" s="80"/>
      <c r="Y202" s="86" t="str">
        <f t="shared" si="10"/>
        <v xml:space="preserve"> </v>
      </c>
      <c r="Z202" s="63"/>
      <c r="AA202" s="64"/>
      <c r="AB202" s="90"/>
      <c r="AC202" s="65"/>
      <c r="AD202" s="249">
        <f t="shared" si="12"/>
        <v>1</v>
      </c>
    </row>
    <row r="203" spans="1:30" x14ac:dyDescent="0.25">
      <c r="A203" s="38">
        <v>122</v>
      </c>
      <c r="B203" s="53"/>
      <c r="C203" s="4"/>
      <c r="D203" s="54"/>
      <c r="E203" s="47">
        <v>43152</v>
      </c>
      <c r="F203" s="5"/>
      <c r="G203" s="5"/>
      <c r="H203" s="7" t="s">
        <v>7</v>
      </c>
      <c r="I203" s="48"/>
      <c r="J203" s="43">
        <v>43157</v>
      </c>
      <c r="K203" s="2"/>
      <c r="L203" s="2"/>
      <c r="M203" s="3" t="s">
        <v>8</v>
      </c>
      <c r="N203" s="44"/>
      <c r="O203" s="238"/>
      <c r="P203" s="252"/>
      <c r="Q203" s="232"/>
      <c r="R203" s="40">
        <v>15</v>
      </c>
      <c r="S203" s="91">
        <f t="shared" si="11"/>
        <v>7.5</v>
      </c>
      <c r="T203" s="1" t="s">
        <v>3</v>
      </c>
      <c r="U203" s="74">
        <v>4000</v>
      </c>
      <c r="V203" s="79"/>
      <c r="W203" s="68"/>
      <c r="X203" s="80"/>
      <c r="Y203" s="86" t="str">
        <f t="shared" ref="Y203:Y213" si="13">IF(ISBLANK(X203)," ",V203-X203)</f>
        <v xml:space="preserve"> </v>
      </c>
      <c r="Z203" s="63"/>
      <c r="AA203" s="64"/>
      <c r="AB203" s="90"/>
      <c r="AC203" s="65"/>
      <c r="AD203" s="249">
        <f t="shared" si="12"/>
        <v>1</v>
      </c>
    </row>
    <row r="204" spans="1:30" x14ac:dyDescent="0.25">
      <c r="A204" s="38">
        <v>122</v>
      </c>
      <c r="B204" s="53"/>
      <c r="C204" s="4"/>
      <c r="D204" s="54"/>
      <c r="E204" s="47">
        <v>43152</v>
      </c>
      <c r="F204" s="5"/>
      <c r="G204" s="5"/>
      <c r="H204" s="7" t="s">
        <v>7</v>
      </c>
      <c r="I204" s="48"/>
      <c r="J204" s="43">
        <v>43157</v>
      </c>
      <c r="K204" s="2"/>
      <c r="L204" s="2"/>
      <c r="M204" s="3" t="s">
        <v>8</v>
      </c>
      <c r="N204" s="44"/>
      <c r="O204" s="238"/>
      <c r="P204" s="252"/>
      <c r="Q204" s="232"/>
      <c r="R204" s="40">
        <v>2</v>
      </c>
      <c r="S204" s="91">
        <f t="shared" si="11"/>
        <v>1</v>
      </c>
      <c r="T204" s="1" t="s">
        <v>3</v>
      </c>
      <c r="U204" s="74">
        <v>600</v>
      </c>
      <c r="V204" s="79"/>
      <c r="W204" s="68"/>
      <c r="X204" s="80"/>
      <c r="Y204" s="86" t="str">
        <f t="shared" si="13"/>
        <v xml:space="preserve"> </v>
      </c>
      <c r="Z204" s="63"/>
      <c r="AA204" s="64"/>
      <c r="AB204" s="90"/>
      <c r="AC204" s="65"/>
      <c r="AD204" s="249">
        <f t="shared" si="12"/>
        <v>0</v>
      </c>
    </row>
    <row r="205" spans="1:30" x14ac:dyDescent="0.25">
      <c r="A205" s="38">
        <v>123</v>
      </c>
      <c r="B205" s="53"/>
      <c r="C205" s="4"/>
      <c r="D205" s="54"/>
      <c r="E205" s="47">
        <v>43152</v>
      </c>
      <c r="F205" s="5"/>
      <c r="G205" s="5"/>
      <c r="H205" s="7" t="s">
        <v>7</v>
      </c>
      <c r="I205" s="48"/>
      <c r="J205" s="43">
        <v>43157</v>
      </c>
      <c r="K205" s="2"/>
      <c r="L205" s="2"/>
      <c r="M205" s="3" t="s">
        <v>9</v>
      </c>
      <c r="N205" s="44"/>
      <c r="O205" s="238"/>
      <c r="P205" s="252"/>
      <c r="Q205" s="232"/>
      <c r="R205" s="40">
        <v>25</v>
      </c>
      <c r="S205" s="91">
        <f t="shared" si="11"/>
        <v>12.5</v>
      </c>
      <c r="T205" s="1" t="s">
        <v>4</v>
      </c>
      <c r="U205" s="74">
        <v>7824</v>
      </c>
      <c r="V205" s="79"/>
      <c r="W205" s="68"/>
      <c r="X205" s="80"/>
      <c r="Y205" s="86" t="str">
        <f t="shared" si="13"/>
        <v xml:space="preserve"> </v>
      </c>
      <c r="Z205" s="63"/>
      <c r="AA205" s="64"/>
      <c r="AB205" s="90"/>
      <c r="AC205" s="65"/>
      <c r="AD205" s="249">
        <f t="shared" si="12"/>
        <v>1</v>
      </c>
    </row>
    <row r="206" spans="1:30" x14ac:dyDescent="0.25">
      <c r="A206" s="38">
        <v>123</v>
      </c>
      <c r="B206" s="53"/>
      <c r="C206" s="4"/>
      <c r="D206" s="54"/>
      <c r="E206" s="47">
        <v>43152</v>
      </c>
      <c r="F206" s="5"/>
      <c r="G206" s="5"/>
      <c r="H206" s="7" t="s">
        <v>7</v>
      </c>
      <c r="I206" s="48"/>
      <c r="J206" s="43">
        <v>43157</v>
      </c>
      <c r="K206" s="2"/>
      <c r="L206" s="2"/>
      <c r="M206" s="3" t="s">
        <v>9</v>
      </c>
      <c r="N206" s="44"/>
      <c r="O206" s="238"/>
      <c r="P206" s="252"/>
      <c r="Q206" s="232"/>
      <c r="R206" s="40">
        <v>21</v>
      </c>
      <c r="S206" s="91">
        <f t="shared" si="11"/>
        <v>10.5</v>
      </c>
      <c r="T206" s="1" t="s">
        <v>4</v>
      </c>
      <c r="U206" s="74">
        <v>9534</v>
      </c>
      <c r="V206" s="79"/>
      <c r="W206" s="68"/>
      <c r="X206" s="80"/>
      <c r="Y206" s="86" t="str">
        <f t="shared" si="13"/>
        <v xml:space="preserve"> </v>
      </c>
      <c r="Z206" s="63"/>
      <c r="AA206" s="64"/>
      <c r="AB206" s="90"/>
      <c r="AC206" s="65"/>
      <c r="AD206" s="249">
        <f t="shared" si="12"/>
        <v>0</v>
      </c>
    </row>
    <row r="207" spans="1:30" x14ac:dyDescent="0.25">
      <c r="A207" s="38">
        <v>124</v>
      </c>
      <c r="B207" s="53"/>
      <c r="C207" s="4"/>
      <c r="D207" s="54"/>
      <c r="E207" s="47">
        <v>43153</v>
      </c>
      <c r="F207" s="5"/>
      <c r="G207" s="5"/>
      <c r="H207" s="7" t="s">
        <v>8</v>
      </c>
      <c r="I207" s="48"/>
      <c r="J207" s="43">
        <v>43157</v>
      </c>
      <c r="K207" s="2"/>
      <c r="L207" s="2"/>
      <c r="M207" s="3" t="s">
        <v>7</v>
      </c>
      <c r="N207" s="44"/>
      <c r="O207" s="238"/>
      <c r="P207" s="252"/>
      <c r="Q207" s="232"/>
      <c r="R207" s="40">
        <v>49</v>
      </c>
      <c r="S207" s="91">
        <f t="shared" si="11"/>
        <v>24.5</v>
      </c>
      <c r="T207" s="1" t="s">
        <v>3</v>
      </c>
      <c r="U207" s="74">
        <v>24515</v>
      </c>
      <c r="V207" s="79"/>
      <c r="W207" s="68"/>
      <c r="X207" s="80"/>
      <c r="Y207" s="86" t="str">
        <f t="shared" si="13"/>
        <v xml:space="preserve"> </v>
      </c>
      <c r="Z207" s="63"/>
      <c r="AA207" s="64"/>
      <c r="AB207" s="90"/>
      <c r="AC207" s="65"/>
      <c r="AD207" s="249">
        <f t="shared" si="12"/>
        <v>1</v>
      </c>
    </row>
    <row r="208" spans="1:30" x14ac:dyDescent="0.25">
      <c r="A208" s="38">
        <v>125</v>
      </c>
      <c r="B208" s="53"/>
      <c r="C208" s="4"/>
      <c r="D208" s="54"/>
      <c r="E208" s="47">
        <v>43153</v>
      </c>
      <c r="F208" s="5"/>
      <c r="G208" s="5"/>
      <c r="H208" s="7" t="s">
        <v>9</v>
      </c>
      <c r="I208" s="48"/>
      <c r="J208" s="43">
        <v>43158</v>
      </c>
      <c r="K208" s="2"/>
      <c r="L208" s="2"/>
      <c r="M208" s="3" t="s">
        <v>7</v>
      </c>
      <c r="N208" s="44"/>
      <c r="O208" s="238"/>
      <c r="P208" s="252"/>
      <c r="Q208" s="232"/>
      <c r="R208" s="40">
        <v>14</v>
      </c>
      <c r="S208" s="91">
        <f t="shared" si="11"/>
        <v>7</v>
      </c>
      <c r="T208" s="1" t="s">
        <v>3</v>
      </c>
      <c r="U208" s="74">
        <v>3419</v>
      </c>
      <c r="V208" s="79"/>
      <c r="W208" s="68"/>
      <c r="X208" s="80"/>
      <c r="Y208" s="86" t="str">
        <f t="shared" si="13"/>
        <v xml:space="preserve"> </v>
      </c>
      <c r="Z208" s="63"/>
      <c r="AA208" s="64"/>
      <c r="AB208" s="90"/>
      <c r="AC208" s="65"/>
      <c r="AD208" s="249">
        <f t="shared" si="12"/>
        <v>1</v>
      </c>
    </row>
    <row r="209" spans="1:30" x14ac:dyDescent="0.25">
      <c r="A209" s="38">
        <v>126</v>
      </c>
      <c r="B209" s="53"/>
      <c r="C209" s="4"/>
      <c r="D209" s="54"/>
      <c r="E209" s="47">
        <v>43154</v>
      </c>
      <c r="F209" s="5"/>
      <c r="G209" s="5"/>
      <c r="H209" s="7" t="s">
        <v>6</v>
      </c>
      <c r="I209" s="48"/>
      <c r="J209" s="43">
        <v>43158</v>
      </c>
      <c r="K209" s="2"/>
      <c r="L209" s="2"/>
      <c r="M209" s="3" t="s">
        <v>8</v>
      </c>
      <c r="N209" s="44"/>
      <c r="O209" s="238"/>
      <c r="P209" s="252"/>
      <c r="Q209" s="232"/>
      <c r="R209" s="40">
        <v>14</v>
      </c>
      <c r="S209" s="91">
        <f t="shared" si="11"/>
        <v>7</v>
      </c>
      <c r="T209" s="1" t="s">
        <v>4</v>
      </c>
      <c r="U209" s="74">
        <v>5039</v>
      </c>
      <c r="V209" s="79"/>
      <c r="W209" s="68"/>
      <c r="X209" s="80"/>
      <c r="Y209" s="86" t="str">
        <f t="shared" si="13"/>
        <v xml:space="preserve"> </v>
      </c>
      <c r="Z209" s="63"/>
      <c r="AA209" s="64"/>
      <c r="AB209" s="90"/>
      <c r="AC209" s="65"/>
      <c r="AD209" s="249">
        <f t="shared" si="12"/>
        <v>1</v>
      </c>
    </row>
    <row r="210" spans="1:30" x14ac:dyDescent="0.25">
      <c r="A210" s="38">
        <v>127</v>
      </c>
      <c r="B210" s="53"/>
      <c r="C210" s="4"/>
      <c r="D210" s="54"/>
      <c r="E210" s="47">
        <v>43153</v>
      </c>
      <c r="F210" s="5"/>
      <c r="G210" s="5"/>
      <c r="H210" s="7" t="s">
        <v>8</v>
      </c>
      <c r="I210" s="48"/>
      <c r="J210" s="43">
        <v>43158</v>
      </c>
      <c r="K210" s="2"/>
      <c r="L210" s="2"/>
      <c r="M210" s="3" t="s">
        <v>7</v>
      </c>
      <c r="N210" s="44"/>
      <c r="O210" s="238"/>
      <c r="P210" s="252"/>
      <c r="Q210" s="232"/>
      <c r="R210" s="40">
        <v>1</v>
      </c>
      <c r="S210" s="91">
        <f t="shared" si="11"/>
        <v>0.5</v>
      </c>
      <c r="T210" s="1" t="s">
        <v>3</v>
      </c>
      <c r="U210" s="74">
        <v>490</v>
      </c>
      <c r="V210" s="79"/>
      <c r="W210" s="68"/>
      <c r="X210" s="80"/>
      <c r="Y210" s="86" t="str">
        <f t="shared" si="13"/>
        <v xml:space="preserve"> </v>
      </c>
      <c r="Z210" s="63"/>
      <c r="AA210" s="64"/>
      <c r="AB210" s="90"/>
      <c r="AC210" s="65"/>
      <c r="AD210" s="249">
        <f t="shared" si="12"/>
        <v>1</v>
      </c>
    </row>
    <row r="211" spans="1:30" x14ac:dyDescent="0.25">
      <c r="A211" s="38">
        <v>127</v>
      </c>
      <c r="B211" s="53"/>
      <c r="C211" s="4"/>
      <c r="D211" s="54"/>
      <c r="E211" s="47">
        <v>43153</v>
      </c>
      <c r="F211" s="5"/>
      <c r="G211" s="5"/>
      <c r="H211" s="7" t="s">
        <v>8</v>
      </c>
      <c r="I211" s="48"/>
      <c r="J211" s="43">
        <v>43158</v>
      </c>
      <c r="K211" s="2"/>
      <c r="L211" s="2"/>
      <c r="M211" s="3" t="s">
        <v>7</v>
      </c>
      <c r="N211" s="44"/>
      <c r="O211" s="238"/>
      <c r="P211" s="252"/>
      <c r="Q211" s="232"/>
      <c r="R211" s="40">
        <v>2</v>
      </c>
      <c r="S211" s="91">
        <f t="shared" si="11"/>
        <v>1</v>
      </c>
      <c r="T211" s="1" t="s">
        <v>3</v>
      </c>
      <c r="U211" s="74">
        <v>848</v>
      </c>
      <c r="V211" s="79"/>
      <c r="W211" s="68"/>
      <c r="X211" s="80"/>
      <c r="Y211" s="86" t="str">
        <f t="shared" si="13"/>
        <v xml:space="preserve"> </v>
      </c>
      <c r="Z211" s="63"/>
      <c r="AA211" s="64"/>
      <c r="AB211" s="90"/>
      <c r="AC211" s="65"/>
      <c r="AD211" s="249">
        <f t="shared" si="12"/>
        <v>0</v>
      </c>
    </row>
    <row r="212" spans="1:30" x14ac:dyDescent="0.25">
      <c r="A212" s="38">
        <v>127</v>
      </c>
      <c r="B212" s="53"/>
      <c r="C212" s="4"/>
      <c r="D212" s="54"/>
      <c r="E212" s="47">
        <v>43153</v>
      </c>
      <c r="F212" s="5"/>
      <c r="G212" s="5"/>
      <c r="H212" s="7" t="s">
        <v>8</v>
      </c>
      <c r="I212" s="48"/>
      <c r="J212" s="43">
        <v>43158</v>
      </c>
      <c r="K212" s="2"/>
      <c r="L212" s="2"/>
      <c r="M212" s="3" t="s">
        <v>7</v>
      </c>
      <c r="N212" s="44"/>
      <c r="O212" s="238"/>
      <c r="P212" s="252"/>
      <c r="Q212" s="232"/>
      <c r="R212" s="40">
        <v>12</v>
      </c>
      <c r="S212" s="91">
        <f t="shared" si="11"/>
        <v>6</v>
      </c>
      <c r="T212" s="1" t="s">
        <v>3</v>
      </c>
      <c r="U212" s="74">
        <v>4493</v>
      </c>
      <c r="V212" s="79"/>
      <c r="W212" s="68"/>
      <c r="X212" s="80"/>
      <c r="Y212" s="86" t="str">
        <f t="shared" si="13"/>
        <v xml:space="preserve"> </v>
      </c>
      <c r="Z212" s="63"/>
      <c r="AA212" s="64"/>
      <c r="AB212" s="90"/>
      <c r="AC212" s="65"/>
      <c r="AD212" s="249">
        <f t="shared" si="12"/>
        <v>0</v>
      </c>
    </row>
    <row r="213" spans="1:30" x14ac:dyDescent="0.25">
      <c r="A213" s="38">
        <v>127</v>
      </c>
      <c r="B213" s="53"/>
      <c r="C213" s="4"/>
      <c r="D213" s="54"/>
      <c r="E213" s="47">
        <v>43153</v>
      </c>
      <c r="F213" s="5"/>
      <c r="G213" s="5"/>
      <c r="H213" s="7" t="s">
        <v>8</v>
      </c>
      <c r="I213" s="48"/>
      <c r="J213" s="43">
        <v>43158</v>
      </c>
      <c r="K213" s="2"/>
      <c r="L213" s="2"/>
      <c r="M213" s="3" t="s">
        <v>7</v>
      </c>
      <c r="N213" s="44"/>
      <c r="O213" s="238"/>
      <c r="P213" s="252"/>
      <c r="Q213" s="232"/>
      <c r="R213" s="40">
        <v>6</v>
      </c>
      <c r="S213" s="91">
        <f t="shared" si="11"/>
        <v>3</v>
      </c>
      <c r="T213" s="1" t="s">
        <v>3</v>
      </c>
      <c r="U213" s="74">
        <v>2643</v>
      </c>
      <c r="V213" s="79"/>
      <c r="W213" s="68"/>
      <c r="X213" s="80"/>
      <c r="Y213" s="86" t="str">
        <f t="shared" si="13"/>
        <v xml:space="preserve"> </v>
      </c>
      <c r="Z213" s="63"/>
      <c r="AA213" s="64"/>
      <c r="AB213" s="90"/>
      <c r="AC213" s="65"/>
      <c r="AD213" s="249">
        <f t="shared" si="12"/>
        <v>0</v>
      </c>
    </row>
    <row r="214" spans="1:30" x14ac:dyDescent="0.25">
      <c r="A214" s="38"/>
      <c r="B214" s="53"/>
      <c r="C214" s="4"/>
      <c r="D214" s="54"/>
      <c r="E214" s="47"/>
      <c r="F214" s="5"/>
      <c r="G214" s="5"/>
      <c r="H214" s="7"/>
      <c r="I214" s="48"/>
      <c r="J214" s="43"/>
      <c r="K214" s="2"/>
      <c r="L214" s="2"/>
      <c r="M214" s="3"/>
      <c r="N214" s="44"/>
      <c r="O214" s="238" t="str">
        <f>IF(ISBLANK(M214)," ",IF(A214=A213," ",SUMPRODUCT(('Taux de GES'!$A$2:$A$35='SUIVI 2018'!H214)*('Taux de GES'!$B$2:$B$35='SUIVI 2018'!M214)*('Taux de GES'!$C$2:$C$35))))</f>
        <v xml:space="preserve"> </v>
      </c>
      <c r="P214" s="252" t="str">
        <f>IFERROR(O214*'Taux de GES'!$F$3," ")</f>
        <v xml:space="preserve"> </v>
      </c>
      <c r="Q214" s="232" t="str">
        <f>IFERROR(O214*'Taux de GES'!$F$2," ")</f>
        <v xml:space="preserve"> </v>
      </c>
      <c r="R214" s="40"/>
      <c r="S214" s="91">
        <f t="shared" si="11"/>
        <v>0</v>
      </c>
      <c r="T214" s="1"/>
      <c r="U214" s="74"/>
      <c r="V214" s="79"/>
      <c r="W214" s="68"/>
      <c r="X214" s="80"/>
      <c r="Y214" s="86" t="str">
        <f t="shared" si="10"/>
        <v xml:space="preserve"> </v>
      </c>
      <c r="Z214" s="63"/>
      <c r="AA214" s="64"/>
      <c r="AB214" s="90"/>
      <c r="AC214" s="65"/>
      <c r="AD214" s="249">
        <f t="shared" si="12"/>
        <v>1</v>
      </c>
    </row>
    <row r="215" spans="1:30" x14ac:dyDescent="0.25">
      <c r="A215" s="38"/>
      <c r="B215" s="53"/>
      <c r="C215" s="4"/>
      <c r="D215" s="54"/>
      <c r="E215" s="47"/>
      <c r="F215" s="5"/>
      <c r="G215" s="5"/>
      <c r="H215" s="7"/>
      <c r="I215" s="48"/>
      <c r="J215" s="43"/>
      <c r="K215" s="2"/>
      <c r="L215" s="2"/>
      <c r="M215" s="3"/>
      <c r="N215" s="44"/>
      <c r="O215" s="238" t="str">
        <f>IF(ISBLANK(M215)," ",IF(A215=A214," ",SUMPRODUCT(('Taux de GES'!$A$2:$A$35='SUIVI 2018'!H215)*('Taux de GES'!$B$2:$B$35='SUIVI 2018'!M215)*('Taux de GES'!$C$2:$C$35))))</f>
        <v xml:space="preserve"> </v>
      </c>
      <c r="P215" s="252" t="str">
        <f>IFERROR(O215*'Taux de GES'!$F$3," ")</f>
        <v xml:space="preserve"> </v>
      </c>
      <c r="Q215" s="232" t="str">
        <f>IFERROR(O215*'Taux de GES'!$F$2," ")</f>
        <v xml:space="preserve"> </v>
      </c>
      <c r="R215" s="40"/>
      <c r="S215" s="91">
        <f t="shared" si="11"/>
        <v>0</v>
      </c>
      <c r="T215" s="1"/>
      <c r="U215" s="74"/>
      <c r="V215" s="79"/>
      <c r="W215" s="68"/>
      <c r="X215" s="80"/>
      <c r="Y215" s="86" t="str">
        <f t="shared" si="10"/>
        <v xml:space="preserve"> </v>
      </c>
      <c r="Z215" s="63"/>
      <c r="AA215" s="64"/>
      <c r="AB215" s="90"/>
      <c r="AC215" s="65"/>
      <c r="AD215" s="249">
        <f t="shared" si="12"/>
        <v>0</v>
      </c>
    </row>
    <row r="216" spans="1:30" x14ac:dyDescent="0.25">
      <c r="A216" s="38"/>
      <c r="B216" s="53"/>
      <c r="C216" s="4"/>
      <c r="D216" s="54"/>
      <c r="E216" s="47"/>
      <c r="F216" s="5"/>
      <c r="G216" s="5"/>
      <c r="H216" s="7"/>
      <c r="I216" s="48"/>
      <c r="J216" s="43"/>
      <c r="K216" s="2"/>
      <c r="L216" s="2"/>
      <c r="M216" s="3"/>
      <c r="N216" s="44"/>
      <c r="O216" s="238" t="str">
        <f>IF(ISBLANK(M216)," ",IF(A216=A215," ",SUMPRODUCT(('Taux de GES'!$A$2:$A$35='SUIVI 2018'!H216)*('Taux de GES'!$B$2:$B$35='SUIVI 2018'!M216)*('Taux de GES'!$C$2:$C$35))))</f>
        <v xml:space="preserve"> </v>
      </c>
      <c r="P216" s="252" t="str">
        <f>IFERROR(O216*'Taux de GES'!$F$3," ")</f>
        <v xml:space="preserve"> </v>
      </c>
      <c r="Q216" s="232" t="str">
        <f>IFERROR(O216*'Taux de GES'!$F$2," ")</f>
        <v xml:space="preserve"> </v>
      </c>
      <c r="R216" s="40"/>
      <c r="S216" s="91">
        <f t="shared" si="11"/>
        <v>0</v>
      </c>
      <c r="T216" s="1"/>
      <c r="U216" s="74"/>
      <c r="V216" s="79"/>
      <c r="W216" s="68"/>
      <c r="X216" s="80"/>
      <c r="Y216" s="86" t="str">
        <f t="shared" si="10"/>
        <v xml:space="preserve"> </v>
      </c>
      <c r="Z216" s="63"/>
      <c r="AA216" s="64"/>
      <c r="AB216" s="90"/>
      <c r="AC216" s="65"/>
      <c r="AD216" s="249">
        <f t="shared" si="12"/>
        <v>0</v>
      </c>
    </row>
    <row r="217" spans="1:30" x14ac:dyDescent="0.25">
      <c r="A217" s="38"/>
      <c r="B217" s="53"/>
      <c r="C217" s="4"/>
      <c r="D217" s="54"/>
      <c r="E217" s="47"/>
      <c r="F217" s="5"/>
      <c r="G217" s="5"/>
      <c r="H217" s="7"/>
      <c r="I217" s="48"/>
      <c r="J217" s="43"/>
      <c r="K217" s="2"/>
      <c r="L217" s="2"/>
      <c r="M217" s="3"/>
      <c r="N217" s="44"/>
      <c r="O217" s="238" t="str">
        <f>IF(ISBLANK(M217)," ",IF(A217=A216," ",SUMPRODUCT(('Taux de GES'!$A$2:$A$35='SUIVI 2018'!H217)*('Taux de GES'!$B$2:$B$35='SUIVI 2018'!M217)*('Taux de GES'!$C$2:$C$35))))</f>
        <v xml:space="preserve"> </v>
      </c>
      <c r="P217" s="252" t="str">
        <f>IFERROR(O217*'Taux de GES'!$F$3," ")</f>
        <v xml:space="preserve"> </v>
      </c>
      <c r="Q217" s="232" t="str">
        <f>IFERROR(O217*'Taux de GES'!$F$2," ")</f>
        <v xml:space="preserve"> </v>
      </c>
      <c r="R217" s="40"/>
      <c r="S217" s="91">
        <f t="shared" si="11"/>
        <v>0</v>
      </c>
      <c r="T217" s="1"/>
      <c r="U217" s="74"/>
      <c r="V217" s="79"/>
      <c r="W217" s="68"/>
      <c r="X217" s="80"/>
      <c r="Y217" s="86" t="str">
        <f t="shared" si="10"/>
        <v xml:space="preserve"> </v>
      </c>
      <c r="Z217" s="63"/>
      <c r="AA217" s="64"/>
      <c r="AB217" s="90"/>
      <c r="AC217" s="65"/>
      <c r="AD217" s="249">
        <f t="shared" si="12"/>
        <v>0</v>
      </c>
    </row>
    <row r="218" spans="1:30" ht="13.5" thickBot="1" x14ac:dyDescent="0.3">
      <c r="A218" s="38"/>
      <c r="B218" s="53"/>
      <c r="C218" s="4"/>
      <c r="D218" s="54"/>
      <c r="E218" s="47"/>
      <c r="F218" s="5"/>
      <c r="G218" s="5"/>
      <c r="H218" s="7"/>
      <c r="I218" s="48"/>
      <c r="J218" s="43"/>
      <c r="K218" s="2"/>
      <c r="L218" s="2"/>
      <c r="M218" s="3"/>
      <c r="N218" s="44"/>
      <c r="O218" s="239" t="str">
        <f>IF(ISBLANK(M218)," ",IF(A218=A217," ",SUMPRODUCT(('Taux de GES'!$A$2:$A$35='SUIVI 2018'!H218)*('Taux de GES'!$B$2:$B$35='SUIVI 2018'!M218)*('Taux de GES'!$C$2:$C$35))))</f>
        <v xml:space="preserve"> </v>
      </c>
      <c r="P218" s="252" t="str">
        <f>IFERROR(O218*'Taux de GES'!$F$3," ")</f>
        <v xml:space="preserve"> </v>
      </c>
      <c r="Q218" s="232" t="str">
        <f>IFERROR(O218*'Taux de GES'!$F$2," ")</f>
        <v xml:space="preserve"> </v>
      </c>
      <c r="R218" s="40"/>
      <c r="S218" s="91">
        <f t="shared" si="11"/>
        <v>0</v>
      </c>
      <c r="T218" s="1"/>
      <c r="U218" s="74"/>
      <c r="V218" s="80"/>
      <c r="W218" s="11"/>
      <c r="X218" s="80"/>
      <c r="Y218" s="86" t="str">
        <f t="shared" si="10"/>
        <v xml:space="preserve"> </v>
      </c>
      <c r="Z218" s="63"/>
      <c r="AA218" s="64"/>
      <c r="AB218" s="90"/>
      <c r="AC218" s="65"/>
      <c r="AD218" s="249">
        <f t="shared" si="12"/>
        <v>0</v>
      </c>
    </row>
  </sheetData>
  <autoFilter ref="A1:AC2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5"/>
  <sheetViews>
    <sheetView workbookViewId="0">
      <pane ySplit="1" topLeftCell="A2" activePane="bottomLeft" state="frozen"/>
      <selection pane="bottomLeft" activeCell="G9" sqref="G9"/>
    </sheetView>
  </sheetViews>
  <sheetFormatPr baseColWidth="10" defaultRowHeight="15" x14ac:dyDescent="0.25"/>
  <cols>
    <col min="1" max="2" width="11.42578125" style="99"/>
    <col min="3" max="3" width="12.42578125" bestFit="1" customWidth="1"/>
    <col min="5" max="5" width="38.5703125" bestFit="1" customWidth="1"/>
    <col min="6" max="6" width="26" customWidth="1"/>
  </cols>
  <sheetData>
    <row r="1" spans="1:6" ht="15" customHeight="1" thickBot="1" x14ac:dyDescent="0.3">
      <c r="A1" s="100" t="s">
        <v>26</v>
      </c>
      <c r="B1" s="104" t="s">
        <v>27</v>
      </c>
      <c r="C1" s="93" t="s">
        <v>16</v>
      </c>
      <c r="E1" s="97"/>
      <c r="F1" s="92" t="s">
        <v>19</v>
      </c>
    </row>
    <row r="2" spans="1:6" ht="15.75" thickBot="1" x14ac:dyDescent="0.3">
      <c r="A2" s="101" t="s">
        <v>9</v>
      </c>
      <c r="B2" s="105" t="s">
        <v>25</v>
      </c>
      <c r="C2" s="94">
        <v>890</v>
      </c>
      <c r="E2" s="236" t="s">
        <v>43</v>
      </c>
      <c r="F2" s="98">
        <v>0.73260000000000003</v>
      </c>
    </row>
    <row r="3" spans="1:6" ht="15.75" thickBot="1" x14ac:dyDescent="0.3">
      <c r="A3" s="102" t="s">
        <v>9</v>
      </c>
      <c r="B3" s="106" t="s">
        <v>7</v>
      </c>
      <c r="C3" s="95">
        <v>908</v>
      </c>
      <c r="E3" s="236" t="s">
        <v>18</v>
      </c>
      <c r="F3" s="233">
        <v>5.8400000000000001E-2</v>
      </c>
    </row>
    <row r="4" spans="1:6" x14ac:dyDescent="0.25">
      <c r="A4" s="102" t="s">
        <v>9</v>
      </c>
      <c r="B4" s="106" t="s">
        <v>10</v>
      </c>
      <c r="C4" s="95">
        <v>1124</v>
      </c>
    </row>
    <row r="5" spans="1:6" ht="15.75" thickBot="1" x14ac:dyDescent="0.3">
      <c r="A5" s="102" t="s">
        <v>9</v>
      </c>
      <c r="B5" s="106" t="s">
        <v>11</v>
      </c>
      <c r="C5" s="95">
        <v>989</v>
      </c>
    </row>
    <row r="6" spans="1:6" x14ac:dyDescent="0.25">
      <c r="A6" s="102" t="s">
        <v>8</v>
      </c>
      <c r="B6" s="106" t="s">
        <v>25</v>
      </c>
      <c r="C6" s="95">
        <v>1171</v>
      </c>
      <c r="E6" s="179"/>
      <c r="F6" s="258"/>
    </row>
    <row r="7" spans="1:6" x14ac:dyDescent="0.25">
      <c r="A7" s="102" t="s">
        <v>8</v>
      </c>
      <c r="B7" s="106" t="s">
        <v>7</v>
      </c>
      <c r="C7" s="95">
        <v>1189</v>
      </c>
      <c r="E7" s="180"/>
      <c r="F7" s="259"/>
    </row>
    <row r="8" spans="1:6" x14ac:dyDescent="0.25">
      <c r="A8" s="102" t="s">
        <v>8</v>
      </c>
      <c r="B8" s="106" t="s">
        <v>10</v>
      </c>
      <c r="C8" s="95">
        <v>1427</v>
      </c>
      <c r="E8" s="180"/>
      <c r="F8" s="259"/>
    </row>
    <row r="9" spans="1:6" x14ac:dyDescent="0.25">
      <c r="A9" s="102" t="s">
        <v>8</v>
      </c>
      <c r="B9" s="106" t="s">
        <v>11</v>
      </c>
      <c r="C9" s="95">
        <v>1270</v>
      </c>
      <c r="E9" s="180"/>
      <c r="F9" s="259"/>
    </row>
    <row r="10" spans="1:6" x14ac:dyDescent="0.25">
      <c r="A10" s="102" t="s">
        <v>8</v>
      </c>
      <c r="B10" s="106" t="s">
        <v>23</v>
      </c>
      <c r="C10" s="95">
        <v>1127</v>
      </c>
      <c r="E10" s="180"/>
      <c r="F10" s="259"/>
    </row>
    <row r="11" spans="1:6" x14ac:dyDescent="0.25">
      <c r="A11" s="102" t="s">
        <v>8</v>
      </c>
      <c r="B11" s="106" t="s">
        <v>6</v>
      </c>
      <c r="C11" s="95">
        <v>1212</v>
      </c>
      <c r="E11" s="180"/>
      <c r="F11" s="259"/>
    </row>
    <row r="12" spans="1:6" x14ac:dyDescent="0.25">
      <c r="A12" s="102" t="s">
        <v>8</v>
      </c>
      <c r="B12" s="106" t="s">
        <v>22</v>
      </c>
      <c r="C12" s="95">
        <v>1265</v>
      </c>
      <c r="E12" s="180"/>
      <c r="F12" s="259"/>
    </row>
    <row r="13" spans="1:6" x14ac:dyDescent="0.25">
      <c r="A13" s="102" t="s">
        <v>8</v>
      </c>
      <c r="B13" s="106" t="s">
        <v>21</v>
      </c>
      <c r="C13" s="95">
        <v>378</v>
      </c>
      <c r="E13" s="180"/>
      <c r="F13" s="259"/>
    </row>
    <row r="14" spans="1:6" x14ac:dyDescent="0.25">
      <c r="A14" s="102" t="s">
        <v>8</v>
      </c>
      <c r="B14" s="106" t="s">
        <v>12</v>
      </c>
      <c r="C14" s="95">
        <v>1538</v>
      </c>
      <c r="E14" s="180"/>
      <c r="F14" s="259"/>
    </row>
    <row r="15" spans="1:6" x14ac:dyDescent="0.25">
      <c r="A15" s="102" t="s">
        <v>8</v>
      </c>
      <c r="B15" s="106" t="s">
        <v>20</v>
      </c>
      <c r="C15" s="95">
        <v>1025</v>
      </c>
      <c r="E15" s="180"/>
      <c r="F15" s="259"/>
    </row>
    <row r="16" spans="1:6" x14ac:dyDescent="0.25">
      <c r="A16" s="102" t="s">
        <v>8</v>
      </c>
      <c r="B16" s="102" t="s">
        <v>14</v>
      </c>
      <c r="C16" s="95">
        <v>908</v>
      </c>
      <c r="E16" s="180"/>
      <c r="F16" s="259"/>
    </row>
    <row r="17" spans="1:6" x14ac:dyDescent="0.25">
      <c r="A17" s="102" t="s">
        <v>13</v>
      </c>
      <c r="B17" s="102" t="s">
        <v>7</v>
      </c>
      <c r="C17" s="95">
        <v>1228</v>
      </c>
      <c r="E17" s="180"/>
      <c r="F17" s="259"/>
    </row>
    <row r="18" spans="1:6" x14ac:dyDescent="0.25">
      <c r="A18" s="102" t="s">
        <v>22</v>
      </c>
      <c r="B18" s="102" t="s">
        <v>20</v>
      </c>
      <c r="C18" s="95">
        <v>949</v>
      </c>
      <c r="E18" s="180"/>
      <c r="F18" s="259"/>
    </row>
    <row r="19" spans="1:6" x14ac:dyDescent="0.25">
      <c r="A19" s="102" t="s">
        <v>25</v>
      </c>
      <c r="B19" s="102" t="s">
        <v>7</v>
      </c>
      <c r="C19" s="95">
        <v>25.5</v>
      </c>
      <c r="E19" s="180"/>
      <c r="F19" s="259"/>
    </row>
    <row r="20" spans="1:6" x14ac:dyDescent="0.25">
      <c r="A20" s="102" t="s">
        <v>25</v>
      </c>
      <c r="B20" s="102" t="s">
        <v>10</v>
      </c>
      <c r="C20" s="95">
        <v>583</v>
      </c>
      <c r="E20" s="180"/>
      <c r="F20" s="259"/>
    </row>
    <row r="21" spans="1:6" ht="15.75" thickBot="1" x14ac:dyDescent="0.3">
      <c r="A21" s="102" t="s">
        <v>25</v>
      </c>
      <c r="B21" s="102" t="s">
        <v>11</v>
      </c>
      <c r="C21" s="95">
        <v>65.5</v>
      </c>
      <c r="E21" s="181"/>
      <c r="F21" s="260"/>
    </row>
    <row r="22" spans="1:6" x14ac:dyDescent="0.25">
      <c r="A22" s="102" t="s">
        <v>25</v>
      </c>
      <c r="B22" s="102" t="s">
        <v>8</v>
      </c>
      <c r="C22" s="95">
        <v>1171</v>
      </c>
    </row>
    <row r="23" spans="1:6" x14ac:dyDescent="0.25">
      <c r="A23" s="102" t="s">
        <v>7</v>
      </c>
      <c r="B23" s="102" t="s">
        <v>25</v>
      </c>
      <c r="C23" s="95">
        <v>24.7</v>
      </c>
    </row>
    <row r="24" spans="1:6" x14ac:dyDescent="0.25">
      <c r="A24" s="102" t="s">
        <v>7</v>
      </c>
      <c r="B24" s="102" t="s">
        <v>24</v>
      </c>
      <c r="C24" s="95">
        <v>982</v>
      </c>
    </row>
    <row r="25" spans="1:6" x14ac:dyDescent="0.25">
      <c r="A25" s="102" t="s">
        <v>7</v>
      </c>
      <c r="B25" s="102" t="s">
        <v>9</v>
      </c>
      <c r="C25" s="95">
        <v>907</v>
      </c>
    </row>
    <row r="26" spans="1:6" x14ac:dyDescent="0.25">
      <c r="A26" s="102" t="s">
        <v>7</v>
      </c>
      <c r="B26" s="102" t="s">
        <v>8</v>
      </c>
      <c r="C26" s="95">
        <v>1189</v>
      </c>
    </row>
    <row r="27" spans="1:6" x14ac:dyDescent="0.25">
      <c r="A27" s="102" t="s">
        <v>7</v>
      </c>
      <c r="B27" s="102" t="s">
        <v>13</v>
      </c>
      <c r="C27" s="95">
        <v>1238</v>
      </c>
    </row>
    <row r="28" spans="1:6" x14ac:dyDescent="0.25">
      <c r="A28" s="102" t="s">
        <v>10</v>
      </c>
      <c r="B28" s="102" t="s">
        <v>8</v>
      </c>
      <c r="C28" s="95">
        <v>1425</v>
      </c>
    </row>
    <row r="29" spans="1:6" x14ac:dyDescent="0.25">
      <c r="A29" s="102" t="s">
        <v>10</v>
      </c>
      <c r="B29" s="102" t="s">
        <v>13</v>
      </c>
      <c r="C29" s="95">
        <v>1425</v>
      </c>
    </row>
    <row r="30" spans="1:6" x14ac:dyDescent="0.25">
      <c r="A30" s="102" t="s">
        <v>6</v>
      </c>
      <c r="B30" s="102" t="s">
        <v>8</v>
      </c>
      <c r="C30" s="95">
        <v>1538</v>
      </c>
    </row>
    <row r="31" spans="1:6" x14ac:dyDescent="0.25">
      <c r="A31" s="102" t="s">
        <v>22</v>
      </c>
      <c r="B31" s="102" t="s">
        <v>8</v>
      </c>
      <c r="C31" s="95">
        <v>1266</v>
      </c>
    </row>
    <row r="32" spans="1:6" x14ac:dyDescent="0.25">
      <c r="A32" s="102" t="s">
        <v>21</v>
      </c>
      <c r="B32" s="102" t="s">
        <v>8</v>
      </c>
      <c r="C32" s="95">
        <v>377</v>
      </c>
    </row>
    <row r="33" spans="1:3" x14ac:dyDescent="0.25">
      <c r="A33" s="102" t="s">
        <v>20</v>
      </c>
      <c r="B33" s="102" t="s">
        <v>8</v>
      </c>
      <c r="C33" s="95">
        <v>1025</v>
      </c>
    </row>
    <row r="34" spans="1:3" x14ac:dyDescent="0.25">
      <c r="A34" s="102" t="s">
        <v>12</v>
      </c>
      <c r="B34" s="102" t="s">
        <v>9</v>
      </c>
      <c r="C34" s="95">
        <v>1720</v>
      </c>
    </row>
    <row r="35" spans="1:3" ht="15.75" thickBot="1" x14ac:dyDescent="0.3">
      <c r="A35" s="103" t="s">
        <v>12</v>
      </c>
      <c r="B35" s="103" t="s">
        <v>8</v>
      </c>
      <c r="C35" s="96">
        <v>1538</v>
      </c>
    </row>
  </sheetData>
  <mergeCells count="1">
    <mergeCell ref="F6:F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53"/>
  <sheetViews>
    <sheetView zoomScale="85" zoomScaleNormal="85" workbookViewId="0">
      <pane ySplit="1" topLeftCell="A2" activePane="bottomLeft" state="frozen"/>
      <selection activeCell="B1" sqref="B1"/>
      <selection pane="bottomLeft" activeCell="A2" sqref="A2:A35"/>
    </sheetView>
  </sheetViews>
  <sheetFormatPr baseColWidth="10" defaultRowHeight="15" x14ac:dyDescent="0.25"/>
  <cols>
    <col min="1" max="1" width="43.85546875" bestFit="1" customWidth="1"/>
    <col min="2" max="3" width="14.5703125" style="99" customWidth="1"/>
    <col min="4" max="15" width="12.140625" bestFit="1" customWidth="1"/>
    <col min="16" max="16" width="11.28515625" bestFit="1" customWidth="1"/>
    <col min="17" max="17" width="10.7109375" bestFit="1" customWidth="1"/>
    <col min="18" max="18" width="17.5703125" bestFit="1" customWidth="1"/>
    <col min="19" max="19" width="10.7109375" bestFit="1" customWidth="1"/>
    <col min="20" max="20" width="12.28515625" bestFit="1" customWidth="1"/>
    <col min="21" max="21" width="12.5703125" bestFit="1" customWidth="1"/>
    <col min="22" max="22" width="15.28515625" bestFit="1" customWidth="1"/>
  </cols>
  <sheetData>
    <row r="1" spans="1:22" ht="31.5" thickTop="1" thickBot="1" x14ac:dyDescent="0.3">
      <c r="A1" s="107">
        <v>2018</v>
      </c>
      <c r="B1" s="100" t="s">
        <v>26</v>
      </c>
      <c r="C1" s="245" t="s">
        <v>27</v>
      </c>
      <c r="D1" s="253">
        <v>43101</v>
      </c>
      <c r="E1" s="253">
        <v>43132</v>
      </c>
      <c r="F1" s="253">
        <v>43160</v>
      </c>
      <c r="G1" s="253">
        <v>43191</v>
      </c>
      <c r="H1" s="253">
        <v>43221</v>
      </c>
      <c r="I1" s="253">
        <v>43252</v>
      </c>
      <c r="J1" s="253">
        <v>43282</v>
      </c>
      <c r="K1" s="253">
        <v>43313</v>
      </c>
      <c r="L1" s="253">
        <v>43344</v>
      </c>
      <c r="M1" s="253">
        <v>43374</v>
      </c>
      <c r="N1" s="253">
        <v>43405</v>
      </c>
      <c r="O1" s="253">
        <v>43435</v>
      </c>
      <c r="P1" s="182" t="s">
        <v>36</v>
      </c>
      <c r="Q1" s="183" t="s">
        <v>31</v>
      </c>
      <c r="R1" s="184" t="s">
        <v>37</v>
      </c>
      <c r="S1" s="185" t="s">
        <v>38</v>
      </c>
      <c r="T1" s="186" t="s">
        <v>39</v>
      </c>
      <c r="U1" s="186" t="s">
        <v>40</v>
      </c>
      <c r="V1" s="187" t="s">
        <v>41</v>
      </c>
    </row>
    <row r="2" spans="1:22" x14ac:dyDescent="0.25">
      <c r="A2" s="261" t="s">
        <v>42</v>
      </c>
      <c r="B2" s="101" t="s">
        <v>9</v>
      </c>
      <c r="C2" s="246" t="s">
        <v>25</v>
      </c>
      <c r="D2" s="188">
        <f>SUMPRODUCT('SUIVI 2018'!$H$2:$H$218='TRANSITS ANNUELS'!$B2)*('SUIVI 2018'!$M$2:$M$218='TRANSITS ANNUELS'!$C2)*(MONTH('SUIVI 2018'!$E$2:$E$218=MONTH('TRANSITS ANNUELS'!$D$1)*('SUIVI 2018'!$AD$2:$AD$218)))</f>
        <v>0</v>
      </c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90"/>
      <c r="P2" s="191">
        <f>SUMIFS('SUIVI 2018'!$AD:$AD,'SUIVI 2018'!$H:$H,B2,'SUIVI 2018'!$M:$M,'TRANSITS ANNUELS'!C2)</f>
        <v>0</v>
      </c>
      <c r="Q2" s="192">
        <f t="shared" ref="Q2:Q35" si="0">IF(ISBLANK(P2)," ",P2/SUM($P$2:$P$35))</f>
        <v>0</v>
      </c>
      <c r="R2" s="193">
        <f>SUMIFS('SUIVI 2018'!$V:$V,'SUIVI 2018'!$H:$H,'TRANSITS ANNUELS'!B2,'SUIVI 2018'!$M:$M,'TRANSITS ANNUELS'!C2)</f>
        <v>0</v>
      </c>
      <c r="S2" s="194" t="e">
        <f t="shared" ref="S2:S35" si="1">IF(ISBLANK(R2)," ",R2/SUM($R$2:$R$35))</f>
        <v>#DIV/0!</v>
      </c>
      <c r="T2" s="195">
        <f>SUMIFS('SUIVI 2018'!$X:$X,'SUIVI 2018'!$H:$H,'TRANSITS ANNUELS'!B2,'SUIVI 2018'!$M:$M,'TRANSITS ANNUELS'!C2)</f>
        <v>0</v>
      </c>
      <c r="U2" s="196">
        <f>R2-T2</f>
        <v>0</v>
      </c>
      <c r="V2" s="197">
        <f>P2*890</f>
        <v>0</v>
      </c>
    </row>
    <row r="3" spans="1:22" x14ac:dyDescent="0.25">
      <c r="A3" s="262"/>
      <c r="B3" s="102" t="s">
        <v>9</v>
      </c>
      <c r="C3" s="242" t="s">
        <v>7</v>
      </c>
      <c r="D3" s="198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201">
        <f>SUMIFS('SUIVI 2018'!$AD:$AD,'SUIVI 2018'!$H:$H,B3,'SUIVI 2018'!$M:$M,'TRANSITS ANNUELS'!C3)</f>
        <v>3</v>
      </c>
      <c r="Q3" s="202">
        <f t="shared" si="0"/>
        <v>2.3622047244094488E-2</v>
      </c>
      <c r="R3" s="203">
        <f>SUMIFS('SUIVI 2018'!$V:$V,'SUIVI 2018'!$H:$H,'TRANSITS ANNUELS'!B3,'SUIVI 2018'!$M:$M,'TRANSITS ANNUELS'!C3)</f>
        <v>0</v>
      </c>
      <c r="S3" s="204" t="e">
        <f t="shared" si="1"/>
        <v>#DIV/0!</v>
      </c>
      <c r="T3" s="205">
        <f>SUMIFS('SUIVI 2018'!$X:$X,'SUIVI 2018'!$H:$H,'TRANSITS ANNUELS'!B3,'SUIVI 2018'!$M:$M,'TRANSITS ANNUELS'!C3)</f>
        <v>0</v>
      </c>
      <c r="U3" s="206">
        <f t="shared" ref="U3:U35" si="2">R3-T3</f>
        <v>0</v>
      </c>
      <c r="V3" s="207">
        <f>P3*908</f>
        <v>2724</v>
      </c>
    </row>
    <row r="4" spans="1:22" x14ac:dyDescent="0.25">
      <c r="A4" s="262"/>
      <c r="B4" s="102" t="s">
        <v>9</v>
      </c>
      <c r="C4" s="242" t="s">
        <v>10</v>
      </c>
      <c r="D4" s="198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200"/>
      <c r="P4" s="201">
        <f>SUMIFS('SUIVI 2018'!$AD:$AD,'SUIVI 2018'!$H:$H,B4,'SUIVI 2018'!$M:$M,'TRANSITS ANNUELS'!C4)</f>
        <v>1</v>
      </c>
      <c r="Q4" s="202">
        <f t="shared" si="0"/>
        <v>7.874015748031496E-3</v>
      </c>
      <c r="R4" s="203">
        <f>SUMIFS('SUIVI 2018'!$V:$V,'SUIVI 2018'!$H:$H,'TRANSITS ANNUELS'!B4,'SUIVI 2018'!$M:$M,'TRANSITS ANNUELS'!C4)</f>
        <v>0</v>
      </c>
      <c r="S4" s="204" t="e">
        <f t="shared" si="1"/>
        <v>#DIV/0!</v>
      </c>
      <c r="T4" s="205">
        <f>SUMIFS('SUIVI 2018'!$X:$X,'SUIVI 2018'!$H:$H,'TRANSITS ANNUELS'!B4,'SUIVI 2018'!$M:$M,'TRANSITS ANNUELS'!C4)</f>
        <v>0</v>
      </c>
      <c r="U4" s="206">
        <f t="shared" si="2"/>
        <v>0</v>
      </c>
      <c r="V4" s="207">
        <f>P4*1124</f>
        <v>1124</v>
      </c>
    </row>
    <row r="5" spans="1:22" x14ac:dyDescent="0.25">
      <c r="A5" s="262"/>
      <c r="B5" s="102" t="s">
        <v>9</v>
      </c>
      <c r="C5" s="242" t="s">
        <v>11</v>
      </c>
      <c r="D5" s="198"/>
      <c r="E5" s="199"/>
      <c r="F5" s="199"/>
      <c r="G5" s="212"/>
      <c r="H5" s="199"/>
      <c r="I5" s="199"/>
      <c r="J5" s="199"/>
      <c r="K5" s="199"/>
      <c r="L5" s="199"/>
      <c r="M5" s="199"/>
      <c r="N5" s="199"/>
      <c r="O5" s="200"/>
      <c r="P5" s="201">
        <f>SUMIFS('SUIVI 2018'!$AD:$AD,'SUIVI 2018'!$H:$H,B5,'SUIVI 2018'!$M:$M,'TRANSITS ANNUELS'!C5)</f>
        <v>0</v>
      </c>
      <c r="Q5" s="202">
        <f t="shared" si="0"/>
        <v>0</v>
      </c>
      <c r="R5" s="203">
        <f>SUMIFS('SUIVI 2018'!$V:$V,'SUIVI 2018'!$H:$H,'TRANSITS ANNUELS'!B5,'SUIVI 2018'!$M:$M,'TRANSITS ANNUELS'!C5)</f>
        <v>0</v>
      </c>
      <c r="S5" s="204" t="e">
        <f t="shared" si="1"/>
        <v>#DIV/0!</v>
      </c>
      <c r="T5" s="205">
        <f>SUMIFS('SUIVI 2018'!$X:$X,'SUIVI 2018'!$H:$H,'TRANSITS ANNUELS'!B5,'SUIVI 2018'!$M:$M,'TRANSITS ANNUELS'!C5)</f>
        <v>0</v>
      </c>
      <c r="U5" s="206">
        <f t="shared" si="2"/>
        <v>0</v>
      </c>
      <c r="V5" s="207">
        <f>P5*989</f>
        <v>0</v>
      </c>
    </row>
    <row r="6" spans="1:22" x14ac:dyDescent="0.25">
      <c r="A6" s="262"/>
      <c r="B6" s="102" t="s">
        <v>8</v>
      </c>
      <c r="C6" s="242" t="s">
        <v>25</v>
      </c>
      <c r="D6" s="198"/>
      <c r="E6" s="199"/>
      <c r="F6" s="200"/>
      <c r="G6" s="199"/>
      <c r="H6" s="199"/>
      <c r="I6" s="199"/>
      <c r="J6" s="199"/>
      <c r="K6" s="199"/>
      <c r="L6" s="199"/>
      <c r="M6" s="199"/>
      <c r="N6" s="199"/>
      <c r="O6" s="200"/>
      <c r="P6" s="201">
        <f>SUMIFS('SUIVI 2018'!$AD:$AD,'SUIVI 2018'!$H:$H,B6,'SUIVI 2018'!$M:$M,'TRANSITS ANNUELS'!C6)</f>
        <v>4</v>
      </c>
      <c r="Q6" s="202">
        <f t="shared" si="0"/>
        <v>3.1496062992125984E-2</v>
      </c>
      <c r="R6" s="203">
        <f>SUMIFS('SUIVI 2018'!$V:$V,'SUIVI 2018'!$H:$H,'TRANSITS ANNUELS'!B6,'SUIVI 2018'!$M:$M,'TRANSITS ANNUELS'!C6)</f>
        <v>0</v>
      </c>
      <c r="S6" s="204" t="e">
        <f t="shared" si="1"/>
        <v>#DIV/0!</v>
      </c>
      <c r="T6" s="205">
        <f>SUMIFS('SUIVI 2018'!$X:$X,'SUIVI 2018'!$H:$H,'TRANSITS ANNUELS'!B6,'SUIVI 2018'!$M:$M,'TRANSITS ANNUELS'!C6)</f>
        <v>0</v>
      </c>
      <c r="U6" s="206">
        <f t="shared" si="2"/>
        <v>0</v>
      </c>
      <c r="V6" s="207">
        <f>P6*1171</f>
        <v>4684</v>
      </c>
    </row>
    <row r="7" spans="1:22" x14ac:dyDescent="0.25">
      <c r="A7" s="262"/>
      <c r="B7" s="102" t="s">
        <v>8</v>
      </c>
      <c r="C7" s="242" t="s">
        <v>7</v>
      </c>
      <c r="D7" s="198"/>
      <c r="E7" s="199"/>
      <c r="F7" s="199"/>
      <c r="G7" s="199"/>
      <c r="H7" s="199"/>
      <c r="I7" s="199"/>
      <c r="J7" s="199"/>
      <c r="K7" s="199"/>
      <c r="L7" s="199"/>
      <c r="M7" s="199"/>
      <c r="N7" s="199"/>
      <c r="O7" s="200"/>
      <c r="P7" s="201">
        <f>SUMIFS('SUIVI 2018'!$AD:$AD,'SUIVI 2018'!$H:$H,B7,'SUIVI 2018'!$M:$M,'TRANSITS ANNUELS'!C7)</f>
        <v>30</v>
      </c>
      <c r="Q7" s="202">
        <f t="shared" si="0"/>
        <v>0.23622047244094488</v>
      </c>
      <c r="R7" s="203">
        <f>SUMIFS('SUIVI 2018'!$V:$V,'SUIVI 2018'!$H:$H,'TRANSITS ANNUELS'!B7,'SUIVI 2018'!$M:$M,'TRANSITS ANNUELS'!C7)</f>
        <v>0</v>
      </c>
      <c r="S7" s="204" t="e">
        <f t="shared" si="1"/>
        <v>#DIV/0!</v>
      </c>
      <c r="T7" s="205">
        <f>SUMIFS('SUIVI 2018'!$X:$X,'SUIVI 2018'!$H:$H,'TRANSITS ANNUELS'!B7,'SUIVI 2018'!$M:$M,'TRANSITS ANNUELS'!C7)</f>
        <v>0</v>
      </c>
      <c r="U7" s="206">
        <f t="shared" si="2"/>
        <v>0</v>
      </c>
      <c r="V7" s="207">
        <f>P7*1189</f>
        <v>35670</v>
      </c>
    </row>
    <row r="8" spans="1:22" x14ac:dyDescent="0.25">
      <c r="A8" s="262"/>
      <c r="B8" s="102" t="s">
        <v>8</v>
      </c>
      <c r="C8" s="242" t="s">
        <v>10</v>
      </c>
      <c r="D8" s="198"/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200"/>
      <c r="P8" s="201">
        <f>SUMIFS('SUIVI 2018'!$AD:$AD,'SUIVI 2018'!$H:$H,B8,'SUIVI 2018'!$M:$M,'TRANSITS ANNUELS'!C8)</f>
        <v>9</v>
      </c>
      <c r="Q8" s="202">
        <f t="shared" si="0"/>
        <v>7.0866141732283464E-2</v>
      </c>
      <c r="R8" s="203">
        <f>SUMIFS('SUIVI 2018'!$V:$V,'SUIVI 2018'!$H:$H,'TRANSITS ANNUELS'!B8,'SUIVI 2018'!$M:$M,'TRANSITS ANNUELS'!C8)</f>
        <v>0</v>
      </c>
      <c r="S8" s="204" t="e">
        <f t="shared" si="1"/>
        <v>#DIV/0!</v>
      </c>
      <c r="T8" s="205">
        <f>SUMIFS('SUIVI 2018'!$X:$X,'SUIVI 2018'!$H:$H,'TRANSITS ANNUELS'!B8,'SUIVI 2018'!$M:$M,'TRANSITS ANNUELS'!C8)</f>
        <v>0</v>
      </c>
      <c r="U8" s="206">
        <f t="shared" si="2"/>
        <v>0</v>
      </c>
      <c r="V8" s="207">
        <f>P8*1427</f>
        <v>12843</v>
      </c>
    </row>
    <row r="9" spans="1:22" x14ac:dyDescent="0.25">
      <c r="A9" s="262"/>
      <c r="B9" s="102" t="s">
        <v>8</v>
      </c>
      <c r="C9" s="242" t="s">
        <v>11</v>
      </c>
      <c r="D9" s="198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200"/>
      <c r="P9" s="201">
        <f>SUMIFS('SUIVI 2018'!$AD:$AD,'SUIVI 2018'!$H:$H,B9,'SUIVI 2018'!$M:$M,'TRANSITS ANNUELS'!C9)</f>
        <v>3</v>
      </c>
      <c r="Q9" s="202">
        <f t="shared" si="0"/>
        <v>2.3622047244094488E-2</v>
      </c>
      <c r="R9" s="203">
        <f>SUMIFS('SUIVI 2018'!$V:$V,'SUIVI 2018'!$H:$H,'TRANSITS ANNUELS'!B9,'SUIVI 2018'!$M:$M,'TRANSITS ANNUELS'!C9)</f>
        <v>0</v>
      </c>
      <c r="S9" s="204" t="e">
        <f t="shared" si="1"/>
        <v>#DIV/0!</v>
      </c>
      <c r="T9" s="205">
        <f>SUMIFS('SUIVI 2018'!$X:$X,'SUIVI 2018'!$H:$H,'TRANSITS ANNUELS'!B9,'SUIVI 2018'!$M:$M,'TRANSITS ANNUELS'!C9)</f>
        <v>0</v>
      </c>
      <c r="U9" s="206">
        <f t="shared" si="2"/>
        <v>0</v>
      </c>
      <c r="V9" s="207">
        <f>P9*1270</f>
        <v>3810</v>
      </c>
    </row>
    <row r="10" spans="1:22" x14ac:dyDescent="0.25">
      <c r="A10" s="262"/>
      <c r="B10" s="102" t="s">
        <v>8</v>
      </c>
      <c r="C10" s="242" t="s">
        <v>23</v>
      </c>
      <c r="D10" s="198"/>
      <c r="E10" s="199"/>
      <c r="F10" s="199"/>
      <c r="G10" s="199"/>
      <c r="H10" s="199"/>
      <c r="I10" s="199"/>
      <c r="J10" s="199"/>
      <c r="K10" s="199"/>
      <c r="L10" s="199"/>
      <c r="M10" s="199"/>
      <c r="N10" s="199"/>
      <c r="O10" s="200"/>
      <c r="P10" s="201">
        <f>SUMIFS('SUIVI 2018'!$AD:$AD,'SUIVI 2018'!$H:$H,B10,'SUIVI 2018'!$M:$M,'TRANSITS ANNUELS'!C10)</f>
        <v>0</v>
      </c>
      <c r="Q10" s="202">
        <f t="shared" si="0"/>
        <v>0</v>
      </c>
      <c r="R10" s="203">
        <f>SUMIFS('SUIVI 2018'!$V:$V,'SUIVI 2018'!$H:$H,'TRANSITS ANNUELS'!B10,'SUIVI 2018'!$M:$M,'TRANSITS ANNUELS'!C10)</f>
        <v>0</v>
      </c>
      <c r="S10" s="204" t="e">
        <f t="shared" si="1"/>
        <v>#DIV/0!</v>
      </c>
      <c r="T10" s="205">
        <f>SUMIFS('SUIVI 2018'!$X:$X,'SUIVI 2018'!$H:$H,'TRANSITS ANNUELS'!B10,'SUIVI 2018'!$M:$M,'TRANSITS ANNUELS'!C10)</f>
        <v>0</v>
      </c>
      <c r="U10" s="206">
        <f t="shared" si="2"/>
        <v>0</v>
      </c>
      <c r="V10" s="207">
        <f>P10*1127</f>
        <v>0</v>
      </c>
    </row>
    <row r="11" spans="1:22" x14ac:dyDescent="0.25">
      <c r="A11" s="262"/>
      <c r="B11" s="102" t="s">
        <v>8</v>
      </c>
      <c r="C11" s="242" t="s">
        <v>6</v>
      </c>
      <c r="D11" s="198"/>
      <c r="E11" s="199"/>
      <c r="F11" s="199"/>
      <c r="G11" s="199"/>
      <c r="H11" s="199"/>
      <c r="I11" s="199"/>
      <c r="J11" s="199"/>
      <c r="K11" s="199"/>
      <c r="L11" s="199"/>
      <c r="M11" s="199"/>
      <c r="N11" s="199"/>
      <c r="O11" s="200"/>
      <c r="P11" s="201">
        <f>SUMIFS('SUIVI 2018'!$AD:$AD,'SUIVI 2018'!$H:$H,B11,'SUIVI 2018'!$M:$M,'TRANSITS ANNUELS'!C11)</f>
        <v>7</v>
      </c>
      <c r="Q11" s="202">
        <f t="shared" si="0"/>
        <v>5.5118110236220472E-2</v>
      </c>
      <c r="R11" s="203">
        <f>SUMIFS('SUIVI 2018'!$V:$V,'SUIVI 2018'!$H:$H,'TRANSITS ANNUELS'!B11,'SUIVI 2018'!$M:$M,'TRANSITS ANNUELS'!C11)</f>
        <v>0</v>
      </c>
      <c r="S11" s="204" t="e">
        <f t="shared" si="1"/>
        <v>#DIV/0!</v>
      </c>
      <c r="T11" s="205">
        <f>SUMIFS('SUIVI 2018'!$X:$X,'SUIVI 2018'!$H:$H,'TRANSITS ANNUELS'!B11,'SUIVI 2018'!$M:$M,'TRANSITS ANNUELS'!C11)</f>
        <v>0</v>
      </c>
      <c r="U11" s="206">
        <f t="shared" si="2"/>
        <v>0</v>
      </c>
      <c r="V11" s="207">
        <f>P11*1212</f>
        <v>8484</v>
      </c>
    </row>
    <row r="12" spans="1:22" x14ac:dyDescent="0.25">
      <c r="A12" s="262"/>
      <c r="B12" s="102" t="s">
        <v>8</v>
      </c>
      <c r="C12" s="242" t="s">
        <v>22</v>
      </c>
      <c r="D12" s="198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200"/>
      <c r="P12" s="201">
        <f>SUMIFS('SUIVI 2018'!$AD:$AD,'SUIVI 2018'!$H:$H,B12,'SUIVI 2018'!$M:$M,'TRANSITS ANNUELS'!C12)</f>
        <v>0</v>
      </c>
      <c r="Q12" s="202">
        <f t="shared" si="0"/>
        <v>0</v>
      </c>
      <c r="R12" s="203">
        <f>SUMIFS('SUIVI 2018'!$V:$V,'SUIVI 2018'!$H:$H,'TRANSITS ANNUELS'!B12,'SUIVI 2018'!$M:$M,'TRANSITS ANNUELS'!C12)</f>
        <v>0</v>
      </c>
      <c r="S12" s="204" t="e">
        <f t="shared" si="1"/>
        <v>#DIV/0!</v>
      </c>
      <c r="T12" s="205">
        <f>SUMIFS('SUIVI 2018'!$X:$X,'SUIVI 2018'!$H:$H,'TRANSITS ANNUELS'!B12,'SUIVI 2018'!$M:$M,'TRANSITS ANNUELS'!C12)</f>
        <v>0</v>
      </c>
      <c r="U12" s="206">
        <f t="shared" si="2"/>
        <v>0</v>
      </c>
      <c r="V12" s="207">
        <f>P12*1265</f>
        <v>0</v>
      </c>
    </row>
    <row r="13" spans="1:22" x14ac:dyDescent="0.25">
      <c r="A13" s="262"/>
      <c r="B13" s="102" t="s">
        <v>8</v>
      </c>
      <c r="C13" s="242" t="s">
        <v>21</v>
      </c>
      <c r="D13" s="198"/>
      <c r="E13" s="199"/>
      <c r="F13" s="199"/>
      <c r="G13" s="199"/>
      <c r="H13" s="199"/>
      <c r="I13" s="199"/>
      <c r="J13" s="199"/>
      <c r="K13" s="199"/>
      <c r="L13" s="199"/>
      <c r="M13" s="199"/>
      <c r="N13" s="199"/>
      <c r="O13" s="200"/>
      <c r="P13" s="201">
        <f>SUMIFS('SUIVI 2018'!$AD:$AD,'SUIVI 2018'!$H:$H,B13,'SUIVI 2018'!$M:$M,'TRANSITS ANNUELS'!C13)</f>
        <v>0</v>
      </c>
      <c r="Q13" s="202">
        <f t="shared" si="0"/>
        <v>0</v>
      </c>
      <c r="R13" s="203">
        <f>SUMIFS('SUIVI 2018'!$V:$V,'SUIVI 2018'!$H:$H,'TRANSITS ANNUELS'!B13,'SUIVI 2018'!$M:$M,'TRANSITS ANNUELS'!C13)</f>
        <v>0</v>
      </c>
      <c r="S13" s="204" t="e">
        <f t="shared" si="1"/>
        <v>#DIV/0!</v>
      </c>
      <c r="T13" s="205">
        <f>SUMIFS('SUIVI 2018'!$X:$X,'SUIVI 2018'!$H:$H,'TRANSITS ANNUELS'!B13,'SUIVI 2018'!$M:$M,'TRANSITS ANNUELS'!C13)</f>
        <v>0</v>
      </c>
      <c r="U13" s="206">
        <f t="shared" si="2"/>
        <v>0</v>
      </c>
      <c r="V13" s="207">
        <f>P13*378</f>
        <v>0</v>
      </c>
    </row>
    <row r="14" spans="1:22" x14ac:dyDescent="0.25">
      <c r="A14" s="262"/>
      <c r="B14" s="102" t="s">
        <v>8</v>
      </c>
      <c r="C14" s="242" t="s">
        <v>12</v>
      </c>
      <c r="D14" s="198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200"/>
      <c r="P14" s="201">
        <f>SUMIFS('SUIVI 2018'!$AD:$AD,'SUIVI 2018'!$H:$H,B14,'SUIVI 2018'!$M:$M,'TRANSITS ANNUELS'!C14)</f>
        <v>5</v>
      </c>
      <c r="Q14" s="202">
        <f t="shared" si="0"/>
        <v>3.937007874015748E-2</v>
      </c>
      <c r="R14" s="203">
        <f>SUMIFS('SUIVI 2018'!$V:$V,'SUIVI 2018'!$H:$H,'TRANSITS ANNUELS'!B14,'SUIVI 2018'!$M:$M,'TRANSITS ANNUELS'!C14)</f>
        <v>0</v>
      </c>
      <c r="S14" s="204" t="e">
        <f t="shared" si="1"/>
        <v>#DIV/0!</v>
      </c>
      <c r="T14" s="205">
        <f>SUMIFS('SUIVI 2018'!$X:$X,'SUIVI 2018'!$H:$H,'TRANSITS ANNUELS'!B14,'SUIVI 2018'!$M:$M,'TRANSITS ANNUELS'!C14)</f>
        <v>0</v>
      </c>
      <c r="U14" s="206">
        <f t="shared" si="2"/>
        <v>0</v>
      </c>
      <c r="V14" s="207">
        <f>P14*1538</f>
        <v>7690</v>
      </c>
    </row>
    <row r="15" spans="1:22" x14ac:dyDescent="0.25">
      <c r="A15" s="262"/>
      <c r="B15" s="102" t="s">
        <v>8</v>
      </c>
      <c r="C15" s="242" t="s">
        <v>20</v>
      </c>
      <c r="D15" s="198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200"/>
      <c r="P15" s="208">
        <f>SUMIFS('SUIVI 2018'!$AD:$AD,'SUIVI 2018'!$H:$H,B15,'SUIVI 2018'!$M:$M,'TRANSITS ANNUELS'!C15)</f>
        <v>0</v>
      </c>
      <c r="Q15" s="202">
        <f t="shared" si="0"/>
        <v>0</v>
      </c>
      <c r="R15" s="209">
        <f>SUMIFS('SUIVI 2018'!$V:$V,'SUIVI 2018'!$H:$H,'TRANSITS ANNUELS'!B15,'SUIVI 2018'!$M:$M,'TRANSITS ANNUELS'!C15)</f>
        <v>0</v>
      </c>
      <c r="S15" s="210" t="e">
        <f t="shared" si="1"/>
        <v>#DIV/0!</v>
      </c>
      <c r="T15" s="205">
        <f>SUMIFS('SUIVI 2018'!$X:$X,'SUIVI 2018'!$H:$H,'TRANSITS ANNUELS'!B15,'SUIVI 2018'!$M:$M,'TRANSITS ANNUELS'!C15)</f>
        <v>0</v>
      </c>
      <c r="U15" s="206">
        <f t="shared" si="2"/>
        <v>0</v>
      </c>
      <c r="V15" s="207">
        <f>P15*1025</f>
        <v>0</v>
      </c>
    </row>
    <row r="16" spans="1:22" x14ac:dyDescent="0.25">
      <c r="A16" s="262"/>
      <c r="B16" s="102" t="s">
        <v>8</v>
      </c>
      <c r="C16" s="242" t="s">
        <v>14</v>
      </c>
      <c r="D16" s="198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200"/>
      <c r="P16" s="208">
        <f>SUMIFS('SUIVI 2018'!$AD:$AD,'SUIVI 2018'!$H:$H,B16,'SUIVI 2018'!$M:$M,'TRANSITS ANNUELS'!C16)</f>
        <v>2</v>
      </c>
      <c r="Q16" s="202">
        <f t="shared" si="0"/>
        <v>1.5748031496062992E-2</v>
      </c>
      <c r="R16" s="209">
        <f>SUMIFS('SUIVI 2018'!$V:$V,'SUIVI 2018'!$H:$H,'TRANSITS ANNUELS'!B16,'SUIVI 2018'!$M:$M,'TRANSITS ANNUELS'!C16)</f>
        <v>0</v>
      </c>
      <c r="S16" s="210" t="e">
        <f t="shared" si="1"/>
        <v>#DIV/0!</v>
      </c>
      <c r="T16" s="205">
        <f>SUMIFS('SUIVI 2018'!$X:$X,'SUIVI 2018'!$H:$H,'TRANSITS ANNUELS'!B16,'SUIVI 2018'!$M:$M,'TRANSITS ANNUELS'!C16)</f>
        <v>0</v>
      </c>
      <c r="U16" s="206">
        <f t="shared" si="2"/>
        <v>0</v>
      </c>
      <c r="V16" s="207">
        <f>P16*908</f>
        <v>1816</v>
      </c>
    </row>
    <row r="17" spans="1:22" x14ac:dyDescent="0.25">
      <c r="A17" s="262"/>
      <c r="B17" s="102" t="s">
        <v>13</v>
      </c>
      <c r="C17" s="242" t="s">
        <v>7</v>
      </c>
      <c r="D17" s="198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200"/>
      <c r="P17" s="208">
        <f>SUMIFS('SUIVI 2018'!$AD:$AD,'SUIVI 2018'!$H:$H,B17,'SUIVI 2018'!$M:$M,'TRANSITS ANNUELS'!C17)</f>
        <v>0</v>
      </c>
      <c r="Q17" s="211">
        <f t="shared" si="0"/>
        <v>0</v>
      </c>
      <c r="R17" s="209">
        <f>SUMIFS('SUIVI 2018'!$V:$V,'SUIVI 2018'!$H:$H,'TRANSITS ANNUELS'!B17,'SUIVI 2018'!$M:$M,'TRANSITS ANNUELS'!C17)</f>
        <v>0</v>
      </c>
      <c r="S17" s="210" t="e">
        <f t="shared" si="1"/>
        <v>#DIV/0!</v>
      </c>
      <c r="T17" s="205">
        <f>SUMIFS('SUIVI 2018'!$X:$X,'SUIVI 2018'!$H:$H,'TRANSITS ANNUELS'!B17,'SUIVI 2018'!$M:$M,'TRANSITS ANNUELS'!C17)</f>
        <v>0</v>
      </c>
      <c r="U17" s="206">
        <f t="shared" si="2"/>
        <v>0</v>
      </c>
      <c r="V17" s="207">
        <f>P17*1228</f>
        <v>0</v>
      </c>
    </row>
    <row r="18" spans="1:22" x14ac:dyDescent="0.25">
      <c r="A18" s="262"/>
      <c r="B18" s="102" t="s">
        <v>22</v>
      </c>
      <c r="C18" s="242" t="s">
        <v>20</v>
      </c>
      <c r="D18" s="198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200"/>
      <c r="P18" s="208">
        <f>SUMIFS('SUIVI 2018'!$AD:$AD,'SUIVI 2018'!$H:$H,B18,'SUIVI 2018'!$M:$M,'TRANSITS ANNUELS'!C18)</f>
        <v>0</v>
      </c>
      <c r="Q18" s="211">
        <f t="shared" si="0"/>
        <v>0</v>
      </c>
      <c r="R18" s="209">
        <f>SUMIFS('SUIVI 2018'!$V:$V,'SUIVI 2018'!$H:$H,'TRANSITS ANNUELS'!B18,'SUIVI 2018'!$M:$M,'TRANSITS ANNUELS'!C18)</f>
        <v>0</v>
      </c>
      <c r="S18" s="210" t="e">
        <f t="shared" si="1"/>
        <v>#DIV/0!</v>
      </c>
      <c r="T18" s="205">
        <f>SUMIFS('SUIVI 2018'!$X:$X,'SUIVI 2018'!$H:$H,'TRANSITS ANNUELS'!B18,'SUIVI 2018'!$M:$M,'TRANSITS ANNUELS'!C18)</f>
        <v>0</v>
      </c>
      <c r="U18" s="206">
        <f t="shared" si="2"/>
        <v>0</v>
      </c>
      <c r="V18" s="207">
        <f>P18*949</f>
        <v>0</v>
      </c>
    </row>
    <row r="19" spans="1:22" x14ac:dyDescent="0.25">
      <c r="A19" s="262"/>
      <c r="B19" s="102" t="s">
        <v>25</v>
      </c>
      <c r="C19" s="242" t="s">
        <v>7</v>
      </c>
      <c r="D19" s="198"/>
      <c r="E19" s="199"/>
      <c r="F19" s="199"/>
      <c r="G19" s="199"/>
      <c r="H19" s="199"/>
      <c r="I19" s="199"/>
      <c r="J19" s="199"/>
      <c r="K19" s="199"/>
      <c r="L19" s="199"/>
      <c r="M19" s="199"/>
      <c r="N19" s="199"/>
      <c r="O19" s="200"/>
      <c r="P19" s="208">
        <f>SUMIFS('SUIVI 2018'!$AD:$AD,'SUIVI 2018'!$H:$H,B19,'SUIVI 2018'!$M:$M,'TRANSITS ANNUELS'!C19)</f>
        <v>25</v>
      </c>
      <c r="Q19" s="211">
        <f t="shared" si="0"/>
        <v>0.19685039370078741</v>
      </c>
      <c r="R19" s="209">
        <f>SUMIFS('SUIVI 2018'!$V:$V,'SUIVI 2018'!$H:$H,'TRANSITS ANNUELS'!B19,'SUIVI 2018'!$M:$M,'TRANSITS ANNUELS'!C19)</f>
        <v>0</v>
      </c>
      <c r="S19" s="210" t="e">
        <f t="shared" si="1"/>
        <v>#DIV/0!</v>
      </c>
      <c r="T19" s="205">
        <f>SUMIFS('SUIVI 2018'!$X:$X,'SUIVI 2018'!$H:$H,'TRANSITS ANNUELS'!B19,'SUIVI 2018'!$M:$M,'TRANSITS ANNUELS'!C19)</f>
        <v>0</v>
      </c>
      <c r="U19" s="206">
        <f t="shared" si="2"/>
        <v>0</v>
      </c>
      <c r="V19" s="207">
        <f>P19*25.5</f>
        <v>637.5</v>
      </c>
    </row>
    <row r="20" spans="1:22" x14ac:dyDescent="0.25">
      <c r="A20" s="262"/>
      <c r="B20" s="102" t="s">
        <v>25</v>
      </c>
      <c r="C20" s="242" t="s">
        <v>10</v>
      </c>
      <c r="D20" s="198"/>
      <c r="E20" s="199"/>
      <c r="F20" s="199"/>
      <c r="G20" s="199"/>
      <c r="H20" s="199"/>
      <c r="I20" s="199"/>
      <c r="J20" s="199"/>
      <c r="K20" s="199"/>
      <c r="L20" s="199"/>
      <c r="M20" s="199"/>
      <c r="N20" s="199"/>
      <c r="O20" s="200"/>
      <c r="P20" s="208">
        <f>SUMIFS('SUIVI 2018'!$AD:$AD,'SUIVI 2018'!$H:$H,B20,'SUIVI 2018'!$M:$M,'TRANSITS ANNUELS'!C20)</f>
        <v>2</v>
      </c>
      <c r="Q20" s="211">
        <f t="shared" si="0"/>
        <v>1.5748031496062992E-2</v>
      </c>
      <c r="R20" s="209">
        <f>SUMIFS('SUIVI 2018'!$V:$V,'SUIVI 2018'!$H:$H,'TRANSITS ANNUELS'!B20,'SUIVI 2018'!$M:$M,'TRANSITS ANNUELS'!C20)</f>
        <v>0</v>
      </c>
      <c r="S20" s="210" t="e">
        <f t="shared" si="1"/>
        <v>#DIV/0!</v>
      </c>
      <c r="T20" s="205">
        <f>SUMIFS('SUIVI 2018'!$X:$X,'SUIVI 2018'!$H:$H,'TRANSITS ANNUELS'!B20,'SUIVI 2018'!$M:$M,'TRANSITS ANNUELS'!C20)</f>
        <v>0</v>
      </c>
      <c r="U20" s="206">
        <f t="shared" si="2"/>
        <v>0</v>
      </c>
      <c r="V20" s="207">
        <f>P20*583</f>
        <v>1166</v>
      </c>
    </row>
    <row r="21" spans="1:22" x14ac:dyDescent="0.25">
      <c r="A21" s="262"/>
      <c r="B21" s="102" t="s">
        <v>25</v>
      </c>
      <c r="C21" s="242" t="s">
        <v>11</v>
      </c>
      <c r="D21" s="198"/>
      <c r="E21" s="199"/>
      <c r="F21" s="199"/>
      <c r="G21" s="199"/>
      <c r="H21" s="199"/>
      <c r="I21" s="199"/>
      <c r="J21" s="199"/>
      <c r="K21" s="199"/>
      <c r="L21" s="199"/>
      <c r="M21" s="199"/>
      <c r="N21" s="199"/>
      <c r="O21" s="200"/>
      <c r="P21" s="208">
        <f>SUMIFS('SUIVI 2018'!$AD:$AD,'SUIVI 2018'!$H:$H,B21,'SUIVI 2018'!$M:$M,'TRANSITS ANNUELS'!C21)</f>
        <v>4</v>
      </c>
      <c r="Q21" s="211">
        <f t="shared" si="0"/>
        <v>3.1496062992125984E-2</v>
      </c>
      <c r="R21" s="209">
        <f>SUMIFS('SUIVI 2018'!$V:$V,'SUIVI 2018'!$H:$H,'TRANSITS ANNUELS'!B21,'SUIVI 2018'!$M:$M,'TRANSITS ANNUELS'!C21)</f>
        <v>0</v>
      </c>
      <c r="S21" s="210" t="e">
        <f t="shared" si="1"/>
        <v>#DIV/0!</v>
      </c>
      <c r="T21" s="205">
        <f>SUMIFS('SUIVI 2018'!$X:$X,'SUIVI 2018'!$H:$H,'TRANSITS ANNUELS'!B21,'SUIVI 2018'!$M:$M,'TRANSITS ANNUELS'!C21)</f>
        <v>0</v>
      </c>
      <c r="U21" s="206">
        <f t="shared" si="2"/>
        <v>0</v>
      </c>
      <c r="V21" s="207">
        <f>P21*65.5</f>
        <v>262</v>
      </c>
    </row>
    <row r="22" spans="1:22" x14ac:dyDescent="0.25">
      <c r="A22" s="262"/>
      <c r="B22" s="102" t="s">
        <v>25</v>
      </c>
      <c r="C22" s="242" t="s">
        <v>8</v>
      </c>
      <c r="D22" s="198"/>
      <c r="E22" s="199"/>
      <c r="F22" s="199"/>
      <c r="G22" s="199"/>
      <c r="H22" s="199"/>
      <c r="I22" s="199"/>
      <c r="J22" s="199"/>
      <c r="K22" s="199"/>
      <c r="L22" s="199"/>
      <c r="M22" s="199"/>
      <c r="N22" s="199"/>
      <c r="O22" s="200"/>
      <c r="P22" s="208">
        <f>SUMIFS('SUIVI 2018'!$AD:$AD,'SUIVI 2018'!$H:$H,B22,'SUIVI 2018'!$M:$M,'TRANSITS ANNUELS'!C22)</f>
        <v>3</v>
      </c>
      <c r="Q22" s="211">
        <f t="shared" si="0"/>
        <v>2.3622047244094488E-2</v>
      </c>
      <c r="R22" s="209">
        <f>SUMIFS('SUIVI 2018'!$V:$V,'SUIVI 2018'!$H:$H,'TRANSITS ANNUELS'!B22,'SUIVI 2018'!$M:$M,'TRANSITS ANNUELS'!C22)</f>
        <v>0</v>
      </c>
      <c r="S22" s="210" t="e">
        <f t="shared" si="1"/>
        <v>#DIV/0!</v>
      </c>
      <c r="T22" s="205">
        <f>SUMIFS('SUIVI 2018'!$X:$X,'SUIVI 2018'!$H:$H,'TRANSITS ANNUELS'!B22,'SUIVI 2018'!$M:$M,'TRANSITS ANNUELS'!C22)</f>
        <v>0</v>
      </c>
      <c r="U22" s="206">
        <f t="shared" si="2"/>
        <v>0</v>
      </c>
      <c r="V22" s="207">
        <f>P22*1171</f>
        <v>3513</v>
      </c>
    </row>
    <row r="23" spans="1:22" x14ac:dyDescent="0.25">
      <c r="A23" s="262"/>
      <c r="B23" s="102" t="s">
        <v>7</v>
      </c>
      <c r="C23" s="242" t="s">
        <v>25</v>
      </c>
      <c r="D23" s="198"/>
      <c r="E23" s="199"/>
      <c r="F23" s="199"/>
      <c r="G23" s="199"/>
      <c r="H23" s="199"/>
      <c r="I23" s="199"/>
      <c r="J23" s="199"/>
      <c r="K23" s="199"/>
      <c r="L23" s="199"/>
      <c r="M23" s="199"/>
      <c r="N23" s="199"/>
      <c r="O23" s="200"/>
      <c r="P23" s="208">
        <f>SUMIFS('SUIVI 2018'!$AD:$AD,'SUIVI 2018'!$H:$H,B23,'SUIVI 2018'!$M:$M,'TRANSITS ANNUELS'!C23)</f>
        <v>0</v>
      </c>
      <c r="Q23" s="211">
        <f t="shared" si="0"/>
        <v>0</v>
      </c>
      <c r="R23" s="209">
        <f>SUMIFS('SUIVI 2018'!$V:$V,'SUIVI 2018'!$H:$H,'TRANSITS ANNUELS'!B23,'SUIVI 2018'!$M:$M,'TRANSITS ANNUELS'!C23)</f>
        <v>0</v>
      </c>
      <c r="S23" s="210" t="e">
        <f t="shared" si="1"/>
        <v>#DIV/0!</v>
      </c>
      <c r="T23" s="205">
        <f>SUMIFS('SUIVI 2018'!$X:$X,'SUIVI 2018'!$H:$H,'TRANSITS ANNUELS'!B23,'SUIVI 2018'!$M:$M,'TRANSITS ANNUELS'!C23)</f>
        <v>0</v>
      </c>
      <c r="U23" s="206">
        <f t="shared" si="2"/>
        <v>0</v>
      </c>
      <c r="V23" s="207">
        <f>P23*24.7</f>
        <v>0</v>
      </c>
    </row>
    <row r="24" spans="1:22" x14ac:dyDescent="0.25">
      <c r="A24" s="262"/>
      <c r="B24" s="102" t="s">
        <v>7</v>
      </c>
      <c r="C24" s="242" t="s">
        <v>24</v>
      </c>
      <c r="D24" s="198"/>
      <c r="E24" s="199"/>
      <c r="F24" s="199"/>
      <c r="G24" s="199"/>
      <c r="H24" s="199"/>
      <c r="I24" s="199"/>
      <c r="J24" s="199"/>
      <c r="K24" s="199"/>
      <c r="L24" s="199"/>
      <c r="M24" s="199"/>
      <c r="N24" s="199"/>
      <c r="O24" s="200"/>
      <c r="P24" s="208">
        <f>SUMIFS('SUIVI 2018'!$AD:$AD,'SUIVI 2018'!$H:$H,B24,'SUIVI 2018'!$M:$M,'TRANSITS ANNUELS'!C24)</f>
        <v>0</v>
      </c>
      <c r="Q24" s="211">
        <f t="shared" si="0"/>
        <v>0</v>
      </c>
      <c r="R24" s="209">
        <f>SUMIFS('SUIVI 2018'!$V:$V,'SUIVI 2018'!$H:$H,'TRANSITS ANNUELS'!B24,'SUIVI 2018'!$M:$M,'TRANSITS ANNUELS'!C24)</f>
        <v>0</v>
      </c>
      <c r="S24" s="210" t="e">
        <f t="shared" si="1"/>
        <v>#DIV/0!</v>
      </c>
      <c r="T24" s="205">
        <f>SUMIFS('SUIVI 2018'!$X:$X,'SUIVI 2018'!$H:$H,'TRANSITS ANNUELS'!B24,'SUIVI 2018'!$M:$M,'TRANSITS ANNUELS'!C24)</f>
        <v>0</v>
      </c>
      <c r="U24" s="206">
        <f t="shared" si="2"/>
        <v>0</v>
      </c>
      <c r="V24" s="207">
        <f>P24*982</f>
        <v>0</v>
      </c>
    </row>
    <row r="25" spans="1:22" x14ac:dyDescent="0.25">
      <c r="A25" s="262"/>
      <c r="B25" s="102" t="s">
        <v>7</v>
      </c>
      <c r="C25" s="242" t="s">
        <v>9</v>
      </c>
      <c r="D25" s="198"/>
      <c r="E25" s="199"/>
      <c r="F25" s="199"/>
      <c r="G25" s="199"/>
      <c r="H25" s="199"/>
      <c r="I25" s="199"/>
      <c r="J25" s="199"/>
      <c r="K25" s="199"/>
      <c r="L25" s="199"/>
      <c r="M25" s="199"/>
      <c r="N25" s="199"/>
      <c r="O25" s="200"/>
      <c r="P25" s="208">
        <f>SUMIFS('SUIVI 2018'!$AD:$AD,'SUIVI 2018'!$H:$H,B25,'SUIVI 2018'!$M:$M,'TRANSITS ANNUELS'!C25)</f>
        <v>6</v>
      </c>
      <c r="Q25" s="211">
        <f t="shared" si="0"/>
        <v>4.7244094488188976E-2</v>
      </c>
      <c r="R25" s="209">
        <f>SUMIFS('SUIVI 2018'!$V:$V,'SUIVI 2018'!$H:$H,'TRANSITS ANNUELS'!B25,'SUIVI 2018'!$M:$M,'TRANSITS ANNUELS'!C25)</f>
        <v>0</v>
      </c>
      <c r="S25" s="210" t="e">
        <f t="shared" si="1"/>
        <v>#DIV/0!</v>
      </c>
      <c r="T25" s="205">
        <f>SUMIFS('SUIVI 2018'!$X:$X,'SUIVI 2018'!$H:$H,'TRANSITS ANNUELS'!B25,'SUIVI 2018'!$M:$M,'TRANSITS ANNUELS'!C25)</f>
        <v>0</v>
      </c>
      <c r="U25" s="206">
        <f t="shared" si="2"/>
        <v>0</v>
      </c>
      <c r="V25" s="207">
        <f>P25*907</f>
        <v>5442</v>
      </c>
    </row>
    <row r="26" spans="1:22" x14ac:dyDescent="0.25">
      <c r="A26" s="262"/>
      <c r="B26" s="102" t="s">
        <v>7</v>
      </c>
      <c r="C26" s="242" t="s">
        <v>8</v>
      </c>
      <c r="D26" s="198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200"/>
      <c r="P26" s="208">
        <f>SUMIFS('SUIVI 2018'!$AD:$AD,'SUIVI 2018'!$H:$H,B26,'SUIVI 2018'!$M:$M,'TRANSITS ANNUELS'!C26)</f>
        <v>5</v>
      </c>
      <c r="Q26" s="211">
        <f t="shared" si="0"/>
        <v>3.937007874015748E-2</v>
      </c>
      <c r="R26" s="209">
        <f>SUMIFS('SUIVI 2018'!$V:$V,'SUIVI 2018'!$H:$H,'TRANSITS ANNUELS'!B26,'SUIVI 2018'!$M:$M,'TRANSITS ANNUELS'!C26)</f>
        <v>0</v>
      </c>
      <c r="S26" s="210" t="e">
        <f t="shared" si="1"/>
        <v>#DIV/0!</v>
      </c>
      <c r="T26" s="205">
        <f>SUMIFS('SUIVI 2018'!$X:$X,'SUIVI 2018'!$H:$H,'TRANSITS ANNUELS'!B26,'SUIVI 2018'!$M:$M,'TRANSITS ANNUELS'!C26)</f>
        <v>0</v>
      </c>
      <c r="U26" s="206">
        <f t="shared" si="2"/>
        <v>0</v>
      </c>
      <c r="V26" s="207">
        <f>P26*1189</f>
        <v>5945</v>
      </c>
    </row>
    <row r="27" spans="1:22" x14ac:dyDescent="0.25">
      <c r="A27" s="262"/>
      <c r="B27" s="102" t="s">
        <v>7</v>
      </c>
      <c r="C27" s="242" t="s">
        <v>13</v>
      </c>
      <c r="D27" s="198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200"/>
      <c r="P27" s="208">
        <f>SUMIFS('SUIVI 2018'!$AD:$AD,'SUIVI 2018'!$H:$H,B27,'SUIVI 2018'!$M:$M,'TRANSITS ANNUELS'!C27)</f>
        <v>0</v>
      </c>
      <c r="Q27" s="211">
        <f t="shared" si="0"/>
        <v>0</v>
      </c>
      <c r="R27" s="209">
        <f>SUMIFS('SUIVI 2018'!$V:$V,'SUIVI 2018'!$H:$H,'TRANSITS ANNUELS'!B27,'SUIVI 2018'!$M:$M,'TRANSITS ANNUELS'!C27)</f>
        <v>0</v>
      </c>
      <c r="S27" s="210" t="e">
        <f t="shared" si="1"/>
        <v>#DIV/0!</v>
      </c>
      <c r="T27" s="205">
        <f>SUMIFS('SUIVI 2018'!$X:$X,'SUIVI 2018'!$H:$H,'TRANSITS ANNUELS'!B27,'SUIVI 2018'!$M:$M,'TRANSITS ANNUELS'!C27)</f>
        <v>0</v>
      </c>
      <c r="U27" s="206">
        <f t="shared" si="2"/>
        <v>0</v>
      </c>
      <c r="V27" s="207">
        <f>P27*1238</f>
        <v>0</v>
      </c>
    </row>
    <row r="28" spans="1:22" x14ac:dyDescent="0.25">
      <c r="A28" s="262"/>
      <c r="B28" s="102" t="s">
        <v>10</v>
      </c>
      <c r="C28" s="242" t="s">
        <v>8</v>
      </c>
      <c r="D28" s="198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200"/>
      <c r="P28" s="208">
        <f>SUMIFS('SUIVI 2018'!$AD:$AD,'SUIVI 2018'!$H:$H,B28,'SUIVI 2018'!$M:$M,'TRANSITS ANNUELS'!C28)</f>
        <v>1</v>
      </c>
      <c r="Q28" s="211">
        <f t="shared" si="0"/>
        <v>7.874015748031496E-3</v>
      </c>
      <c r="R28" s="209">
        <f>SUMIFS('SUIVI 2018'!$V:$V,'SUIVI 2018'!$H:$H,'TRANSITS ANNUELS'!B28,'SUIVI 2018'!$M:$M,'TRANSITS ANNUELS'!C28)</f>
        <v>0</v>
      </c>
      <c r="S28" s="210" t="e">
        <f t="shared" si="1"/>
        <v>#DIV/0!</v>
      </c>
      <c r="T28" s="205">
        <f>SUMIFS('SUIVI 2018'!$X:$X,'SUIVI 2018'!$H:$H,'TRANSITS ANNUELS'!B28,'SUIVI 2018'!$M:$M,'TRANSITS ANNUELS'!C28)</f>
        <v>0</v>
      </c>
      <c r="U28" s="206">
        <f t="shared" si="2"/>
        <v>0</v>
      </c>
      <c r="V28" s="207">
        <f>P28*1425</f>
        <v>1425</v>
      </c>
    </row>
    <row r="29" spans="1:22" x14ac:dyDescent="0.25">
      <c r="A29" s="262"/>
      <c r="B29" s="102" t="s">
        <v>10</v>
      </c>
      <c r="C29" s="242" t="s">
        <v>13</v>
      </c>
      <c r="D29" s="198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200"/>
      <c r="P29" s="208">
        <f>SUMIFS('SUIVI 2018'!$AD:$AD,'SUIVI 2018'!$H:$H,B29,'SUIVI 2018'!$M:$M,'TRANSITS ANNUELS'!C29)</f>
        <v>1</v>
      </c>
      <c r="Q29" s="211">
        <f t="shared" si="0"/>
        <v>7.874015748031496E-3</v>
      </c>
      <c r="R29" s="209">
        <f>SUMIFS('SUIVI 2018'!$V:$V,'SUIVI 2018'!$H:$H,'TRANSITS ANNUELS'!B29,'SUIVI 2018'!$M:$M,'TRANSITS ANNUELS'!C29)</f>
        <v>0</v>
      </c>
      <c r="S29" s="210" t="e">
        <f t="shared" si="1"/>
        <v>#DIV/0!</v>
      </c>
      <c r="T29" s="205">
        <f>SUMIFS('SUIVI 2018'!$X:$X,'SUIVI 2018'!$H:$H,'TRANSITS ANNUELS'!B29,'SUIVI 2018'!$M:$M,'TRANSITS ANNUELS'!C29)</f>
        <v>0</v>
      </c>
      <c r="U29" s="206">
        <f t="shared" si="2"/>
        <v>0</v>
      </c>
      <c r="V29" s="207">
        <f>P29*1425</f>
        <v>1425</v>
      </c>
    </row>
    <row r="30" spans="1:22" x14ac:dyDescent="0.25">
      <c r="A30" s="262"/>
      <c r="B30" s="102" t="s">
        <v>6</v>
      </c>
      <c r="C30" s="242" t="s">
        <v>8</v>
      </c>
      <c r="D30" s="198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200"/>
      <c r="P30" s="208">
        <f>SUMIFS('SUIVI 2018'!$AD:$AD,'SUIVI 2018'!$H:$H,B30,'SUIVI 2018'!$M:$M,'TRANSITS ANNUELS'!C30)</f>
        <v>15</v>
      </c>
      <c r="Q30" s="211">
        <f t="shared" si="0"/>
        <v>0.11811023622047244</v>
      </c>
      <c r="R30" s="209">
        <f>SUMIFS('SUIVI 2018'!$V:$V,'SUIVI 2018'!$H:$H,'TRANSITS ANNUELS'!B30,'SUIVI 2018'!$M:$M,'TRANSITS ANNUELS'!C30)</f>
        <v>0</v>
      </c>
      <c r="S30" s="210" t="e">
        <f t="shared" si="1"/>
        <v>#DIV/0!</v>
      </c>
      <c r="T30" s="205">
        <f>SUMIFS('SUIVI 2018'!$X:$X,'SUIVI 2018'!$H:$H,'TRANSITS ANNUELS'!B30,'SUIVI 2018'!$M:$M,'TRANSITS ANNUELS'!C30)</f>
        <v>0</v>
      </c>
      <c r="U30" s="206">
        <f t="shared" si="2"/>
        <v>0</v>
      </c>
      <c r="V30" s="207">
        <f>P30*1538</f>
        <v>23070</v>
      </c>
    </row>
    <row r="31" spans="1:22" x14ac:dyDescent="0.25">
      <c r="A31" s="262"/>
      <c r="B31" s="102" t="s">
        <v>22</v>
      </c>
      <c r="C31" s="242" t="s">
        <v>8</v>
      </c>
      <c r="D31" s="198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200"/>
      <c r="P31" s="208">
        <f>SUMIFS('SUIVI 2018'!$AD:$AD,'SUIVI 2018'!$H:$H,B31,'SUIVI 2018'!$M:$M,'TRANSITS ANNUELS'!C31)</f>
        <v>0</v>
      </c>
      <c r="Q31" s="211">
        <f t="shared" si="0"/>
        <v>0</v>
      </c>
      <c r="R31" s="209">
        <f>SUMIFS('SUIVI 2018'!$V:$V,'SUIVI 2018'!$H:$H,'TRANSITS ANNUELS'!B31,'SUIVI 2018'!$M:$M,'TRANSITS ANNUELS'!C31)</f>
        <v>0</v>
      </c>
      <c r="S31" s="210" t="e">
        <f t="shared" si="1"/>
        <v>#DIV/0!</v>
      </c>
      <c r="T31" s="205">
        <f>SUMIFS('SUIVI 2018'!$X:$X,'SUIVI 2018'!$H:$H,'TRANSITS ANNUELS'!B31,'SUIVI 2018'!$M:$M,'TRANSITS ANNUELS'!C31)</f>
        <v>0</v>
      </c>
      <c r="U31" s="206">
        <f t="shared" si="2"/>
        <v>0</v>
      </c>
      <c r="V31" s="207">
        <f>P31*1266</f>
        <v>0</v>
      </c>
    </row>
    <row r="32" spans="1:22" x14ac:dyDescent="0.25">
      <c r="A32" s="262"/>
      <c r="B32" s="102" t="s">
        <v>21</v>
      </c>
      <c r="C32" s="242" t="s">
        <v>8</v>
      </c>
      <c r="D32" s="198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200"/>
      <c r="P32" s="208">
        <f>SUMIFS('SUIVI 2018'!$AD:$AD,'SUIVI 2018'!$H:$H,B32,'SUIVI 2018'!$M:$M,'TRANSITS ANNUELS'!C32)</f>
        <v>0</v>
      </c>
      <c r="Q32" s="211">
        <f t="shared" si="0"/>
        <v>0</v>
      </c>
      <c r="R32" s="209">
        <f>SUMIFS('SUIVI 2018'!$V:$V,'SUIVI 2018'!$H:$H,'TRANSITS ANNUELS'!B32,'SUIVI 2018'!$M:$M,'TRANSITS ANNUELS'!C32)</f>
        <v>0</v>
      </c>
      <c r="S32" s="210" t="e">
        <f t="shared" si="1"/>
        <v>#DIV/0!</v>
      </c>
      <c r="T32" s="205">
        <f>SUMIFS('SUIVI 2018'!$X:$X,'SUIVI 2018'!$H:$H,'TRANSITS ANNUELS'!B32,'SUIVI 2018'!$M:$M,'TRANSITS ANNUELS'!C32)</f>
        <v>0</v>
      </c>
      <c r="U32" s="206">
        <f t="shared" si="2"/>
        <v>0</v>
      </c>
      <c r="V32" s="207">
        <f>P32*377</f>
        <v>0</v>
      </c>
    </row>
    <row r="33" spans="1:22" x14ac:dyDescent="0.25">
      <c r="A33" s="262"/>
      <c r="B33" s="102" t="s">
        <v>20</v>
      </c>
      <c r="C33" s="242" t="s">
        <v>8</v>
      </c>
      <c r="D33" s="198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200"/>
      <c r="P33" s="208">
        <f>SUMIFS('SUIVI 2018'!$AD:$AD,'SUIVI 2018'!$H:$H,B33,'SUIVI 2018'!$M:$M,'TRANSITS ANNUELS'!C33)</f>
        <v>0</v>
      </c>
      <c r="Q33" s="211">
        <f t="shared" si="0"/>
        <v>0</v>
      </c>
      <c r="R33" s="209">
        <f>SUMIFS('SUIVI 2018'!$V:$V,'SUIVI 2018'!$H:$H,'TRANSITS ANNUELS'!B33,'SUIVI 2018'!$M:$M,'TRANSITS ANNUELS'!C33)</f>
        <v>0</v>
      </c>
      <c r="S33" s="210" t="e">
        <f t="shared" si="1"/>
        <v>#DIV/0!</v>
      </c>
      <c r="T33" s="205">
        <f>SUMIFS('SUIVI 2018'!$X:$X,'SUIVI 2018'!$H:$H,'TRANSITS ANNUELS'!B33,'SUIVI 2018'!$M:$M,'TRANSITS ANNUELS'!C33)</f>
        <v>0</v>
      </c>
      <c r="U33" s="206">
        <f t="shared" si="2"/>
        <v>0</v>
      </c>
      <c r="V33" s="207">
        <f>P33*1025</f>
        <v>0</v>
      </c>
    </row>
    <row r="34" spans="1:22" x14ac:dyDescent="0.25">
      <c r="A34" s="262"/>
      <c r="B34" s="102" t="s">
        <v>12</v>
      </c>
      <c r="C34" s="242" t="s">
        <v>9</v>
      </c>
      <c r="D34" s="198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3"/>
      <c r="P34" s="208">
        <f>SUMIFS('SUIVI 2018'!$AD:$AD,'SUIVI 2018'!$H:$H,B34,'SUIVI 2018'!$M:$M,'TRANSITS ANNUELS'!C34)</f>
        <v>0</v>
      </c>
      <c r="Q34" s="211">
        <f t="shared" si="0"/>
        <v>0</v>
      </c>
      <c r="R34" s="209">
        <f>SUMIFS('SUIVI 2018'!$V:$V,'SUIVI 2018'!$H:$H,'TRANSITS ANNUELS'!B34,'SUIVI 2018'!$M:$M,'TRANSITS ANNUELS'!C34)</f>
        <v>0</v>
      </c>
      <c r="S34" s="210" t="e">
        <f t="shared" si="1"/>
        <v>#DIV/0!</v>
      </c>
      <c r="T34" s="205">
        <f>SUMIFS('SUIVI 2018'!$X:$X,'SUIVI 2018'!$H:$H,'TRANSITS ANNUELS'!B34,'SUIVI 2018'!$M:$M,'TRANSITS ANNUELS'!C34)</f>
        <v>0</v>
      </c>
      <c r="U34" s="206">
        <f t="shared" si="2"/>
        <v>0</v>
      </c>
      <c r="V34" s="207">
        <f>P34*1720</f>
        <v>0</v>
      </c>
    </row>
    <row r="35" spans="1:22" ht="15.75" thickBot="1" x14ac:dyDescent="0.3">
      <c r="A35" s="263"/>
      <c r="B35" s="103" t="s">
        <v>12</v>
      </c>
      <c r="C35" s="243" t="s">
        <v>8</v>
      </c>
      <c r="D35" s="198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5"/>
      <c r="P35" s="216">
        <f>SUMIFS('SUIVI 2018'!$AD:$AD,'SUIVI 2018'!$H:$H,B35,'SUIVI 2018'!$M:$M,'TRANSITS ANNUELS'!C35)</f>
        <v>1</v>
      </c>
      <c r="Q35" s="217">
        <f t="shared" si="0"/>
        <v>7.874015748031496E-3</v>
      </c>
      <c r="R35" s="218">
        <f>SUMIFS('SUIVI 2018'!$V:$V,'SUIVI 2018'!$H:$H,'TRANSITS ANNUELS'!B35,'SUIVI 2018'!$M:$M,'TRANSITS ANNUELS'!C35)</f>
        <v>0</v>
      </c>
      <c r="S35" s="219" t="e">
        <f t="shared" si="1"/>
        <v>#DIV/0!</v>
      </c>
      <c r="T35" s="220">
        <f>SUMIFS('SUIVI 2018'!$X:$X,'SUIVI 2018'!$H:$H,'TRANSITS ANNUELS'!B35,'SUIVI 2018'!$M:$M,'TRANSITS ANNUELS'!C35)</f>
        <v>0</v>
      </c>
      <c r="U35" s="221">
        <f t="shared" si="2"/>
        <v>0</v>
      </c>
      <c r="V35" s="222">
        <f>P35*1538</f>
        <v>1538</v>
      </c>
    </row>
    <row r="36" spans="1:22" ht="15.75" thickBot="1" x14ac:dyDescent="0.3">
      <c r="A36" s="223"/>
      <c r="B36" s="247"/>
      <c r="C36" s="247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7"/>
      <c r="P36" s="224">
        <f t="shared" ref="P36:V36" si="3">SUM(P2:P35)</f>
        <v>127</v>
      </c>
      <c r="Q36" s="225">
        <f t="shared" si="3"/>
        <v>1</v>
      </c>
      <c r="R36" s="226">
        <f t="shared" si="3"/>
        <v>0</v>
      </c>
      <c r="S36" s="227" t="e">
        <f t="shared" si="3"/>
        <v>#DIV/0!</v>
      </c>
      <c r="T36" s="228">
        <f t="shared" si="3"/>
        <v>0</v>
      </c>
      <c r="U36" s="228">
        <f t="shared" si="3"/>
        <v>0</v>
      </c>
      <c r="V36" s="229">
        <f t="shared" si="3"/>
        <v>123268.5</v>
      </c>
    </row>
    <row r="37" spans="1:22" ht="16.5" thickTop="1" thickBot="1" x14ac:dyDescent="0.3">
      <c r="T37" s="230"/>
      <c r="U37" s="230"/>
    </row>
    <row r="38" spans="1:22" x14ac:dyDescent="0.25">
      <c r="A38" s="179"/>
      <c r="B38" s="264"/>
      <c r="C38" s="244"/>
      <c r="R38" s="250"/>
      <c r="T38" s="230"/>
      <c r="U38" s="230"/>
    </row>
    <row r="39" spans="1:22" x14ac:dyDescent="0.25">
      <c r="A39" s="180"/>
      <c r="B39" s="265"/>
      <c r="C39" s="244"/>
      <c r="T39" s="230"/>
      <c r="U39" s="230"/>
    </row>
    <row r="40" spans="1:22" x14ac:dyDescent="0.25">
      <c r="A40" s="180"/>
      <c r="B40" s="265"/>
      <c r="C40" s="244"/>
      <c r="T40" s="230"/>
      <c r="U40" s="230"/>
    </row>
    <row r="41" spans="1:22" x14ac:dyDescent="0.25">
      <c r="A41" s="180"/>
      <c r="B41" s="265"/>
      <c r="C41" s="244"/>
      <c r="T41" s="230"/>
      <c r="U41" s="230"/>
    </row>
    <row r="42" spans="1:22" x14ac:dyDescent="0.25">
      <c r="A42" s="180"/>
      <c r="B42" s="265"/>
      <c r="C42" s="244"/>
      <c r="T42" s="230"/>
      <c r="U42" s="230"/>
    </row>
    <row r="43" spans="1:22" x14ac:dyDescent="0.25">
      <c r="A43" s="180"/>
      <c r="B43" s="265"/>
      <c r="C43" s="244"/>
      <c r="T43" s="230"/>
      <c r="U43" s="230"/>
    </row>
    <row r="44" spans="1:22" x14ac:dyDescent="0.25">
      <c r="A44" s="180"/>
      <c r="B44" s="265"/>
      <c r="C44" s="244"/>
      <c r="T44" s="230"/>
      <c r="U44" s="230"/>
    </row>
    <row r="45" spans="1:22" x14ac:dyDescent="0.25">
      <c r="A45" s="180"/>
      <c r="B45" s="265"/>
      <c r="C45" s="244"/>
      <c r="T45" s="230"/>
      <c r="U45" s="230"/>
    </row>
    <row r="46" spans="1:22" x14ac:dyDescent="0.25">
      <c r="A46" s="180"/>
      <c r="B46" s="265"/>
      <c r="C46" s="244"/>
      <c r="T46" s="230"/>
      <c r="U46" s="230"/>
    </row>
    <row r="47" spans="1:22" x14ac:dyDescent="0.25">
      <c r="A47" s="180"/>
      <c r="B47" s="265"/>
      <c r="C47" s="244"/>
      <c r="T47" s="230"/>
      <c r="U47" s="230"/>
    </row>
    <row r="48" spans="1:22" x14ac:dyDescent="0.25">
      <c r="A48" s="180"/>
      <c r="B48" s="265"/>
      <c r="C48" s="244"/>
      <c r="T48" s="230"/>
      <c r="U48" s="230"/>
    </row>
    <row r="49" spans="1:21" x14ac:dyDescent="0.25">
      <c r="A49" s="180"/>
      <c r="B49" s="265"/>
      <c r="C49" s="244"/>
      <c r="T49" s="230"/>
      <c r="U49" s="230"/>
    </row>
    <row r="50" spans="1:21" x14ac:dyDescent="0.25">
      <c r="A50" s="180"/>
      <c r="B50" s="265"/>
      <c r="C50" s="244"/>
      <c r="T50" s="230"/>
      <c r="U50" s="230"/>
    </row>
    <row r="51" spans="1:21" x14ac:dyDescent="0.25">
      <c r="A51" s="180"/>
      <c r="B51" s="265"/>
      <c r="C51" s="244"/>
      <c r="T51" s="230"/>
      <c r="U51" s="230"/>
    </row>
    <row r="52" spans="1:21" x14ac:dyDescent="0.25">
      <c r="A52" s="180"/>
      <c r="B52" s="265"/>
      <c r="C52" s="244"/>
      <c r="T52" s="230"/>
      <c r="U52" s="230"/>
    </row>
    <row r="53" spans="1:21" ht="15.75" thickBot="1" x14ac:dyDescent="0.3">
      <c r="A53" s="181"/>
      <c r="B53" s="266"/>
      <c r="C53" s="244"/>
      <c r="T53" s="230"/>
      <c r="U53" s="230"/>
    </row>
  </sheetData>
  <mergeCells count="2">
    <mergeCell ref="A2:A35"/>
    <mergeCell ref="B38:B53"/>
  </mergeCells>
  <conditionalFormatting sqref="P2:P35">
    <cfRule type="cellIs" dxfId="3" priority="1" stopIfTrue="1" operator="greaterThan">
      <formula>154.5</formula>
    </cfRule>
  </conditionalFormatting>
  <conditionalFormatting sqref="Q2:Q35">
    <cfRule type="cellIs" dxfId="2" priority="2" stopIfTrue="1" operator="greaterThan">
      <formula>0.1619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D53"/>
  <sheetViews>
    <sheetView workbookViewId="0">
      <pane ySplit="1" topLeftCell="A2" activePane="bottomLeft" state="frozen"/>
      <selection pane="bottomLeft" activeCell="E8" sqref="E8"/>
    </sheetView>
  </sheetViews>
  <sheetFormatPr baseColWidth="10" defaultRowHeight="15" x14ac:dyDescent="0.25"/>
  <cols>
    <col min="1" max="1" width="43.85546875" bestFit="1" customWidth="1"/>
    <col min="2" max="3" width="14.42578125" style="99" customWidth="1"/>
  </cols>
  <sheetData>
    <row r="1" spans="1:56" ht="35.25" thickTop="1" thickBot="1" x14ac:dyDescent="0.3">
      <c r="A1" s="107">
        <v>2018</v>
      </c>
      <c r="B1" s="100" t="s">
        <v>26</v>
      </c>
      <c r="C1" s="241" t="s">
        <v>27</v>
      </c>
      <c r="D1" s="253">
        <v>43101</v>
      </c>
      <c r="E1" s="108" t="s">
        <v>28</v>
      </c>
      <c r="F1" s="108" t="s">
        <v>29</v>
      </c>
      <c r="G1" s="109" t="s">
        <v>70</v>
      </c>
      <c r="H1" s="253">
        <v>43132</v>
      </c>
      <c r="I1" s="108" t="s">
        <v>28</v>
      </c>
      <c r="J1" s="108" t="s">
        <v>29</v>
      </c>
      <c r="K1" s="109" t="s">
        <v>70</v>
      </c>
      <c r="L1" s="253">
        <v>43160</v>
      </c>
      <c r="M1" s="108" t="s">
        <v>28</v>
      </c>
      <c r="N1" s="108" t="s">
        <v>29</v>
      </c>
      <c r="O1" s="109" t="s">
        <v>70</v>
      </c>
      <c r="P1" s="253">
        <v>43191</v>
      </c>
      <c r="Q1" s="108" t="s">
        <v>28</v>
      </c>
      <c r="R1" s="108" t="s">
        <v>29</v>
      </c>
      <c r="S1" s="109" t="s">
        <v>70</v>
      </c>
      <c r="T1" s="253">
        <v>43221</v>
      </c>
      <c r="U1" s="108" t="s">
        <v>28</v>
      </c>
      <c r="V1" s="108" t="s">
        <v>29</v>
      </c>
      <c r="W1" s="109" t="s">
        <v>70</v>
      </c>
      <c r="X1" s="253">
        <v>43252</v>
      </c>
      <c r="Y1" s="108" t="s">
        <v>28</v>
      </c>
      <c r="Z1" s="108" t="s">
        <v>29</v>
      </c>
      <c r="AA1" s="109" t="s">
        <v>70</v>
      </c>
      <c r="AB1" s="253">
        <v>43282</v>
      </c>
      <c r="AC1" s="108" t="s">
        <v>28</v>
      </c>
      <c r="AD1" s="108" t="s">
        <v>29</v>
      </c>
      <c r="AE1" s="109" t="s">
        <v>70</v>
      </c>
      <c r="AF1" s="253">
        <v>43313</v>
      </c>
      <c r="AG1" s="108" t="s">
        <v>28</v>
      </c>
      <c r="AH1" s="108" t="s">
        <v>29</v>
      </c>
      <c r="AI1" s="109" t="s">
        <v>70</v>
      </c>
      <c r="AJ1" s="253">
        <v>43344</v>
      </c>
      <c r="AK1" s="108" t="s">
        <v>28</v>
      </c>
      <c r="AL1" s="108" t="s">
        <v>29</v>
      </c>
      <c r="AM1" s="109" t="s">
        <v>70</v>
      </c>
      <c r="AN1" s="253">
        <v>43374</v>
      </c>
      <c r="AO1" s="108" t="s">
        <v>28</v>
      </c>
      <c r="AP1" s="108" t="s">
        <v>29</v>
      </c>
      <c r="AQ1" s="109" t="s">
        <v>70</v>
      </c>
      <c r="AR1" s="253">
        <v>43405</v>
      </c>
      <c r="AS1" s="108" t="s">
        <v>28</v>
      </c>
      <c r="AT1" s="108" t="s">
        <v>29</v>
      </c>
      <c r="AU1" s="109" t="s">
        <v>70</v>
      </c>
      <c r="AV1" s="253">
        <v>43435</v>
      </c>
      <c r="AW1" s="108" t="s">
        <v>28</v>
      </c>
      <c r="AX1" s="108" t="s">
        <v>29</v>
      </c>
      <c r="AY1" s="110" t="s">
        <v>70</v>
      </c>
      <c r="AZ1" s="111" t="s">
        <v>30</v>
      </c>
      <c r="BA1" s="112" t="s">
        <v>31</v>
      </c>
      <c r="BB1" s="113" t="s">
        <v>32</v>
      </c>
      <c r="BC1" s="113" t="s">
        <v>33</v>
      </c>
      <c r="BD1" s="114" t="s">
        <v>34</v>
      </c>
    </row>
    <row r="2" spans="1:56" x14ac:dyDescent="0.25">
      <c r="A2" s="261" t="s">
        <v>35</v>
      </c>
      <c r="B2" s="101" t="s">
        <v>9</v>
      </c>
      <c r="C2" s="242" t="s">
        <v>25</v>
      </c>
      <c r="D2" s="115">
        <f>SUMPRODUCT(('SUIVI 2018'!$H$2:$H$218='PAL ANNUELLES'!$B2)*('SUIVI 2018'!$M$2:$M$218='PAL ANNUELLES'!$C2)*(MONTH('SUIVI 2018'!$E$2:$E$218=MONTH(D$1)*('SUIVI 2018'!$R$2:$R$218))))</f>
        <v>0</v>
      </c>
      <c r="E2" s="116">
        <f>SUMPRODUCT(('SUIVI 2018'!$H$2:$H$218='PAL ANNUELLES'!B2)*('SUIVI 2018'!$M$2:$M$218='PAL ANNUELLES'!C2)*(MONTH('SUIVI 2018'!$E$2:$E$218=MONTH(D1)*('SUIVI 2018'!$T$2:$T$218="80x120"))))</f>
        <v>0</v>
      </c>
      <c r="F2" s="116">
        <f>SUMPRODUCT(('SUIVI 2018'!$H$2:$H$218='PAL ANNUELLES'!B2)*('SUIVI 2018'!$M$2:$M$218='PAL ANNUELLES'!C2)*(MONTH('SUIVI 2018'!$E$2:$E$218=MONTH(D1)*('SUIVI 2018'!$T$2:$T$218="100x120"))))</f>
        <v>0</v>
      </c>
      <c r="G2" s="117">
        <f>SUMPRODUCT(('SUIVI 2018'!$H$2:$H$218='PAL ANNUELLES'!B2)*('SUIVI 2018'!$M$2:$M$218='PAL ANNUELLES'!C2)*(MONTH('SUIVI 2018'!$E$2:$E$218=MONTH(D1)*('SUIVI 2018'!U2:U218))))</f>
        <v>0</v>
      </c>
      <c r="H2" s="115"/>
      <c r="I2" s="116"/>
      <c r="J2" s="116"/>
      <c r="K2" s="118"/>
      <c r="L2" s="115"/>
      <c r="M2" s="116"/>
      <c r="N2" s="116"/>
      <c r="O2" s="118"/>
      <c r="P2" s="115"/>
      <c r="Q2" s="116"/>
      <c r="R2" s="116"/>
      <c r="S2" s="118"/>
      <c r="T2" s="115"/>
      <c r="U2" s="116"/>
      <c r="V2" s="116"/>
      <c r="W2" s="118"/>
      <c r="X2" s="115"/>
      <c r="Y2" s="116"/>
      <c r="Z2" s="116"/>
      <c r="AA2" s="118"/>
      <c r="AB2" s="115"/>
      <c r="AC2" s="116"/>
      <c r="AD2" s="116"/>
      <c r="AE2" s="117"/>
      <c r="AF2" s="115"/>
      <c r="AG2" s="116"/>
      <c r="AH2" s="116"/>
      <c r="AI2" s="118"/>
      <c r="AJ2" s="115"/>
      <c r="AK2" s="116"/>
      <c r="AL2" s="116"/>
      <c r="AM2" s="118"/>
      <c r="AN2" s="115"/>
      <c r="AO2" s="116"/>
      <c r="AP2" s="116"/>
      <c r="AQ2" s="118"/>
      <c r="AR2" s="115"/>
      <c r="AS2" s="116"/>
      <c r="AT2" s="116"/>
      <c r="AU2" s="118"/>
      <c r="AV2" s="119"/>
      <c r="AW2" s="120"/>
      <c r="AX2" s="116"/>
      <c r="AY2" s="117"/>
      <c r="AZ2" s="121">
        <f>SUM(D2+H2+L2+P2+T2+X2+AB2+AF2+AJ2+AN2+AR2+AV2)</f>
        <v>0</v>
      </c>
      <c r="BA2" s="122" t="e">
        <f t="shared" ref="BA2:BA35" si="0">IF(ISBLANK(AZ2)," ",AZ2/SUM($AZ$2:$AZ$35))</f>
        <v>#DIV/0!</v>
      </c>
      <c r="BB2" s="123">
        <f>SUM(E2+I2+M2+Q2+U2+Y2+AC2+AG2+AK2+AO2+AS2+AW2)</f>
        <v>0</v>
      </c>
      <c r="BC2" s="123">
        <f>SUM(F2+J2+N2+R2+V2+Z2+AD2+AH2+AL2+AP2+AT2+AX2)</f>
        <v>0</v>
      </c>
      <c r="BD2" s="124">
        <f>SUM(G2+K2+O2+S2+W2+AA2+AE2+AI2+AM2+AQ2+AU2+AY2)</f>
        <v>0</v>
      </c>
    </row>
    <row r="3" spans="1:56" x14ac:dyDescent="0.25">
      <c r="A3" s="262"/>
      <c r="B3" s="102" t="s">
        <v>9</v>
      </c>
      <c r="C3" s="242" t="s">
        <v>7</v>
      </c>
      <c r="D3" s="125"/>
      <c r="E3" s="126"/>
      <c r="F3" s="116"/>
      <c r="G3" s="127"/>
      <c r="H3" s="125"/>
      <c r="I3" s="126"/>
      <c r="J3" s="126"/>
      <c r="K3" s="128"/>
      <c r="L3" s="125"/>
      <c r="M3" s="126"/>
      <c r="N3" s="126"/>
      <c r="O3" s="128"/>
      <c r="P3" s="125"/>
      <c r="Q3" s="126"/>
      <c r="R3" s="126"/>
      <c r="S3" s="128"/>
      <c r="T3" s="125"/>
      <c r="U3" s="126"/>
      <c r="V3" s="126"/>
      <c r="W3" s="128"/>
      <c r="X3" s="125"/>
      <c r="Y3" s="126"/>
      <c r="Z3" s="126"/>
      <c r="AA3" s="128"/>
      <c r="AB3" s="125"/>
      <c r="AC3" s="126"/>
      <c r="AD3" s="126"/>
      <c r="AE3" s="127"/>
      <c r="AF3" s="125"/>
      <c r="AG3" s="126"/>
      <c r="AH3" s="126"/>
      <c r="AI3" s="128"/>
      <c r="AJ3" s="125"/>
      <c r="AK3" s="126"/>
      <c r="AL3" s="126"/>
      <c r="AM3" s="128"/>
      <c r="AN3" s="125"/>
      <c r="AO3" s="126"/>
      <c r="AP3" s="126"/>
      <c r="AQ3" s="128"/>
      <c r="AR3" s="125"/>
      <c r="AS3" s="126"/>
      <c r="AT3" s="126"/>
      <c r="AU3" s="128"/>
      <c r="AV3" s="129"/>
      <c r="AW3" s="130"/>
      <c r="AX3" s="126"/>
      <c r="AY3" s="127"/>
      <c r="AZ3" s="131">
        <f t="shared" ref="AZ3:AZ35" si="1">SUM(D3+H3+L3+P3+T3+X3+AB3+AF3+AJ3+AN3+AR3+AV3)</f>
        <v>0</v>
      </c>
      <c r="BA3" s="132" t="e">
        <f t="shared" si="0"/>
        <v>#DIV/0!</v>
      </c>
      <c r="BB3" s="133">
        <f t="shared" ref="BB3:BD35" si="2">SUM(E3+I3+M3+Q3+U3+Y3+AC3+AG3+AK3+AO3+AS3+AW3)</f>
        <v>0</v>
      </c>
      <c r="BC3" s="133">
        <f t="shared" si="2"/>
        <v>0</v>
      </c>
      <c r="BD3" s="134">
        <f t="shared" si="2"/>
        <v>0</v>
      </c>
    </row>
    <row r="4" spans="1:56" x14ac:dyDescent="0.25">
      <c r="A4" s="262"/>
      <c r="B4" s="102" t="s">
        <v>9</v>
      </c>
      <c r="C4" s="242" t="s">
        <v>10</v>
      </c>
      <c r="D4" s="125"/>
      <c r="E4" s="126"/>
      <c r="F4" s="116"/>
      <c r="G4" s="127"/>
      <c r="H4" s="125"/>
      <c r="I4" s="126"/>
      <c r="J4" s="126"/>
      <c r="K4" s="128"/>
      <c r="L4" s="125"/>
      <c r="M4" s="126"/>
      <c r="N4" s="126"/>
      <c r="O4" s="128"/>
      <c r="P4" s="125"/>
      <c r="Q4" s="116"/>
      <c r="R4" s="116"/>
      <c r="S4" s="118"/>
      <c r="T4" s="125"/>
      <c r="U4" s="116"/>
      <c r="V4" s="116"/>
      <c r="W4" s="118"/>
      <c r="X4" s="125"/>
      <c r="Y4" s="116"/>
      <c r="Z4" s="116"/>
      <c r="AA4" s="118"/>
      <c r="AB4" s="125"/>
      <c r="AC4" s="126"/>
      <c r="AD4" s="126"/>
      <c r="AE4" s="127"/>
      <c r="AF4" s="125"/>
      <c r="AG4" s="116"/>
      <c r="AH4" s="116"/>
      <c r="AI4" s="118"/>
      <c r="AJ4" s="125"/>
      <c r="AK4" s="116"/>
      <c r="AL4" s="116"/>
      <c r="AM4" s="118"/>
      <c r="AN4" s="125"/>
      <c r="AO4" s="126"/>
      <c r="AP4" s="126"/>
      <c r="AQ4" s="128"/>
      <c r="AR4" s="125"/>
      <c r="AS4" s="126"/>
      <c r="AT4" s="126"/>
      <c r="AU4" s="128"/>
      <c r="AV4" s="129"/>
      <c r="AW4" s="135"/>
      <c r="AX4" s="116"/>
      <c r="AY4" s="127"/>
      <c r="AZ4" s="131">
        <f t="shared" si="1"/>
        <v>0</v>
      </c>
      <c r="BA4" s="132" t="e">
        <f t="shared" si="0"/>
        <v>#DIV/0!</v>
      </c>
      <c r="BB4" s="136">
        <f t="shared" si="2"/>
        <v>0</v>
      </c>
      <c r="BC4" s="136">
        <f t="shared" si="2"/>
        <v>0</v>
      </c>
      <c r="BD4" s="137">
        <f t="shared" si="2"/>
        <v>0</v>
      </c>
    </row>
    <row r="5" spans="1:56" x14ac:dyDescent="0.25">
      <c r="A5" s="262"/>
      <c r="B5" s="102" t="s">
        <v>9</v>
      </c>
      <c r="C5" s="242" t="s">
        <v>11</v>
      </c>
      <c r="D5" s="125"/>
      <c r="E5" s="116"/>
      <c r="F5" s="116"/>
      <c r="G5" s="117"/>
      <c r="H5" s="125"/>
      <c r="I5" s="126"/>
      <c r="J5" s="126"/>
      <c r="K5" s="128"/>
      <c r="L5" s="125"/>
      <c r="M5" s="126"/>
      <c r="N5" s="126"/>
      <c r="O5" s="128"/>
      <c r="P5" s="125"/>
      <c r="Q5" s="126"/>
      <c r="R5" s="126"/>
      <c r="S5" s="128"/>
      <c r="T5" s="125"/>
      <c r="U5" s="116"/>
      <c r="V5" s="116"/>
      <c r="W5" s="118"/>
      <c r="X5" s="125"/>
      <c r="Y5" s="116"/>
      <c r="Z5" s="116"/>
      <c r="AA5" s="118"/>
      <c r="AB5" s="125"/>
      <c r="AC5" s="126"/>
      <c r="AD5" s="126"/>
      <c r="AE5" s="127"/>
      <c r="AF5" s="125"/>
      <c r="AG5" s="116"/>
      <c r="AH5" s="116"/>
      <c r="AI5" s="118"/>
      <c r="AJ5" s="125"/>
      <c r="AK5" s="116"/>
      <c r="AL5" s="116"/>
      <c r="AM5" s="118"/>
      <c r="AN5" s="125"/>
      <c r="AO5" s="116"/>
      <c r="AP5" s="116"/>
      <c r="AQ5" s="118"/>
      <c r="AR5" s="125"/>
      <c r="AS5" s="116"/>
      <c r="AT5" s="116"/>
      <c r="AU5" s="118"/>
      <c r="AV5" s="129"/>
      <c r="AW5" s="130"/>
      <c r="AX5" s="126"/>
      <c r="AY5" s="127"/>
      <c r="AZ5" s="131">
        <f>SUM(D5+H5+L5+P5+T5+X5+AB5+AF5+AJ5+AN5+AR5+AV5)</f>
        <v>0</v>
      </c>
      <c r="BA5" s="132" t="e">
        <f t="shared" si="0"/>
        <v>#DIV/0!</v>
      </c>
      <c r="BB5" s="133">
        <f t="shared" si="2"/>
        <v>0</v>
      </c>
      <c r="BC5" s="133">
        <f t="shared" si="2"/>
        <v>0</v>
      </c>
      <c r="BD5" s="134">
        <f t="shared" si="2"/>
        <v>0</v>
      </c>
    </row>
    <row r="6" spans="1:56" x14ac:dyDescent="0.25">
      <c r="A6" s="262"/>
      <c r="B6" s="102" t="s">
        <v>8</v>
      </c>
      <c r="C6" s="242" t="s">
        <v>25</v>
      </c>
      <c r="D6" s="125"/>
      <c r="E6" s="126"/>
      <c r="F6" s="116"/>
      <c r="G6" s="127"/>
      <c r="H6" s="125"/>
      <c r="I6" s="126"/>
      <c r="J6" s="126"/>
      <c r="K6" s="128"/>
      <c r="L6" s="125"/>
      <c r="M6" s="126"/>
      <c r="N6" s="126"/>
      <c r="O6" s="128"/>
      <c r="P6" s="125"/>
      <c r="Q6" s="126"/>
      <c r="R6" s="126"/>
      <c r="S6" s="128"/>
      <c r="T6" s="125"/>
      <c r="U6" s="126"/>
      <c r="V6" s="126"/>
      <c r="W6" s="128"/>
      <c r="X6" s="125"/>
      <c r="Y6" s="126"/>
      <c r="Z6" s="126"/>
      <c r="AA6" s="128"/>
      <c r="AB6" s="125"/>
      <c r="AC6" s="126"/>
      <c r="AD6" s="126"/>
      <c r="AE6" s="127"/>
      <c r="AF6" s="125"/>
      <c r="AG6" s="126"/>
      <c r="AH6" s="126"/>
      <c r="AI6" s="128"/>
      <c r="AJ6" s="125"/>
      <c r="AK6" s="126"/>
      <c r="AL6" s="126"/>
      <c r="AM6" s="128"/>
      <c r="AN6" s="125"/>
      <c r="AO6" s="126"/>
      <c r="AP6" s="126"/>
      <c r="AQ6" s="128"/>
      <c r="AR6" s="125"/>
      <c r="AS6" s="126"/>
      <c r="AT6" s="126"/>
      <c r="AU6" s="128"/>
      <c r="AV6" s="129"/>
      <c r="AW6" s="130"/>
      <c r="AX6" s="126"/>
      <c r="AY6" s="127"/>
      <c r="AZ6" s="131">
        <f t="shared" si="1"/>
        <v>0</v>
      </c>
      <c r="BA6" s="132" t="e">
        <f t="shared" si="0"/>
        <v>#DIV/0!</v>
      </c>
      <c r="BB6" s="133">
        <f t="shared" si="2"/>
        <v>0</v>
      </c>
      <c r="BC6" s="133">
        <f t="shared" si="2"/>
        <v>0</v>
      </c>
      <c r="BD6" s="134">
        <f t="shared" si="2"/>
        <v>0</v>
      </c>
    </row>
    <row r="7" spans="1:56" x14ac:dyDescent="0.25">
      <c r="A7" s="262"/>
      <c r="B7" s="102" t="s">
        <v>8</v>
      </c>
      <c r="C7" s="242" t="s">
        <v>7</v>
      </c>
      <c r="D7" s="125"/>
      <c r="E7" s="126"/>
      <c r="F7" s="116"/>
      <c r="G7" s="127"/>
      <c r="H7" s="125"/>
      <c r="I7" s="126"/>
      <c r="J7" s="126"/>
      <c r="K7" s="128"/>
      <c r="L7" s="125"/>
      <c r="M7" s="126"/>
      <c r="N7" s="126"/>
      <c r="O7" s="128"/>
      <c r="P7" s="125"/>
      <c r="Q7" s="126"/>
      <c r="R7" s="126"/>
      <c r="S7" s="128"/>
      <c r="T7" s="125"/>
      <c r="U7" s="126"/>
      <c r="V7" s="126"/>
      <c r="W7" s="128"/>
      <c r="X7" s="125"/>
      <c r="Y7" s="126"/>
      <c r="Z7" s="126"/>
      <c r="AA7" s="128"/>
      <c r="AB7" s="125"/>
      <c r="AC7" s="126"/>
      <c r="AD7" s="126"/>
      <c r="AE7" s="127"/>
      <c r="AF7" s="125"/>
      <c r="AG7" s="126"/>
      <c r="AH7" s="126"/>
      <c r="AI7" s="128"/>
      <c r="AJ7" s="125"/>
      <c r="AK7" s="126"/>
      <c r="AL7" s="126"/>
      <c r="AM7" s="128"/>
      <c r="AN7" s="125"/>
      <c r="AO7" s="126"/>
      <c r="AP7" s="126"/>
      <c r="AQ7" s="128"/>
      <c r="AR7" s="125"/>
      <c r="AS7" s="126"/>
      <c r="AT7" s="126"/>
      <c r="AU7" s="128"/>
      <c r="AV7" s="129"/>
      <c r="AW7" s="130"/>
      <c r="AX7" s="126"/>
      <c r="AY7" s="127"/>
      <c r="AZ7" s="131">
        <f t="shared" si="1"/>
        <v>0</v>
      </c>
      <c r="BA7" s="132" t="e">
        <f t="shared" si="0"/>
        <v>#DIV/0!</v>
      </c>
      <c r="BB7" s="133">
        <f t="shared" si="2"/>
        <v>0</v>
      </c>
      <c r="BC7" s="133">
        <f t="shared" si="2"/>
        <v>0</v>
      </c>
      <c r="BD7" s="134">
        <f t="shared" si="2"/>
        <v>0</v>
      </c>
    </row>
    <row r="8" spans="1:56" x14ac:dyDescent="0.25">
      <c r="A8" s="262"/>
      <c r="B8" s="102" t="s">
        <v>8</v>
      </c>
      <c r="C8" s="242" t="s">
        <v>10</v>
      </c>
      <c r="D8" s="125"/>
      <c r="E8" s="126"/>
      <c r="F8" s="116"/>
      <c r="G8" s="127"/>
      <c r="H8" s="125"/>
      <c r="I8" s="126"/>
      <c r="J8" s="126"/>
      <c r="K8" s="128"/>
      <c r="L8" s="125"/>
      <c r="M8" s="126"/>
      <c r="N8" s="126"/>
      <c r="O8" s="128"/>
      <c r="P8" s="125"/>
      <c r="Q8" s="126"/>
      <c r="R8" s="126"/>
      <c r="S8" s="128"/>
      <c r="T8" s="125"/>
      <c r="U8" s="126"/>
      <c r="V8" s="126"/>
      <c r="W8" s="128"/>
      <c r="X8" s="125"/>
      <c r="Y8" s="126"/>
      <c r="Z8" s="126"/>
      <c r="AA8" s="128"/>
      <c r="AB8" s="125"/>
      <c r="AC8" s="126"/>
      <c r="AD8" s="126"/>
      <c r="AE8" s="127"/>
      <c r="AF8" s="125"/>
      <c r="AG8" s="126"/>
      <c r="AH8" s="126"/>
      <c r="AI8" s="128"/>
      <c r="AJ8" s="125"/>
      <c r="AK8" s="126"/>
      <c r="AL8" s="126"/>
      <c r="AM8" s="128"/>
      <c r="AN8" s="125"/>
      <c r="AO8" s="126"/>
      <c r="AP8" s="126"/>
      <c r="AQ8" s="128"/>
      <c r="AR8" s="125"/>
      <c r="AS8" s="126"/>
      <c r="AT8" s="126"/>
      <c r="AU8" s="128"/>
      <c r="AV8" s="129"/>
      <c r="AW8" s="130"/>
      <c r="AX8" s="126"/>
      <c r="AY8" s="127"/>
      <c r="AZ8" s="131">
        <f t="shared" si="1"/>
        <v>0</v>
      </c>
      <c r="BA8" s="132" t="e">
        <f t="shared" si="0"/>
        <v>#DIV/0!</v>
      </c>
      <c r="BB8" s="133">
        <f t="shared" si="2"/>
        <v>0</v>
      </c>
      <c r="BC8" s="133">
        <f t="shared" si="2"/>
        <v>0</v>
      </c>
      <c r="BD8" s="134">
        <f t="shared" si="2"/>
        <v>0</v>
      </c>
    </row>
    <row r="9" spans="1:56" x14ac:dyDescent="0.25">
      <c r="A9" s="262"/>
      <c r="B9" s="102" t="s">
        <v>8</v>
      </c>
      <c r="C9" s="242" t="s">
        <v>11</v>
      </c>
      <c r="D9" s="125"/>
      <c r="E9" s="116"/>
      <c r="F9" s="116"/>
      <c r="G9" s="117"/>
      <c r="H9" s="125"/>
      <c r="I9" s="116"/>
      <c r="J9" s="116"/>
      <c r="K9" s="118"/>
      <c r="L9" s="125"/>
      <c r="M9" s="126"/>
      <c r="N9" s="126"/>
      <c r="O9" s="128"/>
      <c r="P9" s="125"/>
      <c r="Q9" s="126"/>
      <c r="R9" s="126"/>
      <c r="S9" s="128"/>
      <c r="T9" s="125"/>
      <c r="U9" s="116"/>
      <c r="V9" s="116"/>
      <c r="W9" s="118"/>
      <c r="X9" s="125"/>
      <c r="Y9" s="116"/>
      <c r="Z9" s="116"/>
      <c r="AA9" s="118"/>
      <c r="AB9" s="125"/>
      <c r="AC9" s="126"/>
      <c r="AD9" s="126"/>
      <c r="AE9" s="127"/>
      <c r="AF9" s="125"/>
      <c r="AG9" s="126"/>
      <c r="AH9" s="126"/>
      <c r="AI9" s="128"/>
      <c r="AJ9" s="125"/>
      <c r="AK9" s="126"/>
      <c r="AL9" s="126"/>
      <c r="AM9" s="128"/>
      <c r="AN9" s="125"/>
      <c r="AO9" s="126"/>
      <c r="AP9" s="126"/>
      <c r="AQ9" s="128"/>
      <c r="AR9" s="125"/>
      <c r="AS9" s="126"/>
      <c r="AT9" s="126"/>
      <c r="AU9" s="128"/>
      <c r="AV9" s="129"/>
      <c r="AW9" s="135"/>
      <c r="AX9" s="116"/>
      <c r="AY9" s="127"/>
      <c r="AZ9" s="131">
        <f t="shared" si="1"/>
        <v>0</v>
      </c>
      <c r="BA9" s="132" t="e">
        <f t="shared" si="0"/>
        <v>#DIV/0!</v>
      </c>
      <c r="BB9" s="133">
        <f t="shared" si="2"/>
        <v>0</v>
      </c>
      <c r="BC9" s="133">
        <f t="shared" si="2"/>
        <v>0</v>
      </c>
      <c r="BD9" s="134">
        <f t="shared" si="2"/>
        <v>0</v>
      </c>
    </row>
    <row r="10" spans="1:56" x14ac:dyDescent="0.25">
      <c r="A10" s="262"/>
      <c r="B10" s="102" t="s">
        <v>8</v>
      </c>
      <c r="C10" s="242" t="s">
        <v>23</v>
      </c>
      <c r="D10" s="125"/>
      <c r="E10" s="116"/>
      <c r="F10" s="116"/>
      <c r="G10" s="117"/>
      <c r="H10" s="125"/>
      <c r="I10" s="116"/>
      <c r="J10" s="116"/>
      <c r="K10" s="118"/>
      <c r="L10" s="125"/>
      <c r="M10" s="116"/>
      <c r="N10" s="116"/>
      <c r="O10" s="118"/>
      <c r="P10" s="125"/>
      <c r="Q10" s="116"/>
      <c r="R10" s="116"/>
      <c r="S10" s="118"/>
      <c r="T10" s="125"/>
      <c r="U10" s="116"/>
      <c r="V10" s="116"/>
      <c r="W10" s="118"/>
      <c r="X10" s="125"/>
      <c r="Y10" s="116"/>
      <c r="Z10" s="116"/>
      <c r="AA10" s="118"/>
      <c r="AB10" s="125"/>
      <c r="AC10" s="126"/>
      <c r="AD10" s="126"/>
      <c r="AE10" s="127"/>
      <c r="AF10" s="125"/>
      <c r="AG10" s="116"/>
      <c r="AH10" s="116"/>
      <c r="AI10" s="118"/>
      <c r="AJ10" s="125"/>
      <c r="AK10" s="116"/>
      <c r="AL10" s="116"/>
      <c r="AM10" s="118"/>
      <c r="AN10" s="125"/>
      <c r="AO10" s="126"/>
      <c r="AP10" s="126"/>
      <c r="AQ10" s="128"/>
      <c r="AR10" s="125"/>
      <c r="AS10" s="116"/>
      <c r="AT10" s="116"/>
      <c r="AU10" s="118"/>
      <c r="AV10" s="129"/>
      <c r="AW10" s="135"/>
      <c r="AX10" s="116"/>
      <c r="AY10" s="127"/>
      <c r="AZ10" s="131">
        <f t="shared" si="1"/>
        <v>0</v>
      </c>
      <c r="BA10" s="132" t="e">
        <f t="shared" si="0"/>
        <v>#DIV/0!</v>
      </c>
      <c r="BB10" s="133">
        <f t="shared" si="2"/>
        <v>0</v>
      </c>
      <c r="BC10" s="133">
        <f t="shared" si="2"/>
        <v>0</v>
      </c>
      <c r="BD10" s="134">
        <f t="shared" si="2"/>
        <v>0</v>
      </c>
    </row>
    <row r="11" spans="1:56" x14ac:dyDescent="0.25">
      <c r="A11" s="262"/>
      <c r="B11" s="102" t="s">
        <v>8</v>
      </c>
      <c r="C11" s="242" t="s">
        <v>6</v>
      </c>
      <c r="D11" s="125"/>
      <c r="E11" s="126"/>
      <c r="F11" s="116"/>
      <c r="G11" s="127"/>
      <c r="H11" s="125"/>
      <c r="I11" s="126"/>
      <c r="J11" s="126"/>
      <c r="K11" s="128"/>
      <c r="L11" s="125"/>
      <c r="M11" s="126"/>
      <c r="N11" s="126"/>
      <c r="O11" s="128"/>
      <c r="P11" s="125"/>
      <c r="Q11" s="126"/>
      <c r="R11" s="126"/>
      <c r="S11" s="128"/>
      <c r="T11" s="125"/>
      <c r="U11" s="126"/>
      <c r="V11" s="126"/>
      <c r="W11" s="128"/>
      <c r="X11" s="125"/>
      <c r="Y11" s="126"/>
      <c r="Z11" s="126"/>
      <c r="AA11" s="128"/>
      <c r="AB11" s="125"/>
      <c r="AC11" s="126"/>
      <c r="AD11" s="126"/>
      <c r="AE11" s="127"/>
      <c r="AF11" s="125"/>
      <c r="AG11" s="126"/>
      <c r="AH11" s="126"/>
      <c r="AI11" s="128"/>
      <c r="AJ11" s="125"/>
      <c r="AK11" s="126"/>
      <c r="AL11" s="126"/>
      <c r="AM11" s="128"/>
      <c r="AN11" s="125"/>
      <c r="AO11" s="126"/>
      <c r="AP11" s="126"/>
      <c r="AQ11" s="128"/>
      <c r="AR11" s="125"/>
      <c r="AS11" s="126"/>
      <c r="AT11" s="126"/>
      <c r="AU11" s="128"/>
      <c r="AV11" s="129"/>
      <c r="AW11" s="130"/>
      <c r="AX11" s="126"/>
      <c r="AY11" s="127"/>
      <c r="AZ11" s="131">
        <f t="shared" si="1"/>
        <v>0</v>
      </c>
      <c r="BA11" s="132" t="e">
        <f t="shared" si="0"/>
        <v>#DIV/0!</v>
      </c>
      <c r="BB11" s="133">
        <f t="shared" si="2"/>
        <v>0</v>
      </c>
      <c r="BC11" s="133">
        <f t="shared" si="2"/>
        <v>0</v>
      </c>
      <c r="BD11" s="134">
        <f t="shared" si="2"/>
        <v>0</v>
      </c>
    </row>
    <row r="12" spans="1:56" x14ac:dyDescent="0.25">
      <c r="A12" s="262"/>
      <c r="B12" s="102" t="s">
        <v>8</v>
      </c>
      <c r="C12" s="242" t="s">
        <v>22</v>
      </c>
      <c r="D12" s="125"/>
      <c r="E12" s="116"/>
      <c r="F12" s="116"/>
      <c r="G12" s="117"/>
      <c r="H12" s="125"/>
      <c r="I12" s="116"/>
      <c r="J12" s="116"/>
      <c r="K12" s="118"/>
      <c r="L12" s="125"/>
      <c r="M12" s="116"/>
      <c r="N12" s="116"/>
      <c r="O12" s="118"/>
      <c r="P12" s="125"/>
      <c r="Q12" s="116"/>
      <c r="R12" s="116"/>
      <c r="S12" s="118"/>
      <c r="T12" s="125"/>
      <c r="U12" s="116"/>
      <c r="V12" s="116"/>
      <c r="W12" s="118"/>
      <c r="X12" s="125"/>
      <c r="Y12" s="116"/>
      <c r="Z12" s="116"/>
      <c r="AA12" s="118"/>
      <c r="AB12" s="125"/>
      <c r="AC12" s="116"/>
      <c r="AD12" s="116"/>
      <c r="AE12" s="117"/>
      <c r="AF12" s="125"/>
      <c r="AG12" s="116"/>
      <c r="AH12" s="116"/>
      <c r="AI12" s="118"/>
      <c r="AJ12" s="125"/>
      <c r="AK12" s="116"/>
      <c r="AL12" s="116"/>
      <c r="AM12" s="118"/>
      <c r="AN12" s="125"/>
      <c r="AO12" s="116"/>
      <c r="AP12" s="116"/>
      <c r="AQ12" s="118"/>
      <c r="AR12" s="125"/>
      <c r="AS12" s="116"/>
      <c r="AT12" s="116"/>
      <c r="AU12" s="118"/>
      <c r="AV12" s="129"/>
      <c r="AW12" s="130"/>
      <c r="AX12" s="126"/>
      <c r="AY12" s="127"/>
      <c r="AZ12" s="131">
        <f t="shared" si="1"/>
        <v>0</v>
      </c>
      <c r="BA12" s="132" t="e">
        <f t="shared" si="0"/>
        <v>#DIV/0!</v>
      </c>
      <c r="BB12" s="133">
        <f t="shared" si="2"/>
        <v>0</v>
      </c>
      <c r="BC12" s="133">
        <f t="shared" si="2"/>
        <v>0</v>
      </c>
      <c r="BD12" s="134">
        <f t="shared" si="2"/>
        <v>0</v>
      </c>
    </row>
    <row r="13" spans="1:56" x14ac:dyDescent="0.25">
      <c r="A13" s="262"/>
      <c r="B13" s="102" t="s">
        <v>8</v>
      </c>
      <c r="C13" s="242" t="s">
        <v>21</v>
      </c>
      <c r="D13" s="138"/>
      <c r="E13" s="116"/>
      <c r="F13" s="116"/>
      <c r="G13" s="117"/>
      <c r="H13" s="139"/>
      <c r="I13" s="116"/>
      <c r="J13" s="116"/>
      <c r="K13" s="118"/>
      <c r="L13" s="140"/>
      <c r="M13" s="141"/>
      <c r="N13" s="141"/>
      <c r="O13" s="142"/>
      <c r="P13" s="143"/>
      <c r="Q13" s="116"/>
      <c r="R13" s="116"/>
      <c r="S13" s="118"/>
      <c r="T13" s="143"/>
      <c r="U13" s="116"/>
      <c r="V13" s="116"/>
      <c r="W13" s="118"/>
      <c r="X13" s="143"/>
      <c r="Y13" s="141"/>
      <c r="Z13" s="141"/>
      <c r="AA13" s="142"/>
      <c r="AB13" s="125"/>
      <c r="AC13" s="116"/>
      <c r="AD13" s="116"/>
      <c r="AE13" s="117"/>
      <c r="AF13" s="125"/>
      <c r="AG13" s="141"/>
      <c r="AH13" s="141"/>
      <c r="AI13" s="142"/>
      <c r="AJ13" s="125"/>
      <c r="AK13" s="141"/>
      <c r="AL13" s="141"/>
      <c r="AM13" s="142"/>
      <c r="AN13" s="125"/>
      <c r="AO13" s="141"/>
      <c r="AP13" s="141"/>
      <c r="AQ13" s="142"/>
      <c r="AR13" s="125"/>
      <c r="AS13" s="141"/>
      <c r="AT13" s="141"/>
      <c r="AU13" s="142"/>
      <c r="AV13" s="129"/>
      <c r="AW13" s="144"/>
      <c r="AX13" s="141"/>
      <c r="AY13" s="145"/>
      <c r="AZ13" s="131">
        <f t="shared" si="1"/>
        <v>0</v>
      </c>
      <c r="BA13" s="132" t="e">
        <f t="shared" si="0"/>
        <v>#DIV/0!</v>
      </c>
      <c r="BB13" s="133">
        <f t="shared" si="2"/>
        <v>0</v>
      </c>
      <c r="BC13" s="133">
        <f t="shared" si="2"/>
        <v>0</v>
      </c>
      <c r="BD13" s="134">
        <f t="shared" si="2"/>
        <v>0</v>
      </c>
    </row>
    <row r="14" spans="1:56" x14ac:dyDescent="0.25">
      <c r="A14" s="262"/>
      <c r="B14" s="102" t="s">
        <v>8</v>
      </c>
      <c r="C14" s="242" t="s">
        <v>12</v>
      </c>
      <c r="D14" s="254"/>
      <c r="E14" s="255"/>
      <c r="F14" s="116"/>
      <c r="G14" s="145"/>
      <c r="H14" s="139"/>
      <c r="I14" s="116"/>
      <c r="J14" s="116"/>
      <c r="K14" s="118"/>
      <c r="L14" s="140"/>
      <c r="M14" s="141"/>
      <c r="N14" s="141"/>
      <c r="O14" s="142"/>
      <c r="P14" s="143"/>
      <c r="Q14" s="141"/>
      <c r="R14" s="141"/>
      <c r="S14" s="142"/>
      <c r="T14" s="143"/>
      <c r="U14" s="141"/>
      <c r="V14" s="141"/>
      <c r="W14" s="142"/>
      <c r="X14" s="143"/>
      <c r="Y14" s="116"/>
      <c r="Z14" s="116"/>
      <c r="AA14" s="118"/>
      <c r="AB14" s="125"/>
      <c r="AC14" s="141"/>
      <c r="AD14" s="141"/>
      <c r="AE14" s="145"/>
      <c r="AF14" s="125"/>
      <c r="AG14" s="141"/>
      <c r="AH14" s="141"/>
      <c r="AI14" s="142"/>
      <c r="AJ14" s="125"/>
      <c r="AK14" s="116"/>
      <c r="AL14" s="116"/>
      <c r="AM14" s="142"/>
      <c r="AN14" s="125"/>
      <c r="AO14" s="141"/>
      <c r="AP14" s="141"/>
      <c r="AQ14" s="142"/>
      <c r="AR14" s="125"/>
      <c r="AS14" s="141"/>
      <c r="AT14" s="141"/>
      <c r="AU14" s="142"/>
      <c r="AV14" s="129"/>
      <c r="AW14" s="135"/>
      <c r="AX14" s="116"/>
      <c r="AY14" s="145"/>
      <c r="AZ14" s="131">
        <f t="shared" si="1"/>
        <v>0</v>
      </c>
      <c r="BA14" s="132" t="e">
        <f t="shared" si="0"/>
        <v>#DIV/0!</v>
      </c>
      <c r="BB14" s="133">
        <f t="shared" si="2"/>
        <v>0</v>
      </c>
      <c r="BC14" s="133">
        <f t="shared" si="2"/>
        <v>0</v>
      </c>
      <c r="BD14" s="134">
        <f t="shared" si="2"/>
        <v>0</v>
      </c>
    </row>
    <row r="15" spans="1:56" x14ac:dyDescent="0.25">
      <c r="A15" s="262"/>
      <c r="B15" s="102" t="s">
        <v>8</v>
      </c>
      <c r="C15" s="242" t="s">
        <v>20</v>
      </c>
      <c r="D15" s="138"/>
      <c r="E15" s="116"/>
      <c r="F15" s="116"/>
      <c r="G15" s="117"/>
      <c r="H15" s="140"/>
      <c r="I15" s="116"/>
      <c r="J15" s="116"/>
      <c r="K15" s="118"/>
      <c r="L15" s="140"/>
      <c r="M15" s="116"/>
      <c r="N15" s="116"/>
      <c r="O15" s="118"/>
      <c r="P15" s="143"/>
      <c r="Q15" s="141"/>
      <c r="R15" s="141"/>
      <c r="S15" s="142"/>
      <c r="T15" s="143"/>
      <c r="U15" s="116"/>
      <c r="V15" s="116"/>
      <c r="W15" s="118"/>
      <c r="X15" s="143"/>
      <c r="Y15" s="116"/>
      <c r="Z15" s="116"/>
      <c r="AA15" s="118"/>
      <c r="AB15" s="125"/>
      <c r="AC15" s="116"/>
      <c r="AD15" s="116"/>
      <c r="AE15" s="117"/>
      <c r="AF15" s="125"/>
      <c r="AG15" s="116"/>
      <c r="AH15" s="116"/>
      <c r="AI15" s="118"/>
      <c r="AJ15" s="125"/>
      <c r="AK15" s="116"/>
      <c r="AL15" s="116"/>
      <c r="AM15" s="142"/>
      <c r="AN15" s="125"/>
      <c r="AO15" s="116"/>
      <c r="AP15" s="116"/>
      <c r="AQ15" s="118"/>
      <c r="AR15" s="125"/>
      <c r="AS15" s="116"/>
      <c r="AT15" s="116"/>
      <c r="AU15" s="118"/>
      <c r="AV15" s="129"/>
      <c r="AW15" s="135"/>
      <c r="AX15" s="116"/>
      <c r="AY15" s="145"/>
      <c r="AZ15" s="146">
        <f t="shared" si="1"/>
        <v>0</v>
      </c>
      <c r="BA15" s="147" t="e">
        <f t="shared" si="0"/>
        <v>#DIV/0!</v>
      </c>
      <c r="BB15" s="133">
        <f t="shared" si="2"/>
        <v>0</v>
      </c>
      <c r="BC15" s="133">
        <f t="shared" si="2"/>
        <v>0</v>
      </c>
      <c r="BD15" s="134">
        <f t="shared" si="2"/>
        <v>0</v>
      </c>
    </row>
    <row r="16" spans="1:56" x14ac:dyDescent="0.25">
      <c r="A16" s="262"/>
      <c r="B16" s="102" t="s">
        <v>8</v>
      </c>
      <c r="C16" s="242" t="s">
        <v>14</v>
      </c>
      <c r="D16" s="138"/>
      <c r="E16" s="116"/>
      <c r="F16" s="116"/>
      <c r="G16" s="117"/>
      <c r="H16" s="140"/>
      <c r="I16" s="116"/>
      <c r="J16" s="116"/>
      <c r="K16" s="118"/>
      <c r="L16" s="140"/>
      <c r="M16" s="116"/>
      <c r="N16" s="116"/>
      <c r="O16" s="118"/>
      <c r="P16" s="143"/>
      <c r="Q16" s="234"/>
      <c r="R16" s="234"/>
      <c r="S16" s="235"/>
      <c r="T16" s="143"/>
      <c r="U16" s="116"/>
      <c r="V16" s="116"/>
      <c r="W16" s="118"/>
      <c r="X16" s="143"/>
      <c r="Y16" s="116"/>
      <c r="Z16" s="116"/>
      <c r="AA16" s="118"/>
      <c r="AB16" s="125"/>
      <c r="AC16" s="116"/>
      <c r="AD16" s="116"/>
      <c r="AE16" s="117"/>
      <c r="AF16" s="125"/>
      <c r="AG16" s="116"/>
      <c r="AH16" s="116"/>
      <c r="AI16" s="118"/>
      <c r="AJ16" s="125"/>
      <c r="AK16" s="116"/>
      <c r="AL16" s="116"/>
      <c r="AM16" s="142"/>
      <c r="AN16" s="125"/>
      <c r="AO16" s="116"/>
      <c r="AP16" s="116"/>
      <c r="AQ16" s="118"/>
      <c r="AR16" s="125"/>
      <c r="AS16" s="116"/>
      <c r="AT16" s="116"/>
      <c r="AU16" s="118"/>
      <c r="AV16" s="129"/>
      <c r="AW16" s="135"/>
      <c r="AX16" s="116"/>
      <c r="AY16" s="145"/>
      <c r="AZ16" s="146">
        <f t="shared" ref="AZ16" si="3">SUM(D16+H16+L16+P16+T16+X16+AB16+AF16+AJ16+AN16+AR16+AV16)</f>
        <v>0</v>
      </c>
      <c r="BA16" s="147" t="e">
        <f t="shared" si="0"/>
        <v>#DIV/0!</v>
      </c>
      <c r="BB16" s="133">
        <f t="shared" ref="BB16" si="4">SUM(E16+I16+M16+Q16+U16+Y16+AC16+AG16+AK16+AO16+AS16+AW16)</f>
        <v>0</v>
      </c>
      <c r="BC16" s="133">
        <f t="shared" ref="BC16" si="5">SUM(F16+J16+N16+R16+V16+Z16+AD16+AH16+AL16+AP16+AT16+AX16)</f>
        <v>0</v>
      </c>
      <c r="BD16" s="134">
        <f t="shared" ref="BD16" si="6">SUM(G16+K16+O16+S16+W16+AA16+AE16+AI16+AM16+AQ16+AU16+AY16)</f>
        <v>0</v>
      </c>
    </row>
    <row r="17" spans="1:56" x14ac:dyDescent="0.25">
      <c r="A17" s="262"/>
      <c r="B17" s="102" t="s">
        <v>13</v>
      </c>
      <c r="C17" s="242" t="s">
        <v>7</v>
      </c>
      <c r="D17" s="125"/>
      <c r="E17" s="116"/>
      <c r="F17" s="116"/>
      <c r="G17" s="117"/>
      <c r="H17" s="125"/>
      <c r="I17" s="116"/>
      <c r="J17" s="116"/>
      <c r="K17" s="118"/>
      <c r="L17" s="125"/>
      <c r="M17" s="116"/>
      <c r="N17" s="116"/>
      <c r="O17" s="118"/>
      <c r="P17" s="125"/>
      <c r="Q17" s="116"/>
      <c r="R17" s="116"/>
      <c r="S17" s="118"/>
      <c r="T17" s="125"/>
      <c r="U17" s="116"/>
      <c r="V17" s="116"/>
      <c r="W17" s="118"/>
      <c r="X17" s="125"/>
      <c r="Y17" s="126"/>
      <c r="Z17" s="126"/>
      <c r="AA17" s="128"/>
      <c r="AB17" s="125"/>
      <c r="AC17" s="116"/>
      <c r="AD17" s="116"/>
      <c r="AE17" s="117"/>
      <c r="AF17" s="125"/>
      <c r="AG17" s="126"/>
      <c r="AH17" s="126"/>
      <c r="AI17" s="128"/>
      <c r="AJ17" s="125"/>
      <c r="AK17" s="116"/>
      <c r="AL17" s="116"/>
      <c r="AM17" s="128"/>
      <c r="AN17" s="125"/>
      <c r="AO17" s="126"/>
      <c r="AP17" s="126"/>
      <c r="AQ17" s="128"/>
      <c r="AR17" s="125"/>
      <c r="AS17" s="116"/>
      <c r="AT17" s="116"/>
      <c r="AU17" s="118"/>
      <c r="AV17" s="129"/>
      <c r="AW17" s="135"/>
      <c r="AX17" s="116"/>
      <c r="AY17" s="127"/>
      <c r="AZ17" s="146">
        <f t="shared" si="1"/>
        <v>0</v>
      </c>
      <c r="BA17" s="147" t="e">
        <f t="shared" si="0"/>
        <v>#DIV/0!</v>
      </c>
      <c r="BB17" s="133">
        <f t="shared" si="2"/>
        <v>0</v>
      </c>
      <c r="BC17" s="133">
        <f t="shared" si="2"/>
        <v>0</v>
      </c>
      <c r="BD17" s="134">
        <f t="shared" si="2"/>
        <v>0</v>
      </c>
    </row>
    <row r="18" spans="1:56" x14ac:dyDescent="0.25">
      <c r="A18" s="262"/>
      <c r="B18" s="102" t="s">
        <v>22</v>
      </c>
      <c r="C18" s="242" t="s">
        <v>20</v>
      </c>
      <c r="D18" s="125"/>
      <c r="E18" s="116"/>
      <c r="F18" s="116"/>
      <c r="G18" s="117"/>
      <c r="H18" s="125"/>
      <c r="I18" s="116"/>
      <c r="J18" s="116"/>
      <c r="K18" s="118"/>
      <c r="L18" s="125"/>
      <c r="M18" s="126"/>
      <c r="N18" s="126"/>
      <c r="O18" s="128"/>
      <c r="P18" s="125"/>
      <c r="Q18" s="116"/>
      <c r="R18" s="116"/>
      <c r="S18" s="118"/>
      <c r="T18" s="125"/>
      <c r="U18" s="116"/>
      <c r="V18" s="116"/>
      <c r="W18" s="118"/>
      <c r="X18" s="125"/>
      <c r="Y18" s="116"/>
      <c r="Z18" s="116"/>
      <c r="AA18" s="118"/>
      <c r="AB18" s="125"/>
      <c r="AC18" s="116"/>
      <c r="AD18" s="116"/>
      <c r="AE18" s="117"/>
      <c r="AF18" s="125"/>
      <c r="AG18" s="116"/>
      <c r="AH18" s="116"/>
      <c r="AI18" s="118"/>
      <c r="AJ18" s="125"/>
      <c r="AK18" s="116"/>
      <c r="AL18" s="116"/>
      <c r="AM18" s="128"/>
      <c r="AN18" s="125"/>
      <c r="AO18" s="126"/>
      <c r="AP18" s="126"/>
      <c r="AQ18" s="128"/>
      <c r="AR18" s="125"/>
      <c r="AS18" s="116"/>
      <c r="AT18" s="116"/>
      <c r="AU18" s="118"/>
      <c r="AV18" s="129"/>
      <c r="AW18" s="135"/>
      <c r="AX18" s="116"/>
      <c r="AY18" s="127"/>
      <c r="AZ18" s="146">
        <f t="shared" si="1"/>
        <v>0</v>
      </c>
      <c r="BA18" s="147" t="e">
        <f t="shared" si="0"/>
        <v>#DIV/0!</v>
      </c>
      <c r="BB18" s="133">
        <f t="shared" si="2"/>
        <v>0</v>
      </c>
      <c r="BC18" s="133">
        <f t="shared" si="2"/>
        <v>0</v>
      </c>
      <c r="BD18" s="134">
        <f t="shared" si="2"/>
        <v>0</v>
      </c>
    </row>
    <row r="19" spans="1:56" x14ac:dyDescent="0.25">
      <c r="A19" s="262"/>
      <c r="B19" s="102" t="s">
        <v>25</v>
      </c>
      <c r="C19" s="242" t="s">
        <v>7</v>
      </c>
      <c r="D19" s="125"/>
      <c r="E19" s="126"/>
      <c r="F19" s="116"/>
      <c r="G19" s="127"/>
      <c r="H19" s="125"/>
      <c r="I19" s="126"/>
      <c r="J19" s="126"/>
      <c r="K19" s="128"/>
      <c r="L19" s="125"/>
      <c r="M19" s="126"/>
      <c r="N19" s="126"/>
      <c r="O19" s="128"/>
      <c r="P19" s="125"/>
      <c r="Q19" s="126"/>
      <c r="R19" s="126"/>
      <c r="S19" s="128"/>
      <c r="T19" s="125"/>
      <c r="U19" s="126"/>
      <c r="V19" s="126"/>
      <c r="W19" s="128"/>
      <c r="X19" s="125"/>
      <c r="Y19" s="126"/>
      <c r="Z19" s="126"/>
      <c r="AA19" s="128"/>
      <c r="AB19" s="125"/>
      <c r="AC19" s="126"/>
      <c r="AD19" s="126"/>
      <c r="AE19" s="127"/>
      <c r="AF19" s="125"/>
      <c r="AG19" s="126"/>
      <c r="AH19" s="126"/>
      <c r="AI19" s="128"/>
      <c r="AJ19" s="125"/>
      <c r="AK19" s="126"/>
      <c r="AL19" s="126"/>
      <c r="AM19" s="128"/>
      <c r="AN19" s="125"/>
      <c r="AO19" s="126"/>
      <c r="AP19" s="126"/>
      <c r="AQ19" s="128"/>
      <c r="AR19" s="125"/>
      <c r="AS19" s="126"/>
      <c r="AT19" s="126"/>
      <c r="AU19" s="128"/>
      <c r="AV19" s="129"/>
      <c r="AW19" s="130"/>
      <c r="AX19" s="126"/>
      <c r="AY19" s="127"/>
      <c r="AZ19" s="146">
        <f t="shared" si="1"/>
        <v>0</v>
      </c>
      <c r="BA19" s="147" t="e">
        <f t="shared" si="0"/>
        <v>#DIV/0!</v>
      </c>
      <c r="BB19" s="133">
        <f t="shared" si="2"/>
        <v>0</v>
      </c>
      <c r="BC19" s="133">
        <f t="shared" si="2"/>
        <v>0</v>
      </c>
      <c r="BD19" s="134">
        <f t="shared" si="2"/>
        <v>0</v>
      </c>
    </row>
    <row r="20" spans="1:56" x14ac:dyDescent="0.25">
      <c r="A20" s="262"/>
      <c r="B20" s="102" t="s">
        <v>25</v>
      </c>
      <c r="C20" s="242" t="s">
        <v>10</v>
      </c>
      <c r="D20" s="125"/>
      <c r="E20" s="126"/>
      <c r="F20" s="116"/>
      <c r="G20" s="127"/>
      <c r="H20" s="125"/>
      <c r="I20" s="116"/>
      <c r="J20" s="116"/>
      <c r="K20" s="118"/>
      <c r="L20" s="125"/>
      <c r="M20" s="126"/>
      <c r="N20" s="126"/>
      <c r="O20" s="128"/>
      <c r="P20" s="125"/>
      <c r="Q20" s="116"/>
      <c r="R20" s="116"/>
      <c r="S20" s="118"/>
      <c r="T20" s="125"/>
      <c r="U20" s="126"/>
      <c r="V20" s="126"/>
      <c r="W20" s="128"/>
      <c r="X20" s="125"/>
      <c r="Y20" s="126"/>
      <c r="Z20" s="126"/>
      <c r="AA20" s="128"/>
      <c r="AB20" s="125"/>
      <c r="AC20" s="126"/>
      <c r="AD20" s="126"/>
      <c r="AE20" s="127"/>
      <c r="AF20" s="125"/>
      <c r="AG20" s="126"/>
      <c r="AH20" s="126"/>
      <c r="AI20" s="128"/>
      <c r="AJ20" s="125"/>
      <c r="AK20" s="126"/>
      <c r="AL20" s="126"/>
      <c r="AM20" s="128"/>
      <c r="AN20" s="125"/>
      <c r="AO20" s="126"/>
      <c r="AP20" s="126"/>
      <c r="AQ20" s="128"/>
      <c r="AR20" s="125"/>
      <c r="AS20" s="126"/>
      <c r="AT20" s="126"/>
      <c r="AU20" s="128"/>
      <c r="AV20" s="129"/>
      <c r="AW20" s="135"/>
      <c r="AX20" s="116"/>
      <c r="AY20" s="127"/>
      <c r="AZ20" s="146">
        <f t="shared" si="1"/>
        <v>0</v>
      </c>
      <c r="BA20" s="147" t="e">
        <f t="shared" si="0"/>
        <v>#DIV/0!</v>
      </c>
      <c r="BB20" s="133">
        <f t="shared" si="2"/>
        <v>0</v>
      </c>
      <c r="BC20" s="133">
        <f t="shared" si="2"/>
        <v>0</v>
      </c>
      <c r="BD20" s="134">
        <f t="shared" si="2"/>
        <v>0</v>
      </c>
    </row>
    <row r="21" spans="1:56" x14ac:dyDescent="0.25">
      <c r="A21" s="262"/>
      <c r="B21" s="102" t="s">
        <v>25</v>
      </c>
      <c r="C21" s="242" t="s">
        <v>11</v>
      </c>
      <c r="D21" s="125"/>
      <c r="E21" s="116"/>
      <c r="F21" s="116"/>
      <c r="G21" s="117"/>
      <c r="H21" s="125"/>
      <c r="I21" s="116"/>
      <c r="J21" s="116"/>
      <c r="K21" s="118"/>
      <c r="L21" s="125"/>
      <c r="M21" s="116"/>
      <c r="N21" s="116"/>
      <c r="O21" s="118"/>
      <c r="P21" s="125"/>
      <c r="Q21" s="116"/>
      <c r="R21" s="116"/>
      <c r="S21" s="118"/>
      <c r="T21" s="125"/>
      <c r="U21" s="116"/>
      <c r="V21" s="116"/>
      <c r="W21" s="118"/>
      <c r="X21" s="125"/>
      <c r="Y21" s="116"/>
      <c r="Z21" s="116"/>
      <c r="AA21" s="118"/>
      <c r="AB21" s="125"/>
      <c r="AC21" s="116"/>
      <c r="AD21" s="116"/>
      <c r="AE21" s="117"/>
      <c r="AF21" s="125"/>
      <c r="AG21" s="116"/>
      <c r="AH21" s="116"/>
      <c r="AI21" s="118"/>
      <c r="AJ21" s="125"/>
      <c r="AK21" s="116"/>
      <c r="AL21" s="116"/>
      <c r="AM21" s="128"/>
      <c r="AN21" s="125"/>
      <c r="AO21" s="126"/>
      <c r="AP21" s="126"/>
      <c r="AQ21" s="128"/>
      <c r="AR21" s="125"/>
      <c r="AS21" s="126"/>
      <c r="AT21" s="126"/>
      <c r="AU21" s="128"/>
      <c r="AV21" s="129"/>
      <c r="AW21" s="130"/>
      <c r="AX21" s="126"/>
      <c r="AY21" s="127"/>
      <c r="AZ21" s="146">
        <f t="shared" si="1"/>
        <v>0</v>
      </c>
      <c r="BA21" s="147" t="e">
        <f t="shared" si="0"/>
        <v>#DIV/0!</v>
      </c>
      <c r="BB21" s="133">
        <f t="shared" si="2"/>
        <v>0</v>
      </c>
      <c r="BC21" s="133">
        <f t="shared" si="2"/>
        <v>0</v>
      </c>
      <c r="BD21" s="134">
        <f t="shared" si="2"/>
        <v>0</v>
      </c>
    </row>
    <row r="22" spans="1:56" x14ac:dyDescent="0.25">
      <c r="A22" s="262"/>
      <c r="B22" s="102" t="s">
        <v>25</v>
      </c>
      <c r="C22" s="242" t="s">
        <v>8</v>
      </c>
      <c r="D22" s="125"/>
      <c r="E22" s="116"/>
      <c r="F22" s="116"/>
      <c r="G22" s="117"/>
      <c r="H22" s="125"/>
      <c r="I22" s="116"/>
      <c r="J22" s="116"/>
      <c r="K22" s="118"/>
      <c r="L22" s="125"/>
      <c r="M22" s="126"/>
      <c r="N22" s="126"/>
      <c r="O22" s="128"/>
      <c r="P22" s="125"/>
      <c r="Q22" s="126"/>
      <c r="R22" s="126"/>
      <c r="S22" s="128"/>
      <c r="T22" s="125"/>
      <c r="U22" s="126"/>
      <c r="V22" s="126"/>
      <c r="W22" s="128"/>
      <c r="X22" s="125"/>
      <c r="Y22" s="126"/>
      <c r="Z22" s="126"/>
      <c r="AA22" s="128"/>
      <c r="AB22" s="125"/>
      <c r="AC22" s="116"/>
      <c r="AD22" s="116"/>
      <c r="AE22" s="117"/>
      <c r="AF22" s="125"/>
      <c r="AG22" s="126"/>
      <c r="AH22" s="126"/>
      <c r="AI22" s="128"/>
      <c r="AJ22" s="125"/>
      <c r="AK22" s="116"/>
      <c r="AL22" s="116"/>
      <c r="AM22" s="128"/>
      <c r="AN22" s="125"/>
      <c r="AO22" s="116"/>
      <c r="AP22" s="116"/>
      <c r="AQ22" s="118"/>
      <c r="AR22" s="125"/>
      <c r="AS22" s="116"/>
      <c r="AT22" s="116"/>
      <c r="AU22" s="118"/>
      <c r="AV22" s="129"/>
      <c r="AW22" s="135"/>
      <c r="AX22" s="116"/>
      <c r="AY22" s="127"/>
      <c r="AZ22" s="146">
        <f t="shared" si="1"/>
        <v>0</v>
      </c>
      <c r="BA22" s="147" t="e">
        <f t="shared" si="0"/>
        <v>#DIV/0!</v>
      </c>
      <c r="BB22" s="133">
        <f t="shared" si="2"/>
        <v>0</v>
      </c>
      <c r="BC22" s="133">
        <f t="shared" si="2"/>
        <v>0</v>
      </c>
      <c r="BD22" s="134">
        <f t="shared" si="2"/>
        <v>0</v>
      </c>
    </row>
    <row r="23" spans="1:56" x14ac:dyDescent="0.25">
      <c r="A23" s="262"/>
      <c r="B23" s="102" t="s">
        <v>7</v>
      </c>
      <c r="C23" s="242" t="s">
        <v>25</v>
      </c>
      <c r="D23" s="125"/>
      <c r="E23" s="116"/>
      <c r="F23" s="116"/>
      <c r="G23" s="117"/>
      <c r="H23" s="125"/>
      <c r="I23" s="116"/>
      <c r="J23" s="116"/>
      <c r="K23" s="118"/>
      <c r="L23" s="125"/>
      <c r="M23" s="116"/>
      <c r="N23" s="116"/>
      <c r="O23" s="118"/>
      <c r="P23" s="125"/>
      <c r="Q23" s="116"/>
      <c r="R23" s="116"/>
      <c r="S23" s="118"/>
      <c r="T23" s="125"/>
      <c r="U23" s="116"/>
      <c r="V23" s="116"/>
      <c r="W23" s="118"/>
      <c r="X23" s="125"/>
      <c r="Y23" s="116"/>
      <c r="Z23" s="116"/>
      <c r="AA23" s="118"/>
      <c r="AB23" s="125"/>
      <c r="AC23" s="116"/>
      <c r="AD23" s="116"/>
      <c r="AE23" s="117"/>
      <c r="AF23" s="125"/>
      <c r="AG23" s="116"/>
      <c r="AH23" s="116"/>
      <c r="AI23" s="118"/>
      <c r="AJ23" s="125"/>
      <c r="AK23" s="116"/>
      <c r="AL23" s="116"/>
      <c r="AM23" s="128"/>
      <c r="AN23" s="125"/>
      <c r="AO23" s="116"/>
      <c r="AP23" s="116"/>
      <c r="AQ23" s="118"/>
      <c r="AR23" s="125"/>
      <c r="AS23" s="116"/>
      <c r="AT23" s="116"/>
      <c r="AU23" s="118"/>
      <c r="AV23" s="129"/>
      <c r="AW23" s="130"/>
      <c r="AX23" s="126"/>
      <c r="AY23" s="127"/>
      <c r="AZ23" s="146">
        <f t="shared" si="1"/>
        <v>0</v>
      </c>
      <c r="BA23" s="147" t="e">
        <f t="shared" si="0"/>
        <v>#DIV/0!</v>
      </c>
      <c r="BB23" s="133">
        <f t="shared" si="2"/>
        <v>0</v>
      </c>
      <c r="BC23" s="133">
        <f t="shared" si="2"/>
        <v>0</v>
      </c>
      <c r="BD23" s="134">
        <f t="shared" si="2"/>
        <v>0</v>
      </c>
    </row>
    <row r="24" spans="1:56" x14ac:dyDescent="0.25">
      <c r="A24" s="262"/>
      <c r="B24" s="102" t="s">
        <v>7</v>
      </c>
      <c r="C24" s="242" t="s">
        <v>24</v>
      </c>
      <c r="D24" s="138"/>
      <c r="E24" s="116"/>
      <c r="F24" s="116"/>
      <c r="G24" s="117"/>
      <c r="H24" s="139"/>
      <c r="I24" s="116"/>
      <c r="J24" s="116"/>
      <c r="K24" s="118"/>
      <c r="L24" s="140"/>
      <c r="M24" s="116"/>
      <c r="N24" s="116"/>
      <c r="O24" s="118"/>
      <c r="P24" s="143"/>
      <c r="Q24" s="116"/>
      <c r="R24" s="116"/>
      <c r="S24" s="118"/>
      <c r="T24" s="143"/>
      <c r="U24" s="144"/>
      <c r="V24" s="144"/>
      <c r="W24" s="148"/>
      <c r="X24" s="143"/>
      <c r="Y24" s="144"/>
      <c r="Z24" s="144"/>
      <c r="AA24" s="148"/>
      <c r="AB24" s="125"/>
      <c r="AC24" s="116"/>
      <c r="AD24" s="116"/>
      <c r="AE24" s="117"/>
      <c r="AF24" s="125"/>
      <c r="AG24" s="116"/>
      <c r="AH24" s="116"/>
      <c r="AI24" s="118"/>
      <c r="AJ24" s="125"/>
      <c r="AK24" s="144"/>
      <c r="AL24" s="144"/>
      <c r="AM24" s="148"/>
      <c r="AN24" s="125"/>
      <c r="AO24" s="116"/>
      <c r="AP24" s="116"/>
      <c r="AQ24" s="118"/>
      <c r="AR24" s="125"/>
      <c r="AS24" s="116"/>
      <c r="AT24" s="116"/>
      <c r="AU24" s="118"/>
      <c r="AV24" s="129"/>
      <c r="AW24" s="135"/>
      <c r="AX24" s="116"/>
      <c r="AY24" s="149"/>
      <c r="AZ24" s="146">
        <f t="shared" si="1"/>
        <v>0</v>
      </c>
      <c r="BA24" s="147" t="e">
        <f t="shared" si="0"/>
        <v>#DIV/0!</v>
      </c>
      <c r="BB24" s="133">
        <f t="shared" si="2"/>
        <v>0</v>
      </c>
      <c r="BC24" s="133">
        <f t="shared" si="2"/>
        <v>0</v>
      </c>
      <c r="BD24" s="134">
        <f t="shared" si="2"/>
        <v>0</v>
      </c>
    </row>
    <row r="25" spans="1:56" x14ac:dyDescent="0.25">
      <c r="A25" s="262"/>
      <c r="B25" s="102" t="s">
        <v>7</v>
      </c>
      <c r="C25" s="242" t="s">
        <v>9</v>
      </c>
      <c r="D25" s="138"/>
      <c r="E25" s="116"/>
      <c r="F25" s="116"/>
      <c r="G25" s="117"/>
      <c r="H25" s="139"/>
      <c r="I25" s="116"/>
      <c r="J25" s="116"/>
      <c r="K25" s="118"/>
      <c r="L25" s="140"/>
      <c r="M25" s="144"/>
      <c r="N25" s="144"/>
      <c r="O25" s="148"/>
      <c r="P25" s="143"/>
      <c r="Q25" s="116"/>
      <c r="R25" s="116"/>
      <c r="S25" s="118"/>
      <c r="T25" s="143"/>
      <c r="U25" s="116"/>
      <c r="V25" s="116"/>
      <c r="W25" s="118"/>
      <c r="X25" s="143"/>
      <c r="Y25" s="116"/>
      <c r="Z25" s="116"/>
      <c r="AA25" s="118"/>
      <c r="AB25" s="125"/>
      <c r="AC25" s="116"/>
      <c r="AD25" s="116"/>
      <c r="AE25" s="117"/>
      <c r="AF25" s="125"/>
      <c r="AG25" s="116"/>
      <c r="AH25" s="116"/>
      <c r="AI25" s="118"/>
      <c r="AJ25" s="125"/>
      <c r="AK25" s="116"/>
      <c r="AL25" s="116"/>
      <c r="AM25" s="148"/>
      <c r="AN25" s="125"/>
      <c r="AO25" s="144"/>
      <c r="AP25" s="144"/>
      <c r="AQ25" s="148"/>
      <c r="AR25" s="125"/>
      <c r="AS25" s="144"/>
      <c r="AT25" s="144"/>
      <c r="AU25" s="148"/>
      <c r="AV25" s="129"/>
      <c r="AW25" s="135"/>
      <c r="AX25" s="116"/>
      <c r="AY25" s="149"/>
      <c r="AZ25" s="146">
        <f t="shared" si="1"/>
        <v>0</v>
      </c>
      <c r="BA25" s="147" t="e">
        <f t="shared" si="0"/>
        <v>#DIV/0!</v>
      </c>
      <c r="BB25" s="133">
        <f t="shared" si="2"/>
        <v>0</v>
      </c>
      <c r="BC25" s="133">
        <f t="shared" si="2"/>
        <v>0</v>
      </c>
      <c r="BD25" s="134">
        <f t="shared" si="2"/>
        <v>0</v>
      </c>
    </row>
    <row r="26" spans="1:56" x14ac:dyDescent="0.25">
      <c r="A26" s="262"/>
      <c r="B26" s="102" t="s">
        <v>7</v>
      </c>
      <c r="C26" s="242" t="s">
        <v>8</v>
      </c>
      <c r="D26" s="138"/>
      <c r="E26" s="116"/>
      <c r="F26" s="116"/>
      <c r="G26" s="117"/>
      <c r="H26" s="139"/>
      <c r="I26" s="144"/>
      <c r="J26" s="144"/>
      <c r="K26" s="148"/>
      <c r="L26" s="140"/>
      <c r="M26" s="116"/>
      <c r="N26" s="116"/>
      <c r="O26" s="118"/>
      <c r="P26" s="143"/>
      <c r="Q26" s="116"/>
      <c r="R26" s="116"/>
      <c r="S26" s="118"/>
      <c r="T26" s="143"/>
      <c r="U26" s="144"/>
      <c r="V26" s="144"/>
      <c r="W26" s="148"/>
      <c r="X26" s="143"/>
      <c r="Y26" s="144"/>
      <c r="Z26" s="144"/>
      <c r="AA26" s="148"/>
      <c r="AB26" s="125"/>
      <c r="AC26" s="144"/>
      <c r="AD26" s="144"/>
      <c r="AE26" s="149"/>
      <c r="AF26" s="125"/>
      <c r="AG26" s="144"/>
      <c r="AH26" s="144"/>
      <c r="AI26" s="148"/>
      <c r="AJ26" s="125"/>
      <c r="AK26" s="144"/>
      <c r="AL26" s="144"/>
      <c r="AM26" s="148"/>
      <c r="AN26" s="125"/>
      <c r="AO26" s="144"/>
      <c r="AP26" s="144"/>
      <c r="AQ26" s="148"/>
      <c r="AR26" s="125"/>
      <c r="AS26" s="144"/>
      <c r="AT26" s="144"/>
      <c r="AU26" s="148"/>
      <c r="AV26" s="129"/>
      <c r="AW26" s="135"/>
      <c r="AX26" s="116"/>
      <c r="AY26" s="149"/>
      <c r="AZ26" s="146">
        <f t="shared" si="1"/>
        <v>0</v>
      </c>
      <c r="BA26" s="147" t="e">
        <f t="shared" si="0"/>
        <v>#DIV/0!</v>
      </c>
      <c r="BB26" s="133">
        <f t="shared" si="2"/>
        <v>0</v>
      </c>
      <c r="BC26" s="133">
        <f t="shared" si="2"/>
        <v>0</v>
      </c>
      <c r="BD26" s="134">
        <f t="shared" si="2"/>
        <v>0</v>
      </c>
    </row>
    <row r="27" spans="1:56" x14ac:dyDescent="0.25">
      <c r="A27" s="262"/>
      <c r="B27" s="102" t="s">
        <v>7</v>
      </c>
      <c r="C27" s="242" t="s">
        <v>13</v>
      </c>
      <c r="D27" s="138"/>
      <c r="E27" s="116"/>
      <c r="F27" s="116"/>
      <c r="G27" s="117"/>
      <c r="H27" s="139"/>
      <c r="I27" s="116"/>
      <c r="J27" s="116"/>
      <c r="K27" s="118"/>
      <c r="L27" s="140"/>
      <c r="M27" s="116"/>
      <c r="N27" s="116"/>
      <c r="O27" s="118"/>
      <c r="P27" s="143"/>
      <c r="Q27" s="116"/>
      <c r="R27" s="116"/>
      <c r="S27" s="118"/>
      <c r="T27" s="143"/>
      <c r="U27" s="116"/>
      <c r="V27" s="116"/>
      <c r="W27" s="118"/>
      <c r="X27" s="143"/>
      <c r="Y27" s="116"/>
      <c r="Z27" s="116"/>
      <c r="AA27" s="118"/>
      <c r="AB27" s="125"/>
      <c r="AC27" s="116"/>
      <c r="AD27" s="116"/>
      <c r="AE27" s="117"/>
      <c r="AF27" s="125"/>
      <c r="AG27" s="144"/>
      <c r="AH27" s="144"/>
      <c r="AI27" s="148"/>
      <c r="AJ27" s="125"/>
      <c r="AK27" s="116"/>
      <c r="AL27" s="116"/>
      <c r="AM27" s="148"/>
      <c r="AN27" s="125"/>
      <c r="AO27" s="116"/>
      <c r="AP27" s="116"/>
      <c r="AQ27" s="118"/>
      <c r="AR27" s="125"/>
      <c r="AS27" s="116"/>
      <c r="AT27" s="116"/>
      <c r="AU27" s="118"/>
      <c r="AV27" s="129"/>
      <c r="AW27" s="135"/>
      <c r="AX27" s="116"/>
      <c r="AY27" s="149"/>
      <c r="AZ27" s="146">
        <f t="shared" si="1"/>
        <v>0</v>
      </c>
      <c r="BA27" s="147" t="e">
        <f t="shared" si="0"/>
        <v>#DIV/0!</v>
      </c>
      <c r="BB27" s="133">
        <f t="shared" si="2"/>
        <v>0</v>
      </c>
      <c r="BC27" s="133">
        <f t="shared" si="2"/>
        <v>0</v>
      </c>
      <c r="BD27" s="134">
        <f t="shared" si="2"/>
        <v>0</v>
      </c>
    </row>
    <row r="28" spans="1:56" x14ac:dyDescent="0.25">
      <c r="A28" s="262"/>
      <c r="B28" s="102" t="s">
        <v>10</v>
      </c>
      <c r="C28" s="242" t="s">
        <v>8</v>
      </c>
      <c r="D28" s="138"/>
      <c r="E28" s="116"/>
      <c r="F28" s="116"/>
      <c r="G28" s="117"/>
      <c r="H28" s="139"/>
      <c r="I28" s="116"/>
      <c r="J28" s="116"/>
      <c r="K28" s="118"/>
      <c r="L28" s="140"/>
      <c r="M28" s="116"/>
      <c r="N28" s="116"/>
      <c r="O28" s="118"/>
      <c r="P28" s="143"/>
      <c r="Q28" s="116"/>
      <c r="R28" s="116"/>
      <c r="S28" s="118"/>
      <c r="T28" s="143"/>
      <c r="U28" s="144"/>
      <c r="V28" s="144"/>
      <c r="W28" s="148"/>
      <c r="X28" s="143"/>
      <c r="Y28" s="144"/>
      <c r="Z28" s="144"/>
      <c r="AA28" s="148"/>
      <c r="AB28" s="125"/>
      <c r="AC28" s="144"/>
      <c r="AD28" s="144"/>
      <c r="AE28" s="149"/>
      <c r="AF28" s="125"/>
      <c r="AG28" s="116"/>
      <c r="AH28" s="116"/>
      <c r="AI28" s="118"/>
      <c r="AJ28" s="125"/>
      <c r="AK28" s="144"/>
      <c r="AL28" s="144"/>
      <c r="AM28" s="148"/>
      <c r="AN28" s="125"/>
      <c r="AO28" s="144"/>
      <c r="AP28" s="144"/>
      <c r="AQ28" s="148"/>
      <c r="AR28" s="125"/>
      <c r="AS28" s="116"/>
      <c r="AT28" s="116"/>
      <c r="AU28" s="118"/>
      <c r="AV28" s="129"/>
      <c r="AW28" s="135"/>
      <c r="AX28" s="116"/>
      <c r="AY28" s="149"/>
      <c r="AZ28" s="146">
        <f t="shared" si="1"/>
        <v>0</v>
      </c>
      <c r="BA28" s="147" t="e">
        <f t="shared" si="0"/>
        <v>#DIV/0!</v>
      </c>
      <c r="BB28" s="133">
        <f t="shared" si="2"/>
        <v>0</v>
      </c>
      <c r="BC28" s="133">
        <f t="shared" si="2"/>
        <v>0</v>
      </c>
      <c r="BD28" s="134">
        <f t="shared" si="2"/>
        <v>0</v>
      </c>
    </row>
    <row r="29" spans="1:56" x14ac:dyDescent="0.25">
      <c r="A29" s="262"/>
      <c r="B29" s="102" t="s">
        <v>10</v>
      </c>
      <c r="C29" s="242" t="s">
        <v>13</v>
      </c>
      <c r="D29" s="138"/>
      <c r="E29" s="116"/>
      <c r="F29" s="116"/>
      <c r="G29" s="117"/>
      <c r="H29" s="139"/>
      <c r="I29" s="116"/>
      <c r="J29" s="116"/>
      <c r="K29" s="118"/>
      <c r="L29" s="140"/>
      <c r="M29" s="116"/>
      <c r="N29" s="116"/>
      <c r="O29" s="118"/>
      <c r="P29" s="143"/>
      <c r="Q29" s="116"/>
      <c r="R29" s="116"/>
      <c r="S29" s="118"/>
      <c r="T29" s="143"/>
      <c r="U29" s="141"/>
      <c r="V29" s="141"/>
      <c r="W29" s="142"/>
      <c r="X29" s="143"/>
      <c r="Y29" s="141"/>
      <c r="Z29" s="141"/>
      <c r="AA29" s="142"/>
      <c r="AB29" s="125"/>
      <c r="AC29" s="141"/>
      <c r="AD29" s="141"/>
      <c r="AE29" s="145"/>
      <c r="AF29" s="125"/>
      <c r="AG29" s="116"/>
      <c r="AH29" s="116"/>
      <c r="AI29" s="118"/>
      <c r="AJ29" s="125"/>
      <c r="AK29" s="141"/>
      <c r="AL29" s="141"/>
      <c r="AM29" s="142"/>
      <c r="AN29" s="125"/>
      <c r="AO29" s="141"/>
      <c r="AP29" s="141"/>
      <c r="AQ29" s="142"/>
      <c r="AR29" s="125"/>
      <c r="AS29" s="116"/>
      <c r="AT29" s="116"/>
      <c r="AU29" s="118"/>
      <c r="AV29" s="129"/>
      <c r="AW29" s="135"/>
      <c r="AX29" s="116"/>
      <c r="AY29" s="145"/>
      <c r="AZ29" s="146">
        <f t="shared" ref="AZ29" si="7">SUM(D29+H29+L29+P29+T29+X29+AB29+AF29+AJ29+AN29+AR29+AV29)</f>
        <v>0</v>
      </c>
      <c r="BA29" s="147" t="e">
        <f t="shared" si="0"/>
        <v>#DIV/0!</v>
      </c>
      <c r="BB29" s="133">
        <f t="shared" ref="BB29" si="8">SUM(E29+I29+M29+Q29+U29+Y29+AC29+AG29+AK29+AO29+AS29+AW29)</f>
        <v>0</v>
      </c>
      <c r="BC29" s="133">
        <f t="shared" ref="BC29" si="9">SUM(F29+J29+N29+R29+V29+Z29+AD29+AH29+AL29+AP29+AT29+AX29)</f>
        <v>0</v>
      </c>
      <c r="BD29" s="134">
        <f t="shared" ref="BD29" si="10">SUM(G29+K29+O29+S29+W29+AA29+AE29+AI29+AM29+AQ29+AU29+AY29)</f>
        <v>0</v>
      </c>
    </row>
    <row r="30" spans="1:56" x14ac:dyDescent="0.25">
      <c r="A30" s="262"/>
      <c r="B30" s="102" t="s">
        <v>6</v>
      </c>
      <c r="C30" s="242" t="s">
        <v>8</v>
      </c>
      <c r="D30" s="125"/>
      <c r="E30" s="126"/>
      <c r="F30" s="116"/>
      <c r="G30" s="127"/>
      <c r="H30" s="125"/>
      <c r="I30" s="126"/>
      <c r="J30" s="126"/>
      <c r="K30" s="128"/>
      <c r="L30" s="125"/>
      <c r="M30" s="126"/>
      <c r="N30" s="126"/>
      <c r="O30" s="128"/>
      <c r="P30" s="125"/>
      <c r="Q30" s="126"/>
      <c r="R30" s="126"/>
      <c r="S30" s="128"/>
      <c r="T30" s="125"/>
      <c r="U30" s="126"/>
      <c r="V30" s="126"/>
      <c r="W30" s="128"/>
      <c r="X30" s="125"/>
      <c r="Y30" s="126"/>
      <c r="Z30" s="126"/>
      <c r="AA30" s="128"/>
      <c r="AB30" s="125"/>
      <c r="AC30" s="126"/>
      <c r="AD30" s="126"/>
      <c r="AE30" s="127"/>
      <c r="AF30" s="125"/>
      <c r="AG30" s="126"/>
      <c r="AH30" s="126"/>
      <c r="AI30" s="128"/>
      <c r="AJ30" s="125"/>
      <c r="AK30" s="126"/>
      <c r="AL30" s="126"/>
      <c r="AM30" s="128"/>
      <c r="AN30" s="125"/>
      <c r="AO30" s="126"/>
      <c r="AP30" s="126"/>
      <c r="AQ30" s="128"/>
      <c r="AR30" s="125"/>
      <c r="AS30" s="126"/>
      <c r="AT30" s="126"/>
      <c r="AU30" s="128"/>
      <c r="AV30" s="129"/>
      <c r="AW30" s="130"/>
      <c r="AX30" s="126"/>
      <c r="AY30" s="127"/>
      <c r="AZ30" s="146">
        <f t="shared" si="1"/>
        <v>0</v>
      </c>
      <c r="BA30" s="147" t="e">
        <f t="shared" si="0"/>
        <v>#DIV/0!</v>
      </c>
      <c r="BB30" s="133">
        <f t="shared" si="2"/>
        <v>0</v>
      </c>
      <c r="BC30" s="133">
        <f t="shared" si="2"/>
        <v>0</v>
      </c>
      <c r="BD30" s="134">
        <f t="shared" si="2"/>
        <v>0</v>
      </c>
    </row>
    <row r="31" spans="1:56" x14ac:dyDescent="0.25">
      <c r="A31" s="262"/>
      <c r="B31" s="102" t="s">
        <v>22</v>
      </c>
      <c r="C31" s="242" t="s">
        <v>8</v>
      </c>
      <c r="D31" s="125"/>
      <c r="E31" s="116"/>
      <c r="F31" s="116"/>
      <c r="G31" s="117"/>
      <c r="H31" s="125"/>
      <c r="I31" s="116"/>
      <c r="J31" s="116"/>
      <c r="K31" s="118"/>
      <c r="L31" s="125"/>
      <c r="M31" s="126"/>
      <c r="N31" s="126"/>
      <c r="O31" s="128"/>
      <c r="P31" s="125"/>
      <c r="Q31" s="116"/>
      <c r="R31" s="116"/>
      <c r="S31" s="118"/>
      <c r="T31" s="125"/>
      <c r="U31" s="116"/>
      <c r="V31" s="116"/>
      <c r="W31" s="118"/>
      <c r="X31" s="125"/>
      <c r="Y31" s="116"/>
      <c r="Z31" s="116"/>
      <c r="AA31" s="118"/>
      <c r="AB31" s="125"/>
      <c r="AC31" s="116"/>
      <c r="AD31" s="116"/>
      <c r="AE31" s="117"/>
      <c r="AF31" s="125"/>
      <c r="AG31" s="126"/>
      <c r="AH31" s="126"/>
      <c r="AI31" s="128"/>
      <c r="AJ31" s="125"/>
      <c r="AK31" s="116"/>
      <c r="AL31" s="116"/>
      <c r="AM31" s="128"/>
      <c r="AN31" s="125"/>
      <c r="AO31" s="116"/>
      <c r="AP31" s="116"/>
      <c r="AQ31" s="118"/>
      <c r="AR31" s="125"/>
      <c r="AS31" s="116"/>
      <c r="AT31" s="116"/>
      <c r="AU31" s="118"/>
      <c r="AV31" s="129"/>
      <c r="AW31" s="135"/>
      <c r="AX31" s="116"/>
      <c r="AY31" s="127"/>
      <c r="AZ31" s="146">
        <f t="shared" si="1"/>
        <v>0</v>
      </c>
      <c r="BA31" s="147" t="e">
        <f t="shared" si="0"/>
        <v>#DIV/0!</v>
      </c>
      <c r="BB31" s="133">
        <f t="shared" si="2"/>
        <v>0</v>
      </c>
      <c r="BC31" s="133">
        <f t="shared" si="2"/>
        <v>0</v>
      </c>
      <c r="BD31" s="134">
        <f t="shared" si="2"/>
        <v>0</v>
      </c>
    </row>
    <row r="32" spans="1:56" x14ac:dyDescent="0.25">
      <c r="A32" s="262"/>
      <c r="B32" s="102" t="s">
        <v>21</v>
      </c>
      <c r="C32" s="242" t="s">
        <v>8</v>
      </c>
      <c r="D32" s="125"/>
      <c r="E32" s="116"/>
      <c r="F32" s="116"/>
      <c r="G32" s="117"/>
      <c r="H32" s="125"/>
      <c r="I32" s="126"/>
      <c r="J32" s="126"/>
      <c r="K32" s="128"/>
      <c r="L32" s="125"/>
      <c r="M32" s="116"/>
      <c r="N32" s="116"/>
      <c r="O32" s="118"/>
      <c r="P32" s="125"/>
      <c r="Q32" s="116"/>
      <c r="R32" s="116"/>
      <c r="S32" s="118"/>
      <c r="T32" s="125"/>
      <c r="U32" s="126"/>
      <c r="V32" s="126"/>
      <c r="W32" s="128"/>
      <c r="X32" s="125"/>
      <c r="Y32" s="116"/>
      <c r="Z32" s="116"/>
      <c r="AA32" s="118"/>
      <c r="AB32" s="125"/>
      <c r="AC32" s="116"/>
      <c r="AD32" s="116"/>
      <c r="AE32" s="117"/>
      <c r="AF32" s="125"/>
      <c r="AG32" s="116"/>
      <c r="AH32" s="116"/>
      <c r="AI32" s="118"/>
      <c r="AJ32" s="125"/>
      <c r="AK32" s="116"/>
      <c r="AL32" s="116"/>
      <c r="AM32" s="128"/>
      <c r="AN32" s="125"/>
      <c r="AO32" s="126"/>
      <c r="AP32" s="126"/>
      <c r="AQ32" s="128"/>
      <c r="AR32" s="125"/>
      <c r="AS32" s="126"/>
      <c r="AT32" s="126"/>
      <c r="AU32" s="128"/>
      <c r="AV32" s="129"/>
      <c r="AW32" s="135"/>
      <c r="AX32" s="116"/>
      <c r="AY32" s="127"/>
      <c r="AZ32" s="146">
        <f t="shared" si="1"/>
        <v>0</v>
      </c>
      <c r="BA32" s="147" t="e">
        <f t="shared" si="0"/>
        <v>#DIV/0!</v>
      </c>
      <c r="BB32" s="133">
        <f t="shared" si="2"/>
        <v>0</v>
      </c>
      <c r="BC32" s="133">
        <f t="shared" si="2"/>
        <v>0</v>
      </c>
      <c r="BD32" s="134">
        <f t="shared" si="2"/>
        <v>0</v>
      </c>
    </row>
    <row r="33" spans="1:56" x14ac:dyDescent="0.25">
      <c r="A33" s="262"/>
      <c r="B33" s="102" t="s">
        <v>20</v>
      </c>
      <c r="C33" s="242" t="s">
        <v>8</v>
      </c>
      <c r="D33" s="125"/>
      <c r="E33" s="116"/>
      <c r="F33" s="116"/>
      <c r="G33" s="117"/>
      <c r="H33" s="125"/>
      <c r="I33" s="116"/>
      <c r="J33" s="116"/>
      <c r="K33" s="118"/>
      <c r="L33" s="125"/>
      <c r="M33" s="116"/>
      <c r="N33" s="116"/>
      <c r="O33" s="118"/>
      <c r="P33" s="125"/>
      <c r="Q33" s="116"/>
      <c r="R33" s="116"/>
      <c r="S33" s="118"/>
      <c r="T33" s="125"/>
      <c r="U33" s="116"/>
      <c r="V33" s="116"/>
      <c r="W33" s="118"/>
      <c r="X33" s="125"/>
      <c r="Y33" s="116"/>
      <c r="Z33" s="116"/>
      <c r="AA33" s="118"/>
      <c r="AB33" s="125"/>
      <c r="AC33" s="116"/>
      <c r="AD33" s="116"/>
      <c r="AE33" s="117"/>
      <c r="AF33" s="125"/>
      <c r="AG33" s="116"/>
      <c r="AH33" s="116"/>
      <c r="AI33" s="118"/>
      <c r="AJ33" s="125"/>
      <c r="AK33" s="116"/>
      <c r="AL33" s="116"/>
      <c r="AM33" s="128"/>
      <c r="AN33" s="125"/>
      <c r="AO33" s="126"/>
      <c r="AP33" s="126"/>
      <c r="AQ33" s="128"/>
      <c r="AR33" s="125"/>
      <c r="AS33" s="116"/>
      <c r="AT33" s="116"/>
      <c r="AU33" s="118"/>
      <c r="AV33" s="129"/>
      <c r="AW33" s="135"/>
      <c r="AX33" s="116"/>
      <c r="AY33" s="127"/>
      <c r="AZ33" s="146">
        <f t="shared" si="1"/>
        <v>0</v>
      </c>
      <c r="BA33" s="147" t="e">
        <f t="shared" si="0"/>
        <v>#DIV/0!</v>
      </c>
      <c r="BB33" s="150">
        <f t="shared" si="2"/>
        <v>0</v>
      </c>
      <c r="BC33" s="150">
        <f t="shared" si="2"/>
        <v>0</v>
      </c>
      <c r="BD33" s="151">
        <f t="shared" si="2"/>
        <v>0</v>
      </c>
    </row>
    <row r="34" spans="1:56" x14ac:dyDescent="0.25">
      <c r="A34" s="262"/>
      <c r="B34" s="102" t="s">
        <v>12</v>
      </c>
      <c r="C34" s="242" t="s">
        <v>9</v>
      </c>
      <c r="D34" s="152"/>
      <c r="E34" s="116"/>
      <c r="F34" s="116"/>
      <c r="G34" s="117"/>
      <c r="H34" s="152"/>
      <c r="I34" s="116"/>
      <c r="J34" s="116"/>
      <c r="K34" s="118"/>
      <c r="L34" s="152"/>
      <c r="M34" s="116"/>
      <c r="N34" s="116"/>
      <c r="O34" s="118"/>
      <c r="P34" s="152"/>
      <c r="Q34" s="116"/>
      <c r="R34" s="116"/>
      <c r="S34" s="118"/>
      <c r="T34" s="152"/>
      <c r="U34" s="130"/>
      <c r="V34" s="126"/>
      <c r="W34" s="118"/>
      <c r="X34" s="152"/>
      <c r="Y34" s="116"/>
      <c r="Z34" s="116"/>
      <c r="AA34" s="118"/>
      <c r="AB34" s="152"/>
      <c r="AC34" s="116"/>
      <c r="AD34" s="116"/>
      <c r="AE34" s="117"/>
      <c r="AF34" s="152"/>
      <c r="AG34" s="116"/>
      <c r="AH34" s="116"/>
      <c r="AI34" s="118"/>
      <c r="AJ34" s="152"/>
      <c r="AK34" s="116"/>
      <c r="AL34" s="116"/>
      <c r="AM34" s="153"/>
      <c r="AN34" s="152"/>
      <c r="AO34" s="130"/>
      <c r="AP34" s="126"/>
      <c r="AQ34" s="128"/>
      <c r="AR34" s="152"/>
      <c r="AS34" s="116"/>
      <c r="AT34" s="116"/>
      <c r="AU34" s="118"/>
      <c r="AV34" s="154"/>
      <c r="AW34" s="135"/>
      <c r="AX34" s="116"/>
      <c r="AY34" s="155"/>
      <c r="AZ34" s="146">
        <f t="shared" si="1"/>
        <v>0</v>
      </c>
      <c r="BA34" s="147" t="e">
        <f t="shared" si="0"/>
        <v>#DIV/0!</v>
      </c>
      <c r="BB34" s="133">
        <f t="shared" si="2"/>
        <v>0</v>
      </c>
      <c r="BC34" s="133">
        <f t="shared" si="2"/>
        <v>0</v>
      </c>
      <c r="BD34" s="134">
        <f t="shared" si="2"/>
        <v>0</v>
      </c>
    </row>
    <row r="35" spans="1:56" ht="15.75" thickBot="1" x14ac:dyDescent="0.3">
      <c r="A35" s="263"/>
      <c r="B35" s="103" t="s">
        <v>12</v>
      </c>
      <c r="C35" s="243" t="s">
        <v>8</v>
      </c>
      <c r="D35" s="156"/>
      <c r="E35" s="116"/>
      <c r="F35" s="116"/>
      <c r="G35" s="117"/>
      <c r="H35" s="156"/>
      <c r="I35" s="157"/>
      <c r="J35" s="157"/>
      <c r="K35" s="158"/>
      <c r="L35" s="156"/>
      <c r="M35" s="116"/>
      <c r="N35" s="116"/>
      <c r="O35" s="118"/>
      <c r="P35" s="156"/>
      <c r="Q35" s="116"/>
      <c r="R35" s="116"/>
      <c r="S35" s="118"/>
      <c r="T35" s="156"/>
      <c r="U35" s="116"/>
      <c r="V35" s="116"/>
      <c r="W35" s="118"/>
      <c r="X35" s="156"/>
      <c r="Y35" s="116"/>
      <c r="Z35" s="116"/>
      <c r="AA35" s="118"/>
      <c r="AB35" s="156"/>
      <c r="AC35" s="157"/>
      <c r="AD35" s="157"/>
      <c r="AE35" s="159"/>
      <c r="AF35" s="156"/>
      <c r="AG35" s="160"/>
      <c r="AH35" s="160"/>
      <c r="AI35" s="118"/>
      <c r="AJ35" s="156"/>
      <c r="AK35" s="116"/>
      <c r="AL35" s="116"/>
      <c r="AM35" s="158"/>
      <c r="AN35" s="156"/>
      <c r="AO35" s="116"/>
      <c r="AP35" s="116"/>
      <c r="AQ35" s="118"/>
      <c r="AR35" s="156"/>
      <c r="AS35" s="157"/>
      <c r="AT35" s="157"/>
      <c r="AU35" s="158"/>
      <c r="AV35" s="161"/>
      <c r="AW35" s="162"/>
      <c r="AX35" s="116"/>
      <c r="AY35" s="159"/>
      <c r="AZ35" s="163">
        <f t="shared" si="1"/>
        <v>0</v>
      </c>
      <c r="BA35" s="164" t="e">
        <f t="shared" si="0"/>
        <v>#DIV/0!</v>
      </c>
      <c r="BB35" s="123">
        <f t="shared" si="2"/>
        <v>0</v>
      </c>
      <c r="BC35" s="123">
        <f t="shared" si="2"/>
        <v>0</v>
      </c>
      <c r="BD35" s="165">
        <f t="shared" si="2"/>
        <v>0</v>
      </c>
    </row>
    <row r="36" spans="1:56" ht="15.75" thickBot="1" x14ac:dyDescent="0.3">
      <c r="D36" s="166">
        <f>SUM(D2:D35)</f>
        <v>0</v>
      </c>
      <c r="E36" s="167" t="e">
        <f>SUM(E2:E35)/$D$36</f>
        <v>#DIV/0!</v>
      </c>
      <c r="F36" s="167" t="e">
        <f>SUM(F2:F35)/$D$36</f>
        <v>#DIV/0!</v>
      </c>
      <c r="G36" s="168">
        <f t="shared" ref="G36:L36" si="11">SUM(G2:G35)</f>
        <v>0</v>
      </c>
      <c r="H36" s="166">
        <f t="shared" si="11"/>
        <v>0</v>
      </c>
      <c r="I36" s="167" t="e">
        <f>SUM(I2:I35)/$H$36</f>
        <v>#DIV/0!</v>
      </c>
      <c r="J36" s="167" t="e">
        <f>SUM(J2:J35)/$H$36</f>
        <v>#DIV/0!</v>
      </c>
      <c r="K36" s="169">
        <f t="shared" si="11"/>
        <v>0</v>
      </c>
      <c r="L36" s="166">
        <f t="shared" si="11"/>
        <v>0</v>
      </c>
      <c r="M36" s="167" t="e">
        <f>SUM(M2:M35)/$L$36</f>
        <v>#DIV/0!</v>
      </c>
      <c r="N36" s="167" t="e">
        <f>SUM(N2:N35)/$L$36</f>
        <v>#DIV/0!</v>
      </c>
      <c r="O36" s="169">
        <f>SUM(O2:O35)</f>
        <v>0</v>
      </c>
      <c r="P36" s="166">
        <f>SUM(P2:P35)</f>
        <v>0</v>
      </c>
      <c r="Q36" s="167" t="e">
        <f>SUM(Q2:Q35)/$P$36</f>
        <v>#DIV/0!</v>
      </c>
      <c r="R36" s="167" t="e">
        <f>SUM(R2:R35)/$P$36</f>
        <v>#DIV/0!</v>
      </c>
      <c r="S36" s="169">
        <f>SUM(S2:S35)</f>
        <v>0</v>
      </c>
      <c r="T36" s="166">
        <f>SUM(T2:T35)</f>
        <v>0</v>
      </c>
      <c r="U36" s="167" t="e">
        <f>SUM(U2:U35)/$T$36</f>
        <v>#DIV/0!</v>
      </c>
      <c r="V36" s="167" t="e">
        <f>SUM(V2:V35)/$T$36</f>
        <v>#DIV/0!</v>
      </c>
      <c r="W36" s="169">
        <f>SUM(W2:W35)</f>
        <v>0</v>
      </c>
      <c r="X36" s="166">
        <f>SUM(X2:X35)</f>
        <v>0</v>
      </c>
      <c r="Y36" s="167" t="e">
        <f>SUM(Y2:Y35)/$X$36</f>
        <v>#DIV/0!</v>
      </c>
      <c r="Z36" s="167" t="e">
        <f>SUM(Z2:Z35)/$X$36</f>
        <v>#DIV/0!</v>
      </c>
      <c r="AA36" s="169">
        <f>SUM(AA2:AA35)</f>
        <v>0</v>
      </c>
      <c r="AB36" s="166">
        <f>SUM(AB2:AB35)</f>
        <v>0</v>
      </c>
      <c r="AC36" s="167" t="e">
        <f>SUM(AC2:AC35)/$AB$36</f>
        <v>#DIV/0!</v>
      </c>
      <c r="AD36" s="167" t="e">
        <f>SUM(AD2:AD35)/$AB$36</f>
        <v>#DIV/0!</v>
      </c>
      <c r="AE36" s="168">
        <f>SUM(AE2:AE35)</f>
        <v>0</v>
      </c>
      <c r="AF36" s="170">
        <f>SUM(AF2:AF35)</f>
        <v>0</v>
      </c>
      <c r="AG36" s="171" t="e">
        <f>SUM(AG2:AG35)/$AF$36</f>
        <v>#DIV/0!</v>
      </c>
      <c r="AH36" s="172" t="e">
        <f>SUM(AH2:AH35)/$AF$36</f>
        <v>#DIV/0!</v>
      </c>
      <c r="AI36" s="173">
        <f>SUM(AI2:AI35)</f>
        <v>0</v>
      </c>
      <c r="AJ36" s="166">
        <f>SUM(AJ2:AJ35)</f>
        <v>0</v>
      </c>
      <c r="AK36" s="167" t="e">
        <f>SUM(AK2:AK35)/$AJ$36</f>
        <v>#DIV/0!</v>
      </c>
      <c r="AL36" s="167" t="e">
        <f>SUM(AL2:AL35)/$AJ$36</f>
        <v>#DIV/0!</v>
      </c>
      <c r="AM36" s="169">
        <f>SUM(AM2:AM35)</f>
        <v>0</v>
      </c>
      <c r="AN36" s="166">
        <f>SUM(AN2:AN35)</f>
        <v>0</v>
      </c>
      <c r="AO36" s="167" t="e">
        <f>SUM(AO2:AO35)/$AN$36</f>
        <v>#DIV/0!</v>
      </c>
      <c r="AP36" s="167" t="e">
        <f>SUM(AP2:AP35)/$AN$36</f>
        <v>#DIV/0!</v>
      </c>
      <c r="AQ36" s="169">
        <f>SUM(AQ2:AQ35)</f>
        <v>0</v>
      </c>
      <c r="AR36" s="166">
        <f>SUM(AR2:AR35)</f>
        <v>0</v>
      </c>
      <c r="AS36" s="167" t="e">
        <f>SUM(AS2:AS35)/$AR$36</f>
        <v>#DIV/0!</v>
      </c>
      <c r="AT36" s="167" t="e">
        <f>SUM(AT2:AT35)/$AR$36</f>
        <v>#DIV/0!</v>
      </c>
      <c r="AU36" s="169">
        <f>SUM(AU2:AU35)</f>
        <v>0</v>
      </c>
      <c r="AV36" s="166">
        <f>SUM(AV2:AV35)</f>
        <v>0</v>
      </c>
      <c r="AW36" s="167" t="e">
        <f>SUM(AW2:AW35)/$AV$36</f>
        <v>#DIV/0!</v>
      </c>
      <c r="AX36" s="167" t="e">
        <f>SUM(AX2:AX35)/$AV$36</f>
        <v>#DIV/0!</v>
      </c>
      <c r="AY36" s="168">
        <f t="shared" ref="AY36:BD36" si="12">SUM(AY2:AY35)</f>
        <v>0</v>
      </c>
      <c r="AZ36" s="174">
        <f t="shared" si="12"/>
        <v>0</v>
      </c>
      <c r="BA36" s="175" t="e">
        <f t="shared" si="12"/>
        <v>#DIV/0!</v>
      </c>
      <c r="BB36" s="176">
        <f t="shared" si="12"/>
        <v>0</v>
      </c>
      <c r="BC36" s="177">
        <f t="shared" si="12"/>
        <v>0</v>
      </c>
      <c r="BD36" s="178">
        <f t="shared" si="12"/>
        <v>0</v>
      </c>
    </row>
    <row r="37" spans="1:56" ht="15.75" thickBot="1" x14ac:dyDescent="0.3"/>
    <row r="38" spans="1:56" x14ac:dyDescent="0.25">
      <c r="A38" s="179"/>
      <c r="B38" s="264"/>
      <c r="C38" s="244"/>
    </row>
    <row r="39" spans="1:56" x14ac:dyDescent="0.25">
      <c r="A39" s="180"/>
      <c r="B39" s="265"/>
      <c r="C39" s="244"/>
    </row>
    <row r="40" spans="1:56" x14ac:dyDescent="0.25">
      <c r="A40" s="180"/>
      <c r="B40" s="265"/>
      <c r="C40" s="244"/>
    </row>
    <row r="41" spans="1:56" x14ac:dyDescent="0.25">
      <c r="A41" s="180"/>
      <c r="B41" s="265"/>
      <c r="C41" s="244"/>
    </row>
    <row r="42" spans="1:56" x14ac:dyDescent="0.25">
      <c r="A42" s="180"/>
      <c r="B42" s="265"/>
      <c r="C42" s="244"/>
    </row>
    <row r="43" spans="1:56" x14ac:dyDescent="0.25">
      <c r="A43" s="180"/>
      <c r="B43" s="265"/>
      <c r="C43" s="244"/>
    </row>
    <row r="44" spans="1:56" x14ac:dyDescent="0.25">
      <c r="A44" s="180"/>
      <c r="B44" s="265"/>
      <c r="C44" s="244"/>
    </row>
    <row r="45" spans="1:56" x14ac:dyDescent="0.25">
      <c r="A45" s="180"/>
      <c r="B45" s="265"/>
      <c r="C45" s="244"/>
    </row>
    <row r="46" spans="1:56" x14ac:dyDescent="0.25">
      <c r="A46" s="180"/>
      <c r="B46" s="265"/>
      <c r="C46" s="244"/>
    </row>
    <row r="47" spans="1:56" x14ac:dyDescent="0.25">
      <c r="A47" s="180"/>
      <c r="B47" s="265"/>
      <c r="C47" s="244"/>
    </row>
    <row r="48" spans="1:56" x14ac:dyDescent="0.25">
      <c r="A48" s="180"/>
      <c r="B48" s="265"/>
      <c r="C48" s="244"/>
    </row>
    <row r="49" spans="1:21" x14ac:dyDescent="0.25">
      <c r="A49" s="180"/>
      <c r="B49" s="265"/>
      <c r="C49" s="244"/>
    </row>
    <row r="50" spans="1:21" x14ac:dyDescent="0.25">
      <c r="A50" s="180"/>
      <c r="B50" s="265"/>
      <c r="C50" s="244"/>
    </row>
    <row r="51" spans="1:21" x14ac:dyDescent="0.25">
      <c r="A51" s="180"/>
      <c r="B51" s="265"/>
      <c r="C51" s="244"/>
    </row>
    <row r="52" spans="1:21" x14ac:dyDescent="0.25">
      <c r="A52" s="180"/>
      <c r="B52" s="265"/>
      <c r="C52" s="244"/>
      <c r="T52" s="230"/>
      <c r="U52" s="230"/>
    </row>
    <row r="53" spans="1:21" ht="15.75" thickBot="1" x14ac:dyDescent="0.3">
      <c r="A53" s="181"/>
      <c r="B53" s="266"/>
      <c r="C53" s="244"/>
    </row>
  </sheetData>
  <mergeCells count="2">
    <mergeCell ref="A2:A35"/>
    <mergeCell ref="B38:B53"/>
  </mergeCells>
  <conditionalFormatting sqref="BA2:BA35">
    <cfRule type="cellIs" dxfId="1" priority="2" stopIfTrue="1" operator="greaterThan">
      <formula>0.158</formula>
    </cfRule>
  </conditionalFormatting>
  <conditionalFormatting sqref="AZ2:AZ35">
    <cfRule type="cellIs" dxfId="0" priority="1" stopIfTrue="1" operator="greaterThan">
      <formula>2725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 2018</vt:lpstr>
      <vt:lpstr>Taux de GES</vt:lpstr>
      <vt:lpstr>TRANSITS ANNUELS</vt:lpstr>
      <vt:lpstr>PAL ANNUELLES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2018-02-20T08:58:26Z</dcterms:created>
  <dcterms:modified xsi:type="dcterms:W3CDTF">2018-02-22T09:51:24Z</dcterms:modified>
</cp:coreProperties>
</file>