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bookViews>
    <workbookView xWindow="0" yWindow="0" windowWidth="28800" windowHeight="12435" activeTab="1"/>
  </bookViews>
  <sheets>
    <sheet name="Graphique1" sheetId="6" r:id="rId1"/>
    <sheet name="Strangle" sheetId="5" r:id="rId2"/>
  </sheets>
  <functionGroups builtInGroupCount="18"/>
  <definedNames>
    <definedName name="Dividend">Strangle!$B$11</definedName>
    <definedName name="Maturité">Strangle!$B$8</definedName>
    <definedName name="RiskFreeRate">Strangle!$B$10</definedName>
    <definedName name="StockPrice">Strangle!$B$5</definedName>
    <definedName name="StrikePrice">Strangle!$B$6</definedName>
    <definedName name="Strikeput">Strangle!#REF!</definedName>
    <definedName name="TimeToExpiry">Strangle!$B$8</definedName>
    <definedName name="Volatility">Strangle!$B$9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5" l="1"/>
  <c r="B15" i="5"/>
  <c r="J5" i="5"/>
  <c r="K5" i="5"/>
  <c r="F5" i="5"/>
  <c r="L5" i="5"/>
  <c r="M5" i="5"/>
  <c r="B16" i="5"/>
  <c r="J6" i="5"/>
  <c r="K6" i="5"/>
  <c r="L6" i="5"/>
  <c r="M6" i="5"/>
  <c r="J7" i="5"/>
  <c r="K7" i="5"/>
  <c r="L7" i="5"/>
  <c r="M7" i="5"/>
  <c r="J8" i="5"/>
  <c r="K8" i="5"/>
  <c r="L8" i="5"/>
  <c r="M8" i="5"/>
  <c r="J9" i="5"/>
  <c r="K9" i="5"/>
  <c r="L9" i="5"/>
  <c r="M9" i="5"/>
  <c r="J10" i="5"/>
  <c r="K10" i="5"/>
  <c r="L10" i="5"/>
  <c r="M10" i="5"/>
  <c r="J11" i="5"/>
  <c r="K11" i="5"/>
  <c r="L11" i="5"/>
  <c r="M11" i="5"/>
  <c r="J12" i="5"/>
  <c r="K12" i="5"/>
  <c r="L12" i="5"/>
  <c r="M12" i="5"/>
  <c r="J13" i="5"/>
  <c r="K13" i="5"/>
  <c r="L13" i="5"/>
  <c r="M13" i="5"/>
  <c r="J14" i="5"/>
  <c r="K14" i="5"/>
  <c r="L14" i="5"/>
  <c r="M14" i="5"/>
  <c r="J15" i="5"/>
  <c r="K15" i="5"/>
  <c r="L15" i="5"/>
  <c r="M15" i="5"/>
  <c r="J16" i="5"/>
  <c r="K16" i="5"/>
  <c r="L16" i="5"/>
  <c r="M16" i="5"/>
  <c r="J17" i="5"/>
  <c r="K17" i="5"/>
  <c r="L17" i="5"/>
  <c r="M17" i="5"/>
  <c r="J18" i="5"/>
  <c r="K18" i="5"/>
  <c r="L18" i="5"/>
  <c r="M18" i="5"/>
  <c r="J19" i="5"/>
  <c r="K19" i="5"/>
  <c r="L19" i="5"/>
  <c r="M19" i="5"/>
  <c r="J20" i="5"/>
  <c r="K20" i="5"/>
  <c r="L20" i="5"/>
  <c r="M20" i="5"/>
  <c r="J21" i="5"/>
  <c r="K21" i="5"/>
  <c r="L21" i="5"/>
  <c r="M21" i="5"/>
  <c r="J22" i="5"/>
  <c r="K22" i="5"/>
  <c r="L22" i="5"/>
  <c r="M22" i="5"/>
  <c r="J23" i="5"/>
  <c r="K23" i="5"/>
  <c r="L23" i="5"/>
  <c r="M23" i="5"/>
  <c r="J24" i="5"/>
  <c r="K24" i="5"/>
  <c r="L24" i="5"/>
  <c r="M24" i="5"/>
  <c r="J25" i="5"/>
  <c r="K25" i="5"/>
  <c r="L25" i="5"/>
  <c r="M25" i="5"/>
  <c r="J26" i="5"/>
  <c r="K26" i="5"/>
  <c r="L26" i="5"/>
  <c r="M26" i="5"/>
  <c r="J27" i="5"/>
  <c r="K27" i="5"/>
  <c r="L27" i="5"/>
  <c r="M27" i="5"/>
  <c r="J28" i="5"/>
  <c r="K28" i="5"/>
  <c r="L28" i="5"/>
  <c r="M28" i="5"/>
  <c r="J29" i="5"/>
  <c r="K29" i="5"/>
  <c r="L29" i="5"/>
  <c r="M29" i="5"/>
  <c r="J30" i="5"/>
  <c r="K30" i="5"/>
  <c r="L30" i="5"/>
  <c r="M30" i="5"/>
  <c r="J31" i="5"/>
  <c r="K31" i="5"/>
  <c r="L31" i="5"/>
  <c r="M31" i="5"/>
  <c r="J32" i="5"/>
  <c r="K32" i="5"/>
  <c r="L32" i="5"/>
  <c r="M32" i="5"/>
  <c r="J33" i="5"/>
  <c r="K33" i="5"/>
  <c r="L33" i="5"/>
  <c r="M33" i="5"/>
  <c r="J34" i="5"/>
  <c r="K34" i="5"/>
  <c r="L34" i="5"/>
  <c r="M34" i="5"/>
  <c r="J35" i="5"/>
  <c r="K35" i="5"/>
  <c r="L35" i="5"/>
  <c r="M35" i="5"/>
  <c r="J36" i="5"/>
  <c r="K36" i="5"/>
  <c r="L36" i="5"/>
  <c r="M36" i="5"/>
  <c r="J37" i="5"/>
  <c r="K37" i="5"/>
  <c r="L37" i="5"/>
  <c r="M37" i="5"/>
  <c r="J38" i="5"/>
  <c r="K38" i="5"/>
  <c r="L38" i="5"/>
  <c r="M38" i="5"/>
  <c r="J39" i="5"/>
  <c r="K39" i="5"/>
  <c r="L39" i="5"/>
  <c r="M39" i="5"/>
  <c r="J40" i="5"/>
  <c r="K40" i="5"/>
  <c r="L40" i="5"/>
  <c r="M40" i="5"/>
  <c r="J41" i="5"/>
  <c r="K41" i="5"/>
  <c r="L41" i="5"/>
  <c r="M41" i="5"/>
  <c r="J42" i="5"/>
  <c r="K42" i="5"/>
  <c r="L42" i="5"/>
  <c r="M42" i="5"/>
  <c r="J43" i="5"/>
  <c r="K43" i="5"/>
  <c r="L43" i="5"/>
  <c r="M43" i="5"/>
  <c r="J44" i="5"/>
  <c r="K44" i="5"/>
  <c r="L44" i="5"/>
  <c r="M44" i="5"/>
  <c r="J45" i="5"/>
  <c r="K45" i="5"/>
  <c r="L45" i="5"/>
  <c r="M45" i="5"/>
  <c r="J46" i="5"/>
  <c r="K46" i="5"/>
  <c r="L46" i="5"/>
  <c r="M46" i="5"/>
  <c r="J47" i="5"/>
  <c r="K47" i="5"/>
  <c r="L47" i="5"/>
  <c r="M47" i="5"/>
  <c r="J48" i="5"/>
  <c r="K48" i="5"/>
  <c r="L48" i="5"/>
  <c r="M48" i="5"/>
  <c r="J49" i="5"/>
  <c r="K49" i="5"/>
  <c r="L49" i="5"/>
  <c r="M49" i="5"/>
  <c r="J50" i="5"/>
  <c r="K50" i="5"/>
  <c r="L50" i="5"/>
  <c r="M50" i="5"/>
  <c r="J51" i="5"/>
  <c r="K51" i="5"/>
  <c r="L51" i="5"/>
  <c r="M51" i="5"/>
  <c r="J52" i="5"/>
  <c r="K52" i="5"/>
  <c r="L52" i="5"/>
  <c r="M52" i="5"/>
  <c r="J53" i="5"/>
  <c r="K53" i="5"/>
  <c r="L53" i="5"/>
  <c r="M53" i="5"/>
  <c r="J54" i="5"/>
  <c r="K54" i="5"/>
  <c r="L54" i="5"/>
  <c r="M54" i="5"/>
  <c r="J55" i="5"/>
  <c r="K55" i="5"/>
  <c r="L55" i="5"/>
  <c r="M55" i="5"/>
  <c r="J56" i="5"/>
  <c r="K56" i="5"/>
  <c r="L56" i="5"/>
  <c r="M56" i="5"/>
  <c r="J57" i="5"/>
  <c r="K57" i="5"/>
  <c r="L57" i="5"/>
  <c r="M57" i="5"/>
  <c r="J58" i="5"/>
  <c r="K58" i="5"/>
  <c r="L58" i="5"/>
  <c r="M58" i="5"/>
  <c r="J59" i="5"/>
  <c r="K59" i="5"/>
  <c r="L59" i="5"/>
  <c r="M59" i="5"/>
  <c r="J60" i="5"/>
  <c r="K60" i="5"/>
  <c r="L60" i="5"/>
  <c r="M60" i="5"/>
  <c r="J61" i="5"/>
  <c r="K61" i="5"/>
  <c r="L61" i="5"/>
  <c r="M61" i="5"/>
  <c r="J62" i="5"/>
  <c r="K62" i="5"/>
  <c r="L62" i="5"/>
  <c r="M62" i="5"/>
  <c r="J63" i="5"/>
  <c r="K63" i="5"/>
  <c r="L63" i="5"/>
  <c r="M63" i="5"/>
  <c r="J64" i="5"/>
  <c r="K64" i="5"/>
  <c r="L64" i="5"/>
  <c r="M64" i="5"/>
  <c r="J65" i="5"/>
  <c r="K65" i="5"/>
  <c r="L65" i="5"/>
  <c r="M65" i="5"/>
  <c r="J66" i="5"/>
  <c r="K66" i="5"/>
  <c r="L66" i="5"/>
  <c r="M66" i="5"/>
  <c r="J67" i="5"/>
  <c r="K67" i="5"/>
  <c r="L67" i="5"/>
  <c r="M67" i="5"/>
  <c r="J68" i="5"/>
  <c r="K68" i="5"/>
  <c r="L68" i="5"/>
  <c r="M68" i="5"/>
  <c r="J69" i="5"/>
  <c r="K69" i="5"/>
  <c r="L69" i="5"/>
  <c r="M69" i="5"/>
  <c r="J70" i="5"/>
  <c r="K70" i="5"/>
  <c r="L70" i="5"/>
  <c r="M70" i="5"/>
  <c r="J71" i="5"/>
  <c r="K71" i="5"/>
  <c r="L71" i="5"/>
  <c r="M71" i="5"/>
  <c r="J72" i="5"/>
  <c r="K72" i="5"/>
  <c r="L72" i="5"/>
  <c r="M72" i="5"/>
  <c r="J73" i="5"/>
  <c r="K73" i="5"/>
  <c r="L73" i="5"/>
  <c r="M73" i="5"/>
  <c r="J74" i="5"/>
  <c r="K74" i="5"/>
  <c r="L74" i="5"/>
  <c r="M74" i="5"/>
  <c r="J75" i="5"/>
  <c r="K75" i="5"/>
  <c r="L75" i="5"/>
  <c r="M75" i="5"/>
  <c r="J76" i="5"/>
  <c r="K76" i="5"/>
  <c r="L76" i="5"/>
  <c r="M76" i="5"/>
  <c r="J77" i="5"/>
  <c r="K77" i="5"/>
  <c r="L77" i="5"/>
  <c r="M77" i="5"/>
  <c r="J78" i="5"/>
  <c r="K78" i="5"/>
  <c r="L78" i="5"/>
  <c r="M78" i="5"/>
  <c r="J79" i="5"/>
  <c r="K79" i="5"/>
  <c r="L79" i="5"/>
  <c r="M79" i="5"/>
  <c r="J80" i="5"/>
  <c r="K80" i="5"/>
  <c r="L80" i="5"/>
  <c r="M80" i="5"/>
  <c r="J81" i="5"/>
  <c r="K81" i="5"/>
  <c r="L81" i="5"/>
  <c r="M81" i="5"/>
  <c r="J82" i="5"/>
  <c r="K82" i="5"/>
  <c r="L82" i="5"/>
  <c r="M82" i="5"/>
  <c r="J83" i="5"/>
  <c r="K83" i="5"/>
  <c r="L83" i="5"/>
  <c r="M83" i="5"/>
  <c r="J84" i="5"/>
  <c r="K84" i="5"/>
  <c r="L84" i="5"/>
  <c r="M84" i="5"/>
  <c r="J85" i="5"/>
  <c r="K85" i="5"/>
  <c r="L85" i="5"/>
  <c r="M85" i="5"/>
  <c r="J86" i="5"/>
  <c r="K86" i="5"/>
  <c r="L86" i="5"/>
  <c r="M86" i="5"/>
  <c r="J87" i="5"/>
  <c r="K87" i="5"/>
  <c r="L87" i="5"/>
  <c r="M87" i="5"/>
  <c r="J88" i="5"/>
  <c r="K88" i="5"/>
  <c r="L88" i="5"/>
  <c r="M88" i="5"/>
  <c r="J89" i="5"/>
  <c r="K89" i="5"/>
  <c r="L89" i="5"/>
  <c r="M89" i="5"/>
  <c r="J90" i="5"/>
  <c r="K90" i="5"/>
  <c r="L90" i="5"/>
  <c r="M90" i="5"/>
  <c r="J91" i="5"/>
  <c r="K91" i="5"/>
  <c r="L91" i="5"/>
  <c r="M91" i="5"/>
  <c r="J92" i="5"/>
  <c r="K92" i="5"/>
  <c r="L92" i="5"/>
  <c r="M92" i="5"/>
  <c r="J93" i="5"/>
  <c r="K93" i="5"/>
  <c r="L93" i="5"/>
  <c r="M93" i="5"/>
  <c r="J94" i="5"/>
  <c r="K94" i="5"/>
  <c r="L94" i="5"/>
  <c r="M94" i="5"/>
  <c r="J95" i="5"/>
  <c r="K95" i="5"/>
  <c r="L95" i="5"/>
  <c r="M95" i="5"/>
  <c r="J96" i="5"/>
  <c r="K96" i="5"/>
  <c r="L96" i="5"/>
  <c r="M96" i="5"/>
  <c r="J97" i="5"/>
  <c r="K97" i="5"/>
  <c r="L97" i="5"/>
  <c r="M97" i="5"/>
  <c r="J98" i="5"/>
  <c r="K98" i="5"/>
  <c r="L98" i="5"/>
  <c r="M98" i="5"/>
  <c r="J99" i="5"/>
  <c r="K99" i="5"/>
  <c r="L99" i="5"/>
  <c r="M99" i="5"/>
  <c r="J100" i="5"/>
  <c r="K100" i="5"/>
  <c r="L100" i="5"/>
  <c r="M100" i="5"/>
  <c r="J101" i="5"/>
  <c r="K101" i="5"/>
  <c r="L101" i="5"/>
  <c r="M101" i="5"/>
  <c r="J102" i="5"/>
  <c r="K102" i="5"/>
  <c r="L102" i="5"/>
  <c r="M102" i="5"/>
  <c r="J103" i="5"/>
  <c r="K103" i="5"/>
  <c r="L103" i="5"/>
  <c r="M103" i="5"/>
  <c r="J104" i="5"/>
  <c r="K104" i="5"/>
  <c r="L104" i="5"/>
  <c r="M104" i="5"/>
  <c r="E15" i="5"/>
  <c r="F10" i="5"/>
  <c r="F9" i="5"/>
  <c r="F8" i="5"/>
  <c r="F7" i="5"/>
  <c r="F6" i="5"/>
  <c r="E8" i="5"/>
  <c r="E7" i="5"/>
  <c r="E9" i="5"/>
  <c r="E10" i="5"/>
  <c r="E6" i="5"/>
</calcChain>
</file>

<file path=xl/sharedStrings.xml><?xml version="1.0" encoding="utf-8"?>
<sst xmlns="http://schemas.openxmlformats.org/spreadsheetml/2006/main" count="35" uniqueCount="35">
  <si>
    <t>Delta</t>
  </si>
  <si>
    <t>Gamma</t>
  </si>
  <si>
    <t>Vega</t>
  </si>
  <si>
    <t>Theta</t>
  </si>
  <si>
    <t>Rho</t>
  </si>
  <si>
    <t>Call</t>
  </si>
  <si>
    <t>Stock Price</t>
  </si>
  <si>
    <t>Option Price</t>
  </si>
  <si>
    <t>Put</t>
  </si>
  <si>
    <t>Break-Even</t>
  </si>
  <si>
    <t>Taille du contrat</t>
  </si>
  <si>
    <t>Cours Sous Jacent</t>
  </si>
  <si>
    <t>Debut</t>
  </si>
  <si>
    <t>Increment</t>
  </si>
  <si>
    <t>Prime Call</t>
  </si>
  <si>
    <t>Prime Put</t>
  </si>
  <si>
    <t>Résultat Strangle</t>
  </si>
  <si>
    <t>Maturité</t>
  </si>
  <si>
    <t>Volatilité</t>
  </si>
  <si>
    <t>Taux Sans Risque</t>
  </si>
  <si>
    <t>Dividende</t>
  </si>
  <si>
    <t>Strike Price Call</t>
  </si>
  <si>
    <t>Strike Price Put</t>
  </si>
  <si>
    <t>Vente Call &amp; Put</t>
  </si>
  <si>
    <t>breakeven point fois 2</t>
  </si>
  <si>
    <t>Résultats</t>
  </si>
  <si>
    <t>Vente de Strangle</t>
  </si>
  <si>
    <t>Profit Maximum</t>
  </si>
  <si>
    <t>A FAIRE</t>
  </si>
  <si>
    <t>Paramètres</t>
  </si>
  <si>
    <t>Graphique</t>
  </si>
  <si>
    <t>Strangle</t>
  </si>
  <si>
    <t>Faut faire un bouton qui fait apparaître un user form ou l'utilisateur rentre tout les paramètres</t>
  </si>
  <si>
    <t>A voir</t>
  </si>
  <si>
    <t>affecter une amcro au grapique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</si>
</sst>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"/>
    <numFmt numFmtId="165" formatCode="_-* #,##0.00\ [$€-40C]_-;\-* #,##0.00\ [$€-40C]_-;_-* &quot;-&quot;??\ [$€-40C]_-;_-@_-"/>
    <numFmt numFmtId="166" formatCode="_-* #,##0.0000\ &quot;€&quot;_-;\-* #,##0.0000\ &quot;€&quot;_-;_-* &quot;-&quot;??\ &quot;€&quot;_-;_-@_-"/>
    <numFmt numFmtId="167" formatCode="0.0"/>
  </numFmts>
  <fonts count="11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name val="Calibri"/>
      <family val="2"/>
      <scheme val="minor"/>
    </font>
    <font>
      <u/>
      <sz val="11"/>
      <color indexed="1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u/>
      <sz val="10"/>
      <color theme="11"/>
      <name val="Arial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6" fillId="0" borderId="0" xfId="1" applyFont="1" applyFill="1" applyBorder="1" applyAlignment="1" applyProtection="1"/>
    <xf numFmtId="0" fontId="0" fillId="0" borderId="7" xfId="0" applyBorder="1"/>
    <xf numFmtId="0" fontId="0" fillId="0" borderId="0" xfId="0" applyBorder="1"/>
    <xf numFmtId="0" fontId="7" fillId="2" borderId="2" xfId="0" applyFont="1" applyFill="1" applyBorder="1"/>
    <xf numFmtId="0" fontId="3" fillId="0" borderId="7" xfId="0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44" fontId="3" fillId="0" borderId="7" xfId="0" applyNumberFormat="1" applyFont="1" applyFill="1" applyBorder="1" applyAlignment="1"/>
    <xf numFmtId="164" fontId="3" fillId="0" borderId="0" xfId="0" applyNumberFormat="1" applyFont="1" applyFill="1" applyBorder="1"/>
    <xf numFmtId="166" fontId="3" fillId="0" borderId="7" xfId="2" applyNumberFormat="1" applyFont="1" applyFill="1" applyBorder="1" applyAlignment="1"/>
    <xf numFmtId="167" fontId="3" fillId="0" borderId="7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4" fillId="0" borderId="0" xfId="0" applyFont="1" applyFill="1" applyBorder="1"/>
    <xf numFmtId="44" fontId="0" fillId="0" borderId="0" xfId="2" applyFont="1" applyFill="1" applyBorder="1" applyAlignment="1">
      <alignment horizontal="center"/>
    </xf>
    <xf numFmtId="0" fontId="4" fillId="2" borderId="1" xfId="0" applyFont="1" applyFill="1" applyBorder="1"/>
    <xf numFmtId="0" fontId="3" fillId="2" borderId="3" xfId="0" applyFont="1" applyFill="1" applyBorder="1" applyAlignment="1"/>
    <xf numFmtId="0" fontId="3" fillId="2" borderId="4" xfId="0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/>
    </xf>
    <xf numFmtId="9" fontId="3" fillId="2" borderId="4" xfId="0" applyNumberFormat="1" applyFont="1" applyFill="1" applyBorder="1" applyAlignment="1">
      <alignment horizontal="center"/>
    </xf>
    <xf numFmtId="10" fontId="3" fillId="2" borderId="4" xfId="0" applyNumberFormat="1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3" fillId="0" borderId="11" xfId="0" applyFont="1" applyFill="1" applyBorder="1"/>
    <xf numFmtId="0" fontId="0" fillId="0" borderId="11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5" fillId="0" borderId="0" xfId="1" applyFont="1" applyFill="1" applyBorder="1" applyAlignment="1" applyProtection="1"/>
    <xf numFmtId="0" fontId="4" fillId="4" borderId="1" xfId="0" applyFont="1" applyFill="1" applyBorder="1" applyAlignment="1"/>
    <xf numFmtId="0" fontId="3" fillId="4" borderId="1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/>
    <xf numFmtId="164" fontId="3" fillId="4" borderId="0" xfId="0" applyNumberFormat="1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0" fontId="3" fillId="4" borderId="5" xfId="0" applyFont="1" applyFill="1" applyBorder="1" applyAlignment="1"/>
    <xf numFmtId="164" fontId="3" fillId="4" borderId="13" xfId="0" applyNumberFormat="1" applyFont="1" applyFill="1" applyBorder="1" applyAlignment="1">
      <alignment horizontal="center"/>
    </xf>
    <xf numFmtId="164" fontId="3" fillId="4" borderId="6" xfId="0" applyNumberFormat="1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9" fillId="5" borderId="7" xfId="0" applyFont="1" applyFill="1" applyBorder="1"/>
    <xf numFmtId="0" fontId="0" fillId="5" borderId="7" xfId="0" applyFill="1" applyBorder="1"/>
    <xf numFmtId="0" fontId="3" fillId="5" borderId="7" xfId="0" applyFont="1" applyFill="1" applyBorder="1"/>
    <xf numFmtId="0" fontId="3" fillId="5" borderId="10" xfId="0" applyFont="1" applyFill="1" applyBorder="1"/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</cellXfs>
  <cellStyles count="23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0781824"/>
        <c:axId val="1010785632"/>
      </c:barChart>
      <c:catAx>
        <c:axId val="1010781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0785632"/>
        <c:crosses val="autoZero"/>
        <c:auto val="1"/>
        <c:lblAlgn val="ctr"/>
        <c:lblOffset val="100"/>
        <c:noMultiLvlLbl val="0"/>
      </c:catAx>
      <c:valAx>
        <c:axId val="101078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0781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Short Strangle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 Put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Strangle!$J$5:$J$104</c:f>
              <c:numCache>
                <c:formatCode>0.0</c:formatCode>
                <c:ptCount val="100"/>
                <c:pt idx="0" formatCode="General">
                  <c:v>206.25</c:v>
                </c:pt>
                <c:pt idx="1">
                  <c:v>207.625</c:v>
                </c:pt>
                <c:pt idx="2" formatCode="General">
                  <c:v>209</c:v>
                </c:pt>
                <c:pt idx="3" formatCode="General">
                  <c:v>210.375</c:v>
                </c:pt>
                <c:pt idx="4" formatCode="General">
                  <c:v>211.75</c:v>
                </c:pt>
                <c:pt idx="5" formatCode="General">
                  <c:v>213.125</c:v>
                </c:pt>
                <c:pt idx="6" formatCode="General">
                  <c:v>214.5</c:v>
                </c:pt>
                <c:pt idx="7" formatCode="General">
                  <c:v>215.875</c:v>
                </c:pt>
                <c:pt idx="8" formatCode="General">
                  <c:v>217.25</c:v>
                </c:pt>
                <c:pt idx="9" formatCode="General">
                  <c:v>218.625</c:v>
                </c:pt>
                <c:pt idx="10" formatCode="General">
                  <c:v>220</c:v>
                </c:pt>
                <c:pt idx="11" formatCode="General">
                  <c:v>221.375</c:v>
                </c:pt>
                <c:pt idx="12" formatCode="General">
                  <c:v>222.75</c:v>
                </c:pt>
                <c:pt idx="13" formatCode="General">
                  <c:v>224.125</c:v>
                </c:pt>
                <c:pt idx="14" formatCode="General">
                  <c:v>225.5</c:v>
                </c:pt>
                <c:pt idx="15" formatCode="General">
                  <c:v>226.875</c:v>
                </c:pt>
                <c:pt idx="16" formatCode="General">
                  <c:v>228.25</c:v>
                </c:pt>
                <c:pt idx="17" formatCode="General">
                  <c:v>229.625</c:v>
                </c:pt>
                <c:pt idx="18" formatCode="General">
                  <c:v>231</c:v>
                </c:pt>
                <c:pt idx="19" formatCode="General">
                  <c:v>232.375</c:v>
                </c:pt>
                <c:pt idx="20" formatCode="General">
                  <c:v>233.75</c:v>
                </c:pt>
                <c:pt idx="21" formatCode="General">
                  <c:v>235.125</c:v>
                </c:pt>
                <c:pt idx="22" formatCode="General">
                  <c:v>236.5</c:v>
                </c:pt>
                <c:pt idx="23" formatCode="General">
                  <c:v>237.875</c:v>
                </c:pt>
                <c:pt idx="24" formatCode="General">
                  <c:v>239.25</c:v>
                </c:pt>
                <c:pt idx="25" formatCode="General">
                  <c:v>240.625</c:v>
                </c:pt>
                <c:pt idx="26" formatCode="General">
                  <c:v>242</c:v>
                </c:pt>
                <c:pt idx="27" formatCode="General">
                  <c:v>243.375</c:v>
                </c:pt>
                <c:pt idx="28" formatCode="General">
                  <c:v>244.75</c:v>
                </c:pt>
                <c:pt idx="29" formatCode="General">
                  <c:v>246.125</c:v>
                </c:pt>
                <c:pt idx="30" formatCode="General">
                  <c:v>247.5</c:v>
                </c:pt>
                <c:pt idx="31" formatCode="General">
                  <c:v>248.875</c:v>
                </c:pt>
                <c:pt idx="32" formatCode="General">
                  <c:v>250.25</c:v>
                </c:pt>
                <c:pt idx="33" formatCode="General">
                  <c:v>251.625</c:v>
                </c:pt>
                <c:pt idx="34" formatCode="General">
                  <c:v>253</c:v>
                </c:pt>
                <c:pt idx="35" formatCode="General">
                  <c:v>254.375</c:v>
                </c:pt>
                <c:pt idx="36" formatCode="General">
                  <c:v>255.75</c:v>
                </c:pt>
                <c:pt idx="37" formatCode="General">
                  <c:v>257.125</c:v>
                </c:pt>
                <c:pt idx="38" formatCode="General">
                  <c:v>258.5</c:v>
                </c:pt>
                <c:pt idx="39" formatCode="General">
                  <c:v>259.875</c:v>
                </c:pt>
                <c:pt idx="40" formatCode="General">
                  <c:v>261.25</c:v>
                </c:pt>
                <c:pt idx="41" formatCode="General">
                  <c:v>262.625</c:v>
                </c:pt>
                <c:pt idx="42" formatCode="General">
                  <c:v>264</c:v>
                </c:pt>
                <c:pt idx="43" formatCode="General">
                  <c:v>265.375</c:v>
                </c:pt>
                <c:pt idx="44" formatCode="General">
                  <c:v>266.75</c:v>
                </c:pt>
                <c:pt idx="45" formatCode="General">
                  <c:v>268.125</c:v>
                </c:pt>
                <c:pt idx="46" formatCode="General">
                  <c:v>269.5</c:v>
                </c:pt>
                <c:pt idx="47" formatCode="General">
                  <c:v>270.875</c:v>
                </c:pt>
                <c:pt idx="48" formatCode="General">
                  <c:v>272.25</c:v>
                </c:pt>
                <c:pt idx="49" formatCode="General">
                  <c:v>273.625</c:v>
                </c:pt>
                <c:pt idx="50" formatCode="General">
                  <c:v>275</c:v>
                </c:pt>
                <c:pt idx="51" formatCode="General">
                  <c:v>276.375</c:v>
                </c:pt>
                <c:pt idx="52" formatCode="General">
                  <c:v>277.75</c:v>
                </c:pt>
                <c:pt idx="53" formatCode="General">
                  <c:v>279.125</c:v>
                </c:pt>
                <c:pt idx="54" formatCode="General">
                  <c:v>280.5</c:v>
                </c:pt>
                <c:pt idx="55" formatCode="General">
                  <c:v>281.875</c:v>
                </c:pt>
                <c:pt idx="56" formatCode="General">
                  <c:v>283.25</c:v>
                </c:pt>
                <c:pt idx="57" formatCode="General">
                  <c:v>284.625</c:v>
                </c:pt>
                <c:pt idx="58" formatCode="General">
                  <c:v>286</c:v>
                </c:pt>
                <c:pt idx="59" formatCode="General">
                  <c:v>287.375</c:v>
                </c:pt>
                <c:pt idx="60" formatCode="General">
                  <c:v>288.75</c:v>
                </c:pt>
                <c:pt idx="61" formatCode="General">
                  <c:v>290.125</c:v>
                </c:pt>
                <c:pt idx="62" formatCode="General">
                  <c:v>291.5</c:v>
                </c:pt>
                <c:pt idx="63" formatCode="General">
                  <c:v>292.875</c:v>
                </c:pt>
                <c:pt idx="64" formatCode="General">
                  <c:v>294.25</c:v>
                </c:pt>
                <c:pt idx="65" formatCode="General">
                  <c:v>295.625</c:v>
                </c:pt>
                <c:pt idx="66" formatCode="General">
                  <c:v>297</c:v>
                </c:pt>
                <c:pt idx="67" formatCode="General">
                  <c:v>298.375</c:v>
                </c:pt>
                <c:pt idx="68" formatCode="General">
                  <c:v>299.75</c:v>
                </c:pt>
                <c:pt idx="69" formatCode="General">
                  <c:v>301.125</c:v>
                </c:pt>
                <c:pt idx="70" formatCode="General">
                  <c:v>302.5</c:v>
                </c:pt>
                <c:pt idx="71" formatCode="General">
                  <c:v>303.875</c:v>
                </c:pt>
                <c:pt idx="72" formatCode="General">
                  <c:v>305.25</c:v>
                </c:pt>
                <c:pt idx="73" formatCode="General">
                  <c:v>306.625</c:v>
                </c:pt>
                <c:pt idx="74" formatCode="General">
                  <c:v>308</c:v>
                </c:pt>
                <c:pt idx="75" formatCode="General">
                  <c:v>309.375</c:v>
                </c:pt>
                <c:pt idx="76" formatCode="General">
                  <c:v>310.75</c:v>
                </c:pt>
                <c:pt idx="77" formatCode="General">
                  <c:v>312.125</c:v>
                </c:pt>
                <c:pt idx="78" formatCode="General">
                  <c:v>313.5</c:v>
                </c:pt>
                <c:pt idx="79" formatCode="General">
                  <c:v>314.875</c:v>
                </c:pt>
                <c:pt idx="80" formatCode="General">
                  <c:v>316.25</c:v>
                </c:pt>
                <c:pt idx="81" formatCode="General">
                  <c:v>317.625</c:v>
                </c:pt>
                <c:pt idx="82" formatCode="General">
                  <c:v>319</c:v>
                </c:pt>
                <c:pt idx="83" formatCode="General">
                  <c:v>320.375</c:v>
                </c:pt>
                <c:pt idx="84" formatCode="General">
                  <c:v>321.75</c:v>
                </c:pt>
                <c:pt idx="85" formatCode="General">
                  <c:v>323.125</c:v>
                </c:pt>
                <c:pt idx="86" formatCode="General">
                  <c:v>324.5</c:v>
                </c:pt>
                <c:pt idx="87" formatCode="General">
                  <c:v>325.875</c:v>
                </c:pt>
                <c:pt idx="88" formatCode="General">
                  <c:v>327.25</c:v>
                </c:pt>
                <c:pt idx="89" formatCode="General">
                  <c:v>328.625</c:v>
                </c:pt>
                <c:pt idx="90" formatCode="General">
                  <c:v>330</c:v>
                </c:pt>
                <c:pt idx="91" formatCode="General">
                  <c:v>331.375</c:v>
                </c:pt>
                <c:pt idx="92" formatCode="General">
                  <c:v>332.75</c:v>
                </c:pt>
                <c:pt idx="93" formatCode="General">
                  <c:v>334.125</c:v>
                </c:pt>
                <c:pt idx="94" formatCode="General">
                  <c:v>335.5</c:v>
                </c:pt>
                <c:pt idx="95" formatCode="General">
                  <c:v>336.875</c:v>
                </c:pt>
                <c:pt idx="96" formatCode="General">
                  <c:v>338.25</c:v>
                </c:pt>
                <c:pt idx="97" formatCode="General">
                  <c:v>339.625</c:v>
                </c:pt>
                <c:pt idx="98" formatCode="General">
                  <c:v>341</c:v>
                </c:pt>
                <c:pt idx="99" formatCode="General">
                  <c:v>342.375</c:v>
                </c:pt>
              </c:numCache>
            </c:numRef>
          </c:cat>
          <c:val>
            <c:numRef>
              <c:f>Strangle!$L$5:$L$104</c:f>
              <c:numCache>
                <c:formatCode>_-* #\ ##0.0000\ "€"_-;\-* #\ ##0.0000\ "€"_-;_-* "-"??\ "€"_-;_-@_-</c:formatCode>
                <c:ptCount val="100"/>
                <c:pt idx="0">
                  <c:v>-3944.2984960525778</c:v>
                </c:pt>
                <c:pt idx="1">
                  <c:v>-3839.7984960525778</c:v>
                </c:pt>
                <c:pt idx="2">
                  <c:v>-3735.2984960525778</c:v>
                </c:pt>
                <c:pt idx="3">
                  <c:v>-3630.7984960525778</c:v>
                </c:pt>
                <c:pt idx="4">
                  <c:v>-3526.2984960525778</c:v>
                </c:pt>
                <c:pt idx="5">
                  <c:v>-3421.7984960525778</c:v>
                </c:pt>
                <c:pt idx="6">
                  <c:v>-3317.2984960525778</c:v>
                </c:pt>
                <c:pt idx="7">
                  <c:v>-3212.7984960525778</c:v>
                </c:pt>
                <c:pt idx="8">
                  <c:v>-3108.2984960525778</c:v>
                </c:pt>
                <c:pt idx="9">
                  <c:v>-3003.7984960525778</c:v>
                </c:pt>
                <c:pt idx="10">
                  <c:v>-2899.2984960525778</c:v>
                </c:pt>
                <c:pt idx="11">
                  <c:v>-2794.7984960525778</c:v>
                </c:pt>
                <c:pt idx="12">
                  <c:v>-2690.2984960525778</c:v>
                </c:pt>
                <c:pt idx="13">
                  <c:v>-2585.7984960525778</c:v>
                </c:pt>
                <c:pt idx="14">
                  <c:v>-2481.2984960525778</c:v>
                </c:pt>
                <c:pt idx="15">
                  <c:v>-2376.7984960525778</c:v>
                </c:pt>
                <c:pt idx="16">
                  <c:v>-2272.2984960525778</c:v>
                </c:pt>
                <c:pt idx="17">
                  <c:v>-2167.7984960525778</c:v>
                </c:pt>
                <c:pt idx="18">
                  <c:v>-2063.2984960525778</c:v>
                </c:pt>
                <c:pt idx="19">
                  <c:v>-1958.7984960525775</c:v>
                </c:pt>
                <c:pt idx="20">
                  <c:v>-1854.2984960525775</c:v>
                </c:pt>
                <c:pt idx="21">
                  <c:v>-1749.7984960525775</c:v>
                </c:pt>
                <c:pt idx="22">
                  <c:v>-1645.2984960525775</c:v>
                </c:pt>
                <c:pt idx="23">
                  <c:v>-1540.7984960525775</c:v>
                </c:pt>
                <c:pt idx="24">
                  <c:v>-1436.2984960525775</c:v>
                </c:pt>
                <c:pt idx="25">
                  <c:v>-1331.7984960525775</c:v>
                </c:pt>
                <c:pt idx="26">
                  <c:v>-1227.2984960525775</c:v>
                </c:pt>
                <c:pt idx="27">
                  <c:v>-1122.7984960525775</c:v>
                </c:pt>
                <c:pt idx="28">
                  <c:v>-1018.2984960525775</c:v>
                </c:pt>
                <c:pt idx="29">
                  <c:v>-913.79849605257755</c:v>
                </c:pt>
                <c:pt idx="30">
                  <c:v>-809.29849605257755</c:v>
                </c:pt>
                <c:pt idx="31">
                  <c:v>-704.79849605257755</c:v>
                </c:pt>
                <c:pt idx="32">
                  <c:v>-600.29849605257755</c:v>
                </c:pt>
                <c:pt idx="33">
                  <c:v>-495.7984960525776</c:v>
                </c:pt>
                <c:pt idx="34">
                  <c:v>-391.2984960525776</c:v>
                </c:pt>
                <c:pt idx="35">
                  <c:v>-286.7984960525776</c:v>
                </c:pt>
                <c:pt idx="36">
                  <c:v>-182.2984960525776</c:v>
                </c:pt>
                <c:pt idx="37">
                  <c:v>-77.798496052577605</c:v>
                </c:pt>
                <c:pt idx="38">
                  <c:v>26.701503947422395</c:v>
                </c:pt>
                <c:pt idx="39">
                  <c:v>131.2015039474224</c:v>
                </c:pt>
                <c:pt idx="40">
                  <c:v>235.7015039474224</c:v>
                </c:pt>
                <c:pt idx="41">
                  <c:v>340.2015039474224</c:v>
                </c:pt>
                <c:pt idx="42">
                  <c:v>444.7015039474224</c:v>
                </c:pt>
                <c:pt idx="43">
                  <c:v>549.20150394742245</c:v>
                </c:pt>
                <c:pt idx="44">
                  <c:v>653.70150394742245</c:v>
                </c:pt>
                <c:pt idx="45">
                  <c:v>758.20150394742245</c:v>
                </c:pt>
                <c:pt idx="46">
                  <c:v>862.70150394742245</c:v>
                </c:pt>
                <c:pt idx="47">
                  <c:v>967.20150394742245</c:v>
                </c:pt>
                <c:pt idx="48">
                  <c:v>976.70150394742245</c:v>
                </c:pt>
                <c:pt idx="49">
                  <c:v>976.70150394742245</c:v>
                </c:pt>
                <c:pt idx="50">
                  <c:v>976.70150394742245</c:v>
                </c:pt>
                <c:pt idx="51">
                  <c:v>976.70150394742245</c:v>
                </c:pt>
                <c:pt idx="52">
                  <c:v>976.70150394742245</c:v>
                </c:pt>
                <c:pt idx="53">
                  <c:v>976.70150394742245</c:v>
                </c:pt>
                <c:pt idx="54">
                  <c:v>976.70150394742245</c:v>
                </c:pt>
                <c:pt idx="55">
                  <c:v>976.70150394742245</c:v>
                </c:pt>
                <c:pt idx="56">
                  <c:v>976.70150394742245</c:v>
                </c:pt>
                <c:pt idx="57">
                  <c:v>976.70150394742245</c:v>
                </c:pt>
                <c:pt idx="58">
                  <c:v>976.70150394742245</c:v>
                </c:pt>
                <c:pt idx="59">
                  <c:v>976.70150394742245</c:v>
                </c:pt>
                <c:pt idx="60">
                  <c:v>976.70150394742245</c:v>
                </c:pt>
                <c:pt idx="61">
                  <c:v>976.70150394742245</c:v>
                </c:pt>
                <c:pt idx="62">
                  <c:v>976.70150394742245</c:v>
                </c:pt>
                <c:pt idx="63">
                  <c:v>976.70150394742245</c:v>
                </c:pt>
                <c:pt idx="64">
                  <c:v>976.70150394742245</c:v>
                </c:pt>
                <c:pt idx="65">
                  <c:v>976.70150394742245</c:v>
                </c:pt>
                <c:pt idx="66">
                  <c:v>976.70150394742245</c:v>
                </c:pt>
                <c:pt idx="67">
                  <c:v>976.70150394742245</c:v>
                </c:pt>
                <c:pt idx="68">
                  <c:v>976.70150394742245</c:v>
                </c:pt>
                <c:pt idx="69">
                  <c:v>976.70150394742245</c:v>
                </c:pt>
                <c:pt idx="70">
                  <c:v>976.70150394742245</c:v>
                </c:pt>
                <c:pt idx="71">
                  <c:v>976.70150394742245</c:v>
                </c:pt>
                <c:pt idx="72">
                  <c:v>976.70150394742245</c:v>
                </c:pt>
                <c:pt idx="73">
                  <c:v>976.70150394742245</c:v>
                </c:pt>
                <c:pt idx="74">
                  <c:v>976.70150394742245</c:v>
                </c:pt>
                <c:pt idx="75">
                  <c:v>976.70150394742245</c:v>
                </c:pt>
                <c:pt idx="76">
                  <c:v>976.70150394742245</c:v>
                </c:pt>
                <c:pt idx="77">
                  <c:v>976.70150394742245</c:v>
                </c:pt>
                <c:pt idx="78">
                  <c:v>976.70150394742245</c:v>
                </c:pt>
                <c:pt idx="79">
                  <c:v>976.70150394742245</c:v>
                </c:pt>
                <c:pt idx="80">
                  <c:v>976.70150394742245</c:v>
                </c:pt>
                <c:pt idx="81">
                  <c:v>976.70150394742245</c:v>
                </c:pt>
                <c:pt idx="82">
                  <c:v>976.70150394742245</c:v>
                </c:pt>
                <c:pt idx="83">
                  <c:v>976.70150394742245</c:v>
                </c:pt>
                <c:pt idx="84">
                  <c:v>976.70150394742245</c:v>
                </c:pt>
                <c:pt idx="85">
                  <c:v>976.70150394742245</c:v>
                </c:pt>
                <c:pt idx="86">
                  <c:v>976.70150394742245</c:v>
                </c:pt>
                <c:pt idx="87">
                  <c:v>976.70150394742245</c:v>
                </c:pt>
                <c:pt idx="88">
                  <c:v>976.70150394742245</c:v>
                </c:pt>
                <c:pt idx="89">
                  <c:v>976.70150394742245</c:v>
                </c:pt>
                <c:pt idx="90">
                  <c:v>976.70150394742245</c:v>
                </c:pt>
                <c:pt idx="91">
                  <c:v>976.70150394742245</c:v>
                </c:pt>
                <c:pt idx="92">
                  <c:v>976.70150394742245</c:v>
                </c:pt>
                <c:pt idx="93">
                  <c:v>976.70150394742245</c:v>
                </c:pt>
                <c:pt idx="94">
                  <c:v>976.70150394742245</c:v>
                </c:pt>
                <c:pt idx="95">
                  <c:v>976.70150394742245</c:v>
                </c:pt>
                <c:pt idx="96">
                  <c:v>976.70150394742245</c:v>
                </c:pt>
                <c:pt idx="97">
                  <c:v>976.70150394742245</c:v>
                </c:pt>
                <c:pt idx="98">
                  <c:v>976.70150394742245</c:v>
                </c:pt>
                <c:pt idx="99">
                  <c:v>976.70150394742245</c:v>
                </c:pt>
              </c:numCache>
            </c:numRef>
          </c:val>
          <c:smooth val="0"/>
        </c:ser>
        <c:ser>
          <c:idx val="0"/>
          <c:order val="1"/>
          <c:tx>
            <c:v> Strangle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Strangle!$J$5:$J$104</c:f>
              <c:numCache>
                <c:formatCode>0.0</c:formatCode>
                <c:ptCount val="100"/>
                <c:pt idx="0" formatCode="General">
                  <c:v>206.25</c:v>
                </c:pt>
                <c:pt idx="1">
                  <c:v>207.625</c:v>
                </c:pt>
                <c:pt idx="2" formatCode="General">
                  <c:v>209</c:v>
                </c:pt>
                <c:pt idx="3" formatCode="General">
                  <c:v>210.375</c:v>
                </c:pt>
                <c:pt idx="4" formatCode="General">
                  <c:v>211.75</c:v>
                </c:pt>
                <c:pt idx="5" formatCode="General">
                  <c:v>213.125</c:v>
                </c:pt>
                <c:pt idx="6" formatCode="General">
                  <c:v>214.5</c:v>
                </c:pt>
                <c:pt idx="7" formatCode="General">
                  <c:v>215.875</c:v>
                </c:pt>
                <c:pt idx="8" formatCode="General">
                  <c:v>217.25</c:v>
                </c:pt>
                <c:pt idx="9" formatCode="General">
                  <c:v>218.625</c:v>
                </c:pt>
                <c:pt idx="10" formatCode="General">
                  <c:v>220</c:v>
                </c:pt>
                <c:pt idx="11" formatCode="General">
                  <c:v>221.375</c:v>
                </c:pt>
                <c:pt idx="12" formatCode="General">
                  <c:v>222.75</c:v>
                </c:pt>
                <c:pt idx="13" formatCode="General">
                  <c:v>224.125</c:v>
                </c:pt>
                <c:pt idx="14" formatCode="General">
                  <c:v>225.5</c:v>
                </c:pt>
                <c:pt idx="15" formatCode="General">
                  <c:v>226.875</c:v>
                </c:pt>
                <c:pt idx="16" formatCode="General">
                  <c:v>228.25</c:v>
                </c:pt>
                <c:pt idx="17" formatCode="General">
                  <c:v>229.625</c:v>
                </c:pt>
                <c:pt idx="18" formatCode="General">
                  <c:v>231</c:v>
                </c:pt>
                <c:pt idx="19" formatCode="General">
                  <c:v>232.375</c:v>
                </c:pt>
                <c:pt idx="20" formatCode="General">
                  <c:v>233.75</c:v>
                </c:pt>
                <c:pt idx="21" formatCode="General">
                  <c:v>235.125</c:v>
                </c:pt>
                <c:pt idx="22" formatCode="General">
                  <c:v>236.5</c:v>
                </c:pt>
                <c:pt idx="23" formatCode="General">
                  <c:v>237.875</c:v>
                </c:pt>
                <c:pt idx="24" formatCode="General">
                  <c:v>239.25</c:v>
                </c:pt>
                <c:pt idx="25" formatCode="General">
                  <c:v>240.625</c:v>
                </c:pt>
                <c:pt idx="26" formatCode="General">
                  <c:v>242</c:v>
                </c:pt>
                <c:pt idx="27" formatCode="General">
                  <c:v>243.375</c:v>
                </c:pt>
                <c:pt idx="28" formatCode="General">
                  <c:v>244.75</c:v>
                </c:pt>
                <c:pt idx="29" formatCode="General">
                  <c:v>246.125</c:v>
                </c:pt>
                <c:pt idx="30" formatCode="General">
                  <c:v>247.5</c:v>
                </c:pt>
                <c:pt idx="31" formatCode="General">
                  <c:v>248.875</c:v>
                </c:pt>
                <c:pt idx="32" formatCode="General">
                  <c:v>250.25</c:v>
                </c:pt>
                <c:pt idx="33" formatCode="General">
                  <c:v>251.625</c:v>
                </c:pt>
                <c:pt idx="34" formatCode="General">
                  <c:v>253</c:v>
                </c:pt>
                <c:pt idx="35" formatCode="General">
                  <c:v>254.375</c:v>
                </c:pt>
                <c:pt idx="36" formatCode="General">
                  <c:v>255.75</c:v>
                </c:pt>
                <c:pt idx="37" formatCode="General">
                  <c:v>257.125</c:v>
                </c:pt>
                <c:pt idx="38" formatCode="General">
                  <c:v>258.5</c:v>
                </c:pt>
                <c:pt idx="39" formatCode="General">
                  <c:v>259.875</c:v>
                </c:pt>
                <c:pt idx="40" formatCode="General">
                  <c:v>261.25</c:v>
                </c:pt>
                <c:pt idx="41" formatCode="General">
                  <c:v>262.625</c:v>
                </c:pt>
                <c:pt idx="42" formatCode="General">
                  <c:v>264</c:v>
                </c:pt>
                <c:pt idx="43" formatCode="General">
                  <c:v>265.375</c:v>
                </c:pt>
                <c:pt idx="44" formatCode="General">
                  <c:v>266.75</c:v>
                </c:pt>
                <c:pt idx="45" formatCode="General">
                  <c:v>268.125</c:v>
                </c:pt>
                <c:pt idx="46" formatCode="General">
                  <c:v>269.5</c:v>
                </c:pt>
                <c:pt idx="47" formatCode="General">
                  <c:v>270.875</c:v>
                </c:pt>
                <c:pt idx="48" formatCode="General">
                  <c:v>272.25</c:v>
                </c:pt>
                <c:pt idx="49" formatCode="General">
                  <c:v>273.625</c:v>
                </c:pt>
                <c:pt idx="50" formatCode="General">
                  <c:v>275</c:v>
                </c:pt>
                <c:pt idx="51" formatCode="General">
                  <c:v>276.375</c:v>
                </c:pt>
                <c:pt idx="52" formatCode="General">
                  <c:v>277.75</c:v>
                </c:pt>
                <c:pt idx="53" formatCode="General">
                  <c:v>279.125</c:v>
                </c:pt>
                <c:pt idx="54" formatCode="General">
                  <c:v>280.5</c:v>
                </c:pt>
                <c:pt idx="55" formatCode="General">
                  <c:v>281.875</c:v>
                </c:pt>
                <c:pt idx="56" formatCode="General">
                  <c:v>283.25</c:v>
                </c:pt>
                <c:pt idx="57" formatCode="General">
                  <c:v>284.625</c:v>
                </c:pt>
                <c:pt idx="58" formatCode="General">
                  <c:v>286</c:v>
                </c:pt>
                <c:pt idx="59" formatCode="General">
                  <c:v>287.375</c:v>
                </c:pt>
                <c:pt idx="60" formatCode="General">
                  <c:v>288.75</c:v>
                </c:pt>
                <c:pt idx="61" formatCode="General">
                  <c:v>290.125</c:v>
                </c:pt>
                <c:pt idx="62" formatCode="General">
                  <c:v>291.5</c:v>
                </c:pt>
                <c:pt idx="63" formatCode="General">
                  <c:v>292.875</c:v>
                </c:pt>
                <c:pt idx="64" formatCode="General">
                  <c:v>294.25</c:v>
                </c:pt>
                <c:pt idx="65" formatCode="General">
                  <c:v>295.625</c:v>
                </c:pt>
                <c:pt idx="66" formatCode="General">
                  <c:v>297</c:v>
                </c:pt>
                <c:pt idx="67" formatCode="General">
                  <c:v>298.375</c:v>
                </c:pt>
                <c:pt idx="68" formatCode="General">
                  <c:v>299.75</c:v>
                </c:pt>
                <c:pt idx="69" formatCode="General">
                  <c:v>301.125</c:v>
                </c:pt>
                <c:pt idx="70" formatCode="General">
                  <c:v>302.5</c:v>
                </c:pt>
                <c:pt idx="71" formatCode="General">
                  <c:v>303.875</c:v>
                </c:pt>
                <c:pt idx="72" formatCode="General">
                  <c:v>305.25</c:v>
                </c:pt>
                <c:pt idx="73" formatCode="General">
                  <c:v>306.625</c:v>
                </c:pt>
                <c:pt idx="74" formatCode="General">
                  <c:v>308</c:v>
                </c:pt>
                <c:pt idx="75" formatCode="General">
                  <c:v>309.375</c:v>
                </c:pt>
                <c:pt idx="76" formatCode="General">
                  <c:v>310.75</c:v>
                </c:pt>
                <c:pt idx="77" formatCode="General">
                  <c:v>312.125</c:v>
                </c:pt>
                <c:pt idx="78" formatCode="General">
                  <c:v>313.5</c:v>
                </c:pt>
                <c:pt idx="79" formatCode="General">
                  <c:v>314.875</c:v>
                </c:pt>
                <c:pt idx="80" formatCode="General">
                  <c:v>316.25</c:v>
                </c:pt>
                <c:pt idx="81" formatCode="General">
                  <c:v>317.625</c:v>
                </c:pt>
                <c:pt idx="82" formatCode="General">
                  <c:v>319</c:v>
                </c:pt>
                <c:pt idx="83" formatCode="General">
                  <c:v>320.375</c:v>
                </c:pt>
                <c:pt idx="84" formatCode="General">
                  <c:v>321.75</c:v>
                </c:pt>
                <c:pt idx="85" formatCode="General">
                  <c:v>323.125</c:v>
                </c:pt>
                <c:pt idx="86" formatCode="General">
                  <c:v>324.5</c:v>
                </c:pt>
                <c:pt idx="87" formatCode="General">
                  <c:v>325.875</c:v>
                </c:pt>
                <c:pt idx="88" formatCode="General">
                  <c:v>327.25</c:v>
                </c:pt>
                <c:pt idx="89" formatCode="General">
                  <c:v>328.625</c:v>
                </c:pt>
                <c:pt idx="90" formatCode="General">
                  <c:v>330</c:v>
                </c:pt>
                <c:pt idx="91" formatCode="General">
                  <c:v>331.375</c:v>
                </c:pt>
                <c:pt idx="92" formatCode="General">
                  <c:v>332.75</c:v>
                </c:pt>
                <c:pt idx="93" formatCode="General">
                  <c:v>334.125</c:v>
                </c:pt>
                <c:pt idx="94" formatCode="General">
                  <c:v>335.5</c:v>
                </c:pt>
                <c:pt idx="95" formatCode="General">
                  <c:v>336.875</c:v>
                </c:pt>
                <c:pt idx="96" formatCode="General">
                  <c:v>338.25</c:v>
                </c:pt>
                <c:pt idx="97" formatCode="General">
                  <c:v>339.625</c:v>
                </c:pt>
                <c:pt idx="98" formatCode="General">
                  <c:v>341</c:v>
                </c:pt>
                <c:pt idx="99" formatCode="General">
                  <c:v>342.375</c:v>
                </c:pt>
              </c:numCache>
            </c:numRef>
          </c:cat>
          <c:val>
            <c:numRef>
              <c:f>Strangle!$M$5:$M$104</c:f>
              <c:numCache>
                <c:formatCode>_("€"* #,##0.00_);_("€"* \(#,##0.00\);_("€"* "-"??_);_(@_)</c:formatCode>
                <c:ptCount val="100"/>
                <c:pt idx="0">
                  <c:v>-2860.1409404160313</c:v>
                </c:pt>
                <c:pt idx="1">
                  <c:v>-2755.6409404160313</c:v>
                </c:pt>
                <c:pt idx="2">
                  <c:v>-2651.1409404160313</c:v>
                </c:pt>
                <c:pt idx="3">
                  <c:v>-2546.6409404160313</c:v>
                </c:pt>
                <c:pt idx="4">
                  <c:v>-2442.1409404160313</c:v>
                </c:pt>
                <c:pt idx="5">
                  <c:v>-2337.6409404160313</c:v>
                </c:pt>
                <c:pt idx="6">
                  <c:v>-2233.1409404160313</c:v>
                </c:pt>
                <c:pt idx="7">
                  <c:v>-2128.6409404160313</c:v>
                </c:pt>
                <c:pt idx="8">
                  <c:v>-2024.1409404160311</c:v>
                </c:pt>
                <c:pt idx="9">
                  <c:v>-1919.6409404160311</c:v>
                </c:pt>
                <c:pt idx="10">
                  <c:v>-1815.1409404160311</c:v>
                </c:pt>
                <c:pt idx="11">
                  <c:v>-1710.6409404160311</c:v>
                </c:pt>
                <c:pt idx="12">
                  <c:v>-1606.1409404160311</c:v>
                </c:pt>
                <c:pt idx="13">
                  <c:v>-1501.6409404160311</c:v>
                </c:pt>
                <c:pt idx="14">
                  <c:v>-1397.1409404160311</c:v>
                </c:pt>
                <c:pt idx="15">
                  <c:v>-1292.6409404160311</c:v>
                </c:pt>
                <c:pt idx="16">
                  <c:v>-1188.1409404160311</c:v>
                </c:pt>
                <c:pt idx="17">
                  <c:v>-1083.6409404160311</c:v>
                </c:pt>
                <c:pt idx="18">
                  <c:v>-979.14094041603107</c:v>
                </c:pt>
                <c:pt idx="19">
                  <c:v>-874.64094041603084</c:v>
                </c:pt>
                <c:pt idx="20">
                  <c:v>-770.14094041603084</c:v>
                </c:pt>
                <c:pt idx="21">
                  <c:v>-665.64094041603084</c:v>
                </c:pt>
                <c:pt idx="22">
                  <c:v>-561.14094041603084</c:v>
                </c:pt>
                <c:pt idx="23">
                  <c:v>-456.64094041603084</c:v>
                </c:pt>
                <c:pt idx="24">
                  <c:v>-352.14094041603084</c:v>
                </c:pt>
                <c:pt idx="25">
                  <c:v>-247.64094041603084</c:v>
                </c:pt>
                <c:pt idx="26">
                  <c:v>-143.14094041603084</c:v>
                </c:pt>
                <c:pt idx="27">
                  <c:v>-38.640940416030844</c:v>
                </c:pt>
                <c:pt idx="28">
                  <c:v>65.859059583969156</c:v>
                </c:pt>
                <c:pt idx="29">
                  <c:v>170.35905958396916</c:v>
                </c:pt>
                <c:pt idx="30">
                  <c:v>274.85905958396916</c:v>
                </c:pt>
                <c:pt idx="31">
                  <c:v>379.35905958396916</c:v>
                </c:pt>
                <c:pt idx="32">
                  <c:v>483.85905958396916</c:v>
                </c:pt>
                <c:pt idx="33">
                  <c:v>588.35905958396916</c:v>
                </c:pt>
                <c:pt idx="34">
                  <c:v>692.85905958396916</c:v>
                </c:pt>
                <c:pt idx="35">
                  <c:v>797.35905958396916</c:v>
                </c:pt>
                <c:pt idx="36">
                  <c:v>901.85905958396916</c:v>
                </c:pt>
                <c:pt idx="37">
                  <c:v>1006.3590595839692</c:v>
                </c:pt>
                <c:pt idx="38">
                  <c:v>1110.8590595839692</c:v>
                </c:pt>
                <c:pt idx="39">
                  <c:v>1215.3590595839692</c:v>
                </c:pt>
                <c:pt idx="40">
                  <c:v>1319.8590595839692</c:v>
                </c:pt>
                <c:pt idx="41">
                  <c:v>1424.3590595839692</c:v>
                </c:pt>
                <c:pt idx="42">
                  <c:v>1528.8590595839692</c:v>
                </c:pt>
                <c:pt idx="43">
                  <c:v>1633.3590595839692</c:v>
                </c:pt>
                <c:pt idx="44">
                  <c:v>1737.8590595839692</c:v>
                </c:pt>
                <c:pt idx="45">
                  <c:v>1842.3590595839692</c:v>
                </c:pt>
                <c:pt idx="46">
                  <c:v>1946.8590595839692</c:v>
                </c:pt>
                <c:pt idx="47">
                  <c:v>2051.3590595839692</c:v>
                </c:pt>
                <c:pt idx="48">
                  <c:v>2060.8590595839692</c:v>
                </c:pt>
                <c:pt idx="49">
                  <c:v>2060.8590595839692</c:v>
                </c:pt>
                <c:pt idx="50">
                  <c:v>2060.8590595839692</c:v>
                </c:pt>
                <c:pt idx="51">
                  <c:v>2060.8590595839692</c:v>
                </c:pt>
                <c:pt idx="52">
                  <c:v>2060.8590595839692</c:v>
                </c:pt>
                <c:pt idx="53">
                  <c:v>2060.8590595839692</c:v>
                </c:pt>
                <c:pt idx="54">
                  <c:v>2060.8590595839692</c:v>
                </c:pt>
                <c:pt idx="55">
                  <c:v>2060.8590595839692</c:v>
                </c:pt>
                <c:pt idx="56">
                  <c:v>1965.8590595839692</c:v>
                </c:pt>
                <c:pt idx="57">
                  <c:v>1861.3590595839692</c:v>
                </c:pt>
                <c:pt idx="58">
                  <c:v>1756.8590595839692</c:v>
                </c:pt>
                <c:pt idx="59">
                  <c:v>1652.3590595839692</c:v>
                </c:pt>
                <c:pt idx="60">
                  <c:v>1547.8590595839692</c:v>
                </c:pt>
                <c:pt idx="61">
                  <c:v>1443.3590595839692</c:v>
                </c:pt>
                <c:pt idx="62">
                  <c:v>1338.8590595839692</c:v>
                </c:pt>
                <c:pt idx="63">
                  <c:v>1234.3590595839692</c:v>
                </c:pt>
                <c:pt idx="64">
                  <c:v>1129.8590595839692</c:v>
                </c:pt>
                <c:pt idx="65">
                  <c:v>1025.3590595839692</c:v>
                </c:pt>
                <c:pt idx="66">
                  <c:v>920.85905958396916</c:v>
                </c:pt>
                <c:pt idx="67">
                  <c:v>816.35905958396916</c:v>
                </c:pt>
                <c:pt idx="68">
                  <c:v>711.85905958396916</c:v>
                </c:pt>
                <c:pt idx="69">
                  <c:v>607.35905958396916</c:v>
                </c:pt>
                <c:pt idx="70">
                  <c:v>502.85905958396921</c:v>
                </c:pt>
                <c:pt idx="71">
                  <c:v>398.35905958396916</c:v>
                </c:pt>
                <c:pt idx="72">
                  <c:v>293.85905958396916</c:v>
                </c:pt>
                <c:pt idx="73">
                  <c:v>189.35905958396916</c:v>
                </c:pt>
                <c:pt idx="74">
                  <c:v>84.859059583969156</c:v>
                </c:pt>
                <c:pt idx="75">
                  <c:v>-19.640940416030844</c:v>
                </c:pt>
                <c:pt idx="76">
                  <c:v>-124.14094041603084</c:v>
                </c:pt>
                <c:pt idx="77">
                  <c:v>-228.64094041603084</c:v>
                </c:pt>
                <c:pt idx="78">
                  <c:v>-333.14094041603084</c:v>
                </c:pt>
                <c:pt idx="79">
                  <c:v>-437.64094041603084</c:v>
                </c:pt>
                <c:pt idx="80">
                  <c:v>-542.14094041603084</c:v>
                </c:pt>
                <c:pt idx="81">
                  <c:v>-646.64094041603084</c:v>
                </c:pt>
                <c:pt idx="82">
                  <c:v>-751.14094041603084</c:v>
                </c:pt>
                <c:pt idx="83">
                  <c:v>-855.64094041603084</c:v>
                </c:pt>
                <c:pt idx="84">
                  <c:v>-960.14094041603084</c:v>
                </c:pt>
                <c:pt idx="85">
                  <c:v>-1064.6409404160308</c:v>
                </c:pt>
                <c:pt idx="86">
                  <c:v>-1169.1409404160306</c:v>
                </c:pt>
                <c:pt idx="87">
                  <c:v>-1273.6409404160306</c:v>
                </c:pt>
                <c:pt idx="88">
                  <c:v>-1378.1409404160306</c:v>
                </c:pt>
                <c:pt idx="89">
                  <c:v>-1482.6409404160306</c:v>
                </c:pt>
                <c:pt idx="90">
                  <c:v>-1587.1409404160306</c:v>
                </c:pt>
                <c:pt idx="91">
                  <c:v>-1691.6409404160306</c:v>
                </c:pt>
                <c:pt idx="92">
                  <c:v>-1796.1409404160306</c:v>
                </c:pt>
                <c:pt idx="93">
                  <c:v>-1900.6409404160306</c:v>
                </c:pt>
                <c:pt idx="94">
                  <c:v>-2005.1409404160306</c:v>
                </c:pt>
                <c:pt idx="95">
                  <c:v>-2109.6409404160304</c:v>
                </c:pt>
                <c:pt idx="96">
                  <c:v>-2214.1409404160304</c:v>
                </c:pt>
                <c:pt idx="97">
                  <c:v>-2318.6409404160304</c:v>
                </c:pt>
                <c:pt idx="98">
                  <c:v>-2423.1409404160304</c:v>
                </c:pt>
                <c:pt idx="99">
                  <c:v>-2527.6409404160304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B14-4CDC-9479-FBF4B7DF3E79}"/>
            </c:ext>
          </c:extLst>
        </c:ser>
        <c:ser>
          <c:idx val="2"/>
          <c:order val="2"/>
          <c:tx>
            <c:v> Call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Strangle!$J$5:$J$104</c:f>
              <c:numCache>
                <c:formatCode>0.0</c:formatCode>
                <c:ptCount val="100"/>
                <c:pt idx="0" formatCode="General">
                  <c:v>206.25</c:v>
                </c:pt>
                <c:pt idx="1">
                  <c:v>207.625</c:v>
                </c:pt>
                <c:pt idx="2" formatCode="General">
                  <c:v>209</c:v>
                </c:pt>
                <c:pt idx="3" formatCode="General">
                  <c:v>210.375</c:v>
                </c:pt>
                <c:pt idx="4" formatCode="General">
                  <c:v>211.75</c:v>
                </c:pt>
                <c:pt idx="5" formatCode="General">
                  <c:v>213.125</c:v>
                </c:pt>
                <c:pt idx="6" formatCode="General">
                  <c:v>214.5</c:v>
                </c:pt>
                <c:pt idx="7" formatCode="General">
                  <c:v>215.875</c:v>
                </c:pt>
                <c:pt idx="8" formatCode="General">
                  <c:v>217.25</c:v>
                </c:pt>
                <c:pt idx="9" formatCode="General">
                  <c:v>218.625</c:v>
                </c:pt>
                <c:pt idx="10" formatCode="General">
                  <c:v>220</c:v>
                </c:pt>
                <c:pt idx="11" formatCode="General">
                  <c:v>221.375</c:v>
                </c:pt>
                <c:pt idx="12" formatCode="General">
                  <c:v>222.75</c:v>
                </c:pt>
                <c:pt idx="13" formatCode="General">
                  <c:v>224.125</c:v>
                </c:pt>
                <c:pt idx="14" formatCode="General">
                  <c:v>225.5</c:v>
                </c:pt>
                <c:pt idx="15" formatCode="General">
                  <c:v>226.875</c:v>
                </c:pt>
                <c:pt idx="16" formatCode="General">
                  <c:v>228.25</c:v>
                </c:pt>
                <c:pt idx="17" formatCode="General">
                  <c:v>229.625</c:v>
                </c:pt>
                <c:pt idx="18" formatCode="General">
                  <c:v>231</c:v>
                </c:pt>
                <c:pt idx="19" formatCode="General">
                  <c:v>232.375</c:v>
                </c:pt>
                <c:pt idx="20" formatCode="General">
                  <c:v>233.75</c:v>
                </c:pt>
                <c:pt idx="21" formatCode="General">
                  <c:v>235.125</c:v>
                </c:pt>
                <c:pt idx="22" formatCode="General">
                  <c:v>236.5</c:v>
                </c:pt>
                <c:pt idx="23" formatCode="General">
                  <c:v>237.875</c:v>
                </c:pt>
                <c:pt idx="24" formatCode="General">
                  <c:v>239.25</c:v>
                </c:pt>
                <c:pt idx="25" formatCode="General">
                  <c:v>240.625</c:v>
                </c:pt>
                <c:pt idx="26" formatCode="General">
                  <c:v>242</c:v>
                </c:pt>
                <c:pt idx="27" formatCode="General">
                  <c:v>243.375</c:v>
                </c:pt>
                <c:pt idx="28" formatCode="General">
                  <c:v>244.75</c:v>
                </c:pt>
                <c:pt idx="29" formatCode="General">
                  <c:v>246.125</c:v>
                </c:pt>
                <c:pt idx="30" formatCode="General">
                  <c:v>247.5</c:v>
                </c:pt>
                <c:pt idx="31" formatCode="General">
                  <c:v>248.875</c:v>
                </c:pt>
                <c:pt idx="32" formatCode="General">
                  <c:v>250.25</c:v>
                </c:pt>
                <c:pt idx="33" formatCode="General">
                  <c:v>251.625</c:v>
                </c:pt>
                <c:pt idx="34" formatCode="General">
                  <c:v>253</c:v>
                </c:pt>
                <c:pt idx="35" formatCode="General">
                  <c:v>254.375</c:v>
                </c:pt>
                <c:pt idx="36" formatCode="General">
                  <c:v>255.75</c:v>
                </c:pt>
                <c:pt idx="37" formatCode="General">
                  <c:v>257.125</c:v>
                </c:pt>
                <c:pt idx="38" formatCode="General">
                  <c:v>258.5</c:v>
                </c:pt>
                <c:pt idx="39" formatCode="General">
                  <c:v>259.875</c:v>
                </c:pt>
                <c:pt idx="40" formatCode="General">
                  <c:v>261.25</c:v>
                </c:pt>
                <c:pt idx="41" formatCode="General">
                  <c:v>262.625</c:v>
                </c:pt>
                <c:pt idx="42" formatCode="General">
                  <c:v>264</c:v>
                </c:pt>
                <c:pt idx="43" formatCode="General">
                  <c:v>265.375</c:v>
                </c:pt>
                <c:pt idx="44" formatCode="General">
                  <c:v>266.75</c:v>
                </c:pt>
                <c:pt idx="45" formatCode="General">
                  <c:v>268.125</c:v>
                </c:pt>
                <c:pt idx="46" formatCode="General">
                  <c:v>269.5</c:v>
                </c:pt>
                <c:pt idx="47" formatCode="General">
                  <c:v>270.875</c:v>
                </c:pt>
                <c:pt idx="48" formatCode="General">
                  <c:v>272.25</c:v>
                </c:pt>
                <c:pt idx="49" formatCode="General">
                  <c:v>273.625</c:v>
                </c:pt>
                <c:pt idx="50" formatCode="General">
                  <c:v>275</c:v>
                </c:pt>
                <c:pt idx="51" formatCode="General">
                  <c:v>276.375</c:v>
                </c:pt>
                <c:pt idx="52" formatCode="General">
                  <c:v>277.75</c:v>
                </c:pt>
                <c:pt idx="53" formatCode="General">
                  <c:v>279.125</c:v>
                </c:pt>
                <c:pt idx="54" formatCode="General">
                  <c:v>280.5</c:v>
                </c:pt>
                <c:pt idx="55" formatCode="General">
                  <c:v>281.875</c:v>
                </c:pt>
                <c:pt idx="56" formatCode="General">
                  <c:v>283.25</c:v>
                </c:pt>
                <c:pt idx="57" formatCode="General">
                  <c:v>284.625</c:v>
                </c:pt>
                <c:pt idx="58" formatCode="General">
                  <c:v>286</c:v>
                </c:pt>
                <c:pt idx="59" formatCode="General">
                  <c:v>287.375</c:v>
                </c:pt>
                <c:pt idx="60" formatCode="General">
                  <c:v>288.75</c:v>
                </c:pt>
                <c:pt idx="61" formatCode="General">
                  <c:v>290.125</c:v>
                </c:pt>
                <c:pt idx="62" formatCode="General">
                  <c:v>291.5</c:v>
                </c:pt>
                <c:pt idx="63" formatCode="General">
                  <c:v>292.875</c:v>
                </c:pt>
                <c:pt idx="64" formatCode="General">
                  <c:v>294.25</c:v>
                </c:pt>
                <c:pt idx="65" formatCode="General">
                  <c:v>295.625</c:v>
                </c:pt>
                <c:pt idx="66" formatCode="General">
                  <c:v>297</c:v>
                </c:pt>
                <c:pt idx="67" formatCode="General">
                  <c:v>298.375</c:v>
                </c:pt>
                <c:pt idx="68" formatCode="General">
                  <c:v>299.75</c:v>
                </c:pt>
                <c:pt idx="69" formatCode="General">
                  <c:v>301.125</c:v>
                </c:pt>
                <c:pt idx="70" formatCode="General">
                  <c:v>302.5</c:v>
                </c:pt>
                <c:pt idx="71" formatCode="General">
                  <c:v>303.875</c:v>
                </c:pt>
                <c:pt idx="72" formatCode="General">
                  <c:v>305.25</c:v>
                </c:pt>
                <c:pt idx="73" formatCode="General">
                  <c:v>306.625</c:v>
                </c:pt>
                <c:pt idx="74" formatCode="General">
                  <c:v>308</c:v>
                </c:pt>
                <c:pt idx="75" formatCode="General">
                  <c:v>309.375</c:v>
                </c:pt>
                <c:pt idx="76" formatCode="General">
                  <c:v>310.75</c:v>
                </c:pt>
                <c:pt idx="77" formatCode="General">
                  <c:v>312.125</c:v>
                </c:pt>
                <c:pt idx="78" formatCode="General">
                  <c:v>313.5</c:v>
                </c:pt>
                <c:pt idx="79" formatCode="General">
                  <c:v>314.875</c:v>
                </c:pt>
                <c:pt idx="80" formatCode="General">
                  <c:v>316.25</c:v>
                </c:pt>
                <c:pt idx="81" formatCode="General">
                  <c:v>317.625</c:v>
                </c:pt>
                <c:pt idx="82" formatCode="General">
                  <c:v>319</c:v>
                </c:pt>
                <c:pt idx="83" formatCode="General">
                  <c:v>320.375</c:v>
                </c:pt>
                <c:pt idx="84" formatCode="General">
                  <c:v>321.75</c:v>
                </c:pt>
                <c:pt idx="85" formatCode="General">
                  <c:v>323.125</c:v>
                </c:pt>
                <c:pt idx="86" formatCode="General">
                  <c:v>324.5</c:v>
                </c:pt>
                <c:pt idx="87" formatCode="General">
                  <c:v>325.875</c:v>
                </c:pt>
                <c:pt idx="88" formatCode="General">
                  <c:v>327.25</c:v>
                </c:pt>
                <c:pt idx="89" formatCode="General">
                  <c:v>328.625</c:v>
                </c:pt>
                <c:pt idx="90" formatCode="General">
                  <c:v>330</c:v>
                </c:pt>
                <c:pt idx="91" formatCode="General">
                  <c:v>331.375</c:v>
                </c:pt>
                <c:pt idx="92" formatCode="General">
                  <c:v>332.75</c:v>
                </c:pt>
                <c:pt idx="93" formatCode="General">
                  <c:v>334.125</c:v>
                </c:pt>
                <c:pt idx="94" formatCode="General">
                  <c:v>335.5</c:v>
                </c:pt>
                <c:pt idx="95" formatCode="General">
                  <c:v>336.875</c:v>
                </c:pt>
                <c:pt idx="96" formatCode="General">
                  <c:v>338.25</c:v>
                </c:pt>
                <c:pt idx="97" formatCode="General">
                  <c:v>339.625</c:v>
                </c:pt>
                <c:pt idx="98" formatCode="General">
                  <c:v>341</c:v>
                </c:pt>
                <c:pt idx="99" formatCode="General">
                  <c:v>342.375</c:v>
                </c:pt>
              </c:numCache>
            </c:numRef>
          </c:cat>
          <c:val>
            <c:numRef>
              <c:f>Strangle!$K$5:$K$104</c:f>
              <c:numCache>
                <c:formatCode>_-* #\ ##0.0000\ "€"_-;\-* #\ ##0.0000\ "€"_-;_-* "-"??\ "€"_-;_-@_-</c:formatCode>
                <c:ptCount val="100"/>
                <c:pt idx="0">
                  <c:v>1084.1575556365467</c:v>
                </c:pt>
                <c:pt idx="1">
                  <c:v>1084.1575556365467</c:v>
                </c:pt>
                <c:pt idx="2">
                  <c:v>1084.1575556365467</c:v>
                </c:pt>
                <c:pt idx="3">
                  <c:v>1084.1575556365467</c:v>
                </c:pt>
                <c:pt idx="4">
                  <c:v>1084.1575556365467</c:v>
                </c:pt>
                <c:pt idx="5">
                  <c:v>1084.1575556365467</c:v>
                </c:pt>
                <c:pt idx="6">
                  <c:v>1084.1575556365467</c:v>
                </c:pt>
                <c:pt idx="7">
                  <c:v>1084.1575556365467</c:v>
                </c:pt>
                <c:pt idx="8">
                  <c:v>1084.1575556365467</c:v>
                </c:pt>
                <c:pt idx="9">
                  <c:v>1084.1575556365467</c:v>
                </c:pt>
                <c:pt idx="10">
                  <c:v>1084.1575556365467</c:v>
                </c:pt>
                <c:pt idx="11">
                  <c:v>1084.1575556365467</c:v>
                </c:pt>
                <c:pt idx="12">
                  <c:v>1084.1575556365467</c:v>
                </c:pt>
                <c:pt idx="13">
                  <c:v>1084.1575556365467</c:v>
                </c:pt>
                <c:pt idx="14">
                  <c:v>1084.1575556365467</c:v>
                </c:pt>
                <c:pt idx="15">
                  <c:v>1084.1575556365467</c:v>
                </c:pt>
                <c:pt idx="16">
                  <c:v>1084.1575556365467</c:v>
                </c:pt>
                <c:pt idx="17">
                  <c:v>1084.1575556365467</c:v>
                </c:pt>
                <c:pt idx="18">
                  <c:v>1084.1575556365467</c:v>
                </c:pt>
                <c:pt idx="19">
                  <c:v>1084.1575556365467</c:v>
                </c:pt>
                <c:pt idx="20">
                  <c:v>1084.1575556365467</c:v>
                </c:pt>
                <c:pt idx="21">
                  <c:v>1084.1575556365467</c:v>
                </c:pt>
                <c:pt idx="22">
                  <c:v>1084.1575556365467</c:v>
                </c:pt>
                <c:pt idx="23">
                  <c:v>1084.1575556365467</c:v>
                </c:pt>
                <c:pt idx="24">
                  <c:v>1084.1575556365467</c:v>
                </c:pt>
                <c:pt idx="25">
                  <c:v>1084.1575556365467</c:v>
                </c:pt>
                <c:pt idx="26">
                  <c:v>1084.1575556365467</c:v>
                </c:pt>
                <c:pt idx="27">
                  <c:v>1084.1575556365467</c:v>
                </c:pt>
                <c:pt idx="28">
                  <c:v>1084.1575556365467</c:v>
                </c:pt>
                <c:pt idx="29">
                  <c:v>1084.1575556365467</c:v>
                </c:pt>
                <c:pt idx="30">
                  <c:v>1084.1575556365467</c:v>
                </c:pt>
                <c:pt idx="31">
                  <c:v>1084.1575556365467</c:v>
                </c:pt>
                <c:pt idx="32">
                  <c:v>1084.1575556365467</c:v>
                </c:pt>
                <c:pt idx="33">
                  <c:v>1084.1575556365467</c:v>
                </c:pt>
                <c:pt idx="34">
                  <c:v>1084.1575556365467</c:v>
                </c:pt>
                <c:pt idx="35">
                  <c:v>1084.1575556365467</c:v>
                </c:pt>
                <c:pt idx="36">
                  <c:v>1084.1575556365467</c:v>
                </c:pt>
                <c:pt idx="37">
                  <c:v>1084.1575556365467</c:v>
                </c:pt>
                <c:pt idx="38">
                  <c:v>1084.1575556365467</c:v>
                </c:pt>
                <c:pt idx="39">
                  <c:v>1084.1575556365467</c:v>
                </c:pt>
                <c:pt idx="40">
                  <c:v>1084.1575556365467</c:v>
                </c:pt>
                <c:pt idx="41">
                  <c:v>1084.1575556365467</c:v>
                </c:pt>
                <c:pt idx="42">
                  <c:v>1084.1575556365467</c:v>
                </c:pt>
                <c:pt idx="43">
                  <c:v>1084.1575556365467</c:v>
                </c:pt>
                <c:pt idx="44">
                  <c:v>1084.1575556365467</c:v>
                </c:pt>
                <c:pt idx="45">
                  <c:v>1084.1575556365467</c:v>
                </c:pt>
                <c:pt idx="46">
                  <c:v>1084.1575556365467</c:v>
                </c:pt>
                <c:pt idx="47">
                  <c:v>1084.1575556365467</c:v>
                </c:pt>
                <c:pt idx="48">
                  <c:v>1084.1575556365467</c:v>
                </c:pt>
                <c:pt idx="49">
                  <c:v>1084.1575556365467</c:v>
                </c:pt>
                <c:pt idx="50">
                  <c:v>1084.1575556365467</c:v>
                </c:pt>
                <c:pt idx="51">
                  <c:v>1084.1575556365467</c:v>
                </c:pt>
                <c:pt idx="52">
                  <c:v>1084.1575556365467</c:v>
                </c:pt>
                <c:pt idx="53">
                  <c:v>1084.1575556365467</c:v>
                </c:pt>
                <c:pt idx="54">
                  <c:v>1084.1575556365467</c:v>
                </c:pt>
                <c:pt idx="55">
                  <c:v>1084.1575556365467</c:v>
                </c:pt>
                <c:pt idx="56">
                  <c:v>989.1575556365467</c:v>
                </c:pt>
                <c:pt idx="57">
                  <c:v>884.6575556365467</c:v>
                </c:pt>
                <c:pt idx="58">
                  <c:v>780.1575556365467</c:v>
                </c:pt>
                <c:pt idx="59">
                  <c:v>675.6575556365467</c:v>
                </c:pt>
                <c:pt idx="60">
                  <c:v>571.1575556365467</c:v>
                </c:pt>
                <c:pt idx="61">
                  <c:v>466.65755563654676</c:v>
                </c:pt>
                <c:pt idx="62">
                  <c:v>362.15755563654676</c:v>
                </c:pt>
                <c:pt idx="63">
                  <c:v>257.65755563654676</c:v>
                </c:pt>
                <c:pt idx="64">
                  <c:v>153.15755563654676</c:v>
                </c:pt>
                <c:pt idx="65">
                  <c:v>48.657555636546761</c:v>
                </c:pt>
                <c:pt idx="66">
                  <c:v>-55.842444363453239</c:v>
                </c:pt>
                <c:pt idx="67">
                  <c:v>-160.34244436345324</c:v>
                </c:pt>
                <c:pt idx="68">
                  <c:v>-264.84244436345324</c:v>
                </c:pt>
                <c:pt idx="69">
                  <c:v>-369.34244436345324</c:v>
                </c:pt>
                <c:pt idx="70">
                  <c:v>-473.84244436345324</c:v>
                </c:pt>
                <c:pt idx="71">
                  <c:v>-578.3424443634533</c:v>
                </c:pt>
                <c:pt idx="72">
                  <c:v>-682.8424443634533</c:v>
                </c:pt>
                <c:pt idx="73">
                  <c:v>-787.3424443634533</c:v>
                </c:pt>
                <c:pt idx="74">
                  <c:v>-891.8424443634533</c:v>
                </c:pt>
                <c:pt idx="75">
                  <c:v>-996.3424443634533</c:v>
                </c:pt>
                <c:pt idx="76">
                  <c:v>-1100.8424443634533</c:v>
                </c:pt>
                <c:pt idx="77">
                  <c:v>-1205.3424443634533</c:v>
                </c:pt>
                <c:pt idx="78">
                  <c:v>-1309.8424443634533</c:v>
                </c:pt>
                <c:pt idx="79">
                  <c:v>-1414.3424443634533</c:v>
                </c:pt>
                <c:pt idx="80">
                  <c:v>-1518.8424443634533</c:v>
                </c:pt>
                <c:pt idx="81">
                  <c:v>-1623.3424443634533</c:v>
                </c:pt>
                <c:pt idx="82">
                  <c:v>-1727.8424443634533</c:v>
                </c:pt>
                <c:pt idx="83">
                  <c:v>-1832.3424443634533</c:v>
                </c:pt>
                <c:pt idx="84">
                  <c:v>-1936.8424443634533</c:v>
                </c:pt>
                <c:pt idx="85">
                  <c:v>-2041.3424443634533</c:v>
                </c:pt>
                <c:pt idx="86">
                  <c:v>-2145.8424443634531</c:v>
                </c:pt>
                <c:pt idx="87">
                  <c:v>-2250.3424443634531</c:v>
                </c:pt>
                <c:pt idx="88">
                  <c:v>-2354.8424443634531</c:v>
                </c:pt>
                <c:pt idx="89">
                  <c:v>-2459.3424443634531</c:v>
                </c:pt>
                <c:pt idx="90">
                  <c:v>-2563.8424443634531</c:v>
                </c:pt>
                <c:pt idx="91">
                  <c:v>-2668.3424443634531</c:v>
                </c:pt>
                <c:pt idx="92">
                  <c:v>-2772.8424443634531</c:v>
                </c:pt>
                <c:pt idx="93">
                  <c:v>-2877.3424443634531</c:v>
                </c:pt>
                <c:pt idx="94">
                  <c:v>-2981.8424443634531</c:v>
                </c:pt>
                <c:pt idx="95">
                  <c:v>-3086.3424443634531</c:v>
                </c:pt>
                <c:pt idx="96">
                  <c:v>-3190.8424443634531</c:v>
                </c:pt>
                <c:pt idx="97">
                  <c:v>-3295.3424443634531</c:v>
                </c:pt>
                <c:pt idx="98">
                  <c:v>-3399.8424443634531</c:v>
                </c:pt>
                <c:pt idx="99">
                  <c:v>-3504.3424443634531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0778560"/>
        <c:axId val="1010782912"/>
      </c:lineChart>
      <c:catAx>
        <c:axId val="1010778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solidFill>
              <a:srgbClr val="4F81BD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0782912"/>
        <c:crosses val="autoZero"/>
        <c:auto val="1"/>
        <c:lblAlgn val="ctr"/>
        <c:lblOffset val="100"/>
        <c:noMultiLvlLbl val="0"/>
      </c:catAx>
      <c:valAx>
        <c:axId val="101078291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-* #\ ##0.0000\ &quot;€&quot;_-;\-* #\ ##0.000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0778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txPr>
        <a:bodyPr/>
        <a:lstStyle/>
        <a:p>
          <a:pPr>
            <a:defRPr sz="2000" b="1">
              <a:solidFill>
                <a:srgbClr val="FFFFFF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17</xdr:row>
      <xdr:rowOff>63500</xdr:rowOff>
    </xdr:from>
    <xdr:to>
      <xdr:col>8</xdr:col>
      <xdr:colOff>469900</xdr:colOff>
      <xdr:row>39</xdr:row>
      <xdr:rowOff>177800</xdr:rowOff>
    </xdr:to>
    <xdr:graphicFrame macro="[0]!Graphique5_QuandClic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04"/>
  <sheetViews>
    <sheetView showGridLines="0" tabSelected="1" workbookViewId="0">
      <selection activeCell="E9" sqref="E9"/>
    </sheetView>
  </sheetViews>
  <sheetFormatPr baseColWidth="10" defaultColWidth="9.140625" defaultRowHeight="15.75" customHeight="1" x14ac:dyDescent="0.25"/>
  <cols>
    <col min="1" max="1" width="14.7109375" style="2" bestFit="1" customWidth="1"/>
    <col min="2" max="2" width="15.140625" style="1" customWidth="1"/>
    <col min="3" max="3" width="12" style="2" customWidth="1"/>
    <col min="4" max="4" width="14" style="2" bestFit="1" customWidth="1"/>
    <col min="5" max="5" width="11.28515625" style="2" customWidth="1"/>
    <col min="6" max="6" width="10.85546875" style="2" bestFit="1" customWidth="1"/>
    <col min="7" max="7" width="11.85546875" style="2" bestFit="1" customWidth="1"/>
    <col min="8" max="8" width="10.140625" style="2" bestFit="1" customWidth="1"/>
    <col min="9" max="9" width="9.42578125" style="2" customWidth="1"/>
    <col min="10" max="10" width="14.7109375" style="2" bestFit="1" customWidth="1"/>
    <col min="11" max="11" width="15.140625" style="2" customWidth="1"/>
    <col min="12" max="12" width="13" style="2" customWidth="1"/>
    <col min="13" max="13" width="15.7109375" style="2" customWidth="1"/>
    <col min="14" max="16384" width="9.140625" style="2"/>
  </cols>
  <sheetData>
    <row r="1" spans="1:17" ht="29.25" customHeight="1" x14ac:dyDescent="0.5">
      <c r="C1" s="47" t="s">
        <v>32</v>
      </c>
      <c r="D1" s="47"/>
      <c r="E1" s="47"/>
      <c r="F1" s="28" t="s">
        <v>26</v>
      </c>
      <c r="G1" s="28"/>
      <c r="H1" s="28"/>
      <c r="I1" s="28"/>
      <c r="J1" s="28"/>
      <c r="O1" s="2" t="s">
        <v>28</v>
      </c>
    </row>
    <row r="2" spans="1:17" ht="15.75" customHeight="1" x14ac:dyDescent="0.25">
      <c r="A2" s="3"/>
      <c r="C2" s="47"/>
      <c r="D2" s="47"/>
      <c r="E2" s="47"/>
      <c r="O2" s="2" t="s">
        <v>24</v>
      </c>
    </row>
    <row r="3" spans="1:17" ht="15.75" customHeight="1" thickBot="1" x14ac:dyDescent="0.3">
      <c r="B3" s="2"/>
    </row>
    <row r="4" spans="1:17" ht="15.75" customHeight="1" x14ac:dyDescent="0.25">
      <c r="A4" s="16" t="s">
        <v>29</v>
      </c>
      <c r="B4" s="6" t="s">
        <v>23</v>
      </c>
      <c r="D4" s="29" t="s">
        <v>25</v>
      </c>
      <c r="E4" s="30" t="s">
        <v>5</v>
      </c>
      <c r="F4" s="31" t="s">
        <v>8</v>
      </c>
      <c r="G4"/>
      <c r="J4" s="38" t="s">
        <v>11</v>
      </c>
      <c r="K4" s="39" t="s">
        <v>14</v>
      </c>
      <c r="L4" s="40" t="s">
        <v>15</v>
      </c>
      <c r="M4" s="40" t="s">
        <v>16</v>
      </c>
      <c r="N4"/>
      <c r="O4" s="27" t="s">
        <v>33</v>
      </c>
    </row>
    <row r="5" spans="1:17" ht="15.75" customHeight="1" x14ac:dyDescent="0.25">
      <c r="A5" s="17" t="s">
        <v>6</v>
      </c>
      <c r="B5" s="18">
        <v>275</v>
      </c>
      <c r="D5" s="32" t="s">
        <v>7</v>
      </c>
      <c r="E5" s="33">
        <f>optionPrice("C",StockPrice,StrikePrice,TimeToExpiry,RiskFreeRate,Volatility,Dividend)</f>
        <v>14.265230995217721</v>
      </c>
      <c r="F5" s="34">
        <f>optionPrice("P",B5,B7,B8,B10,B9,B11)</f>
        <v>12.851335578255558</v>
      </c>
      <c r="G5"/>
      <c r="J5" s="7">
        <f>B15</f>
        <v>206.25</v>
      </c>
      <c r="K5" s="11">
        <f>IF(J5&lt;=$B$6,$E$5,$B$6-J5+$E$5)*$B$12</f>
        <v>1084.1575556365467</v>
      </c>
      <c r="L5" s="11">
        <f t="shared" ref="L5:L36" si="0">IF(J5&gt;=$B$7,$F$5,J5-$B$7+$F$5)*$B$12</f>
        <v>-3944.2984960525778</v>
      </c>
      <c r="M5" s="9">
        <f>+K5+L5</f>
        <v>-2860.1409404160313</v>
      </c>
      <c r="N5" s="5"/>
      <c r="O5" s="2" t="s">
        <v>34</v>
      </c>
    </row>
    <row r="6" spans="1:17" ht="15.75" customHeight="1" x14ac:dyDescent="0.25">
      <c r="A6" s="17" t="s">
        <v>21</v>
      </c>
      <c r="B6" s="18">
        <v>282</v>
      </c>
      <c r="D6" s="32" t="s">
        <v>0</v>
      </c>
      <c r="E6" s="33">
        <f>OptionDelta("C",StockPrice,StrikePrice,TimeToExpiry,RiskFreeRate,Volatility,Dividend)</f>
        <v>0.4896659623643278</v>
      </c>
      <c r="F6" s="34">
        <f>OptionDelta("P",StockPrice,B7,TimeToExpiry,RiskFreeRate,Volatility,Dividend)</f>
        <v>-0.40541767563489761</v>
      </c>
      <c r="G6"/>
      <c r="J6" s="12">
        <f t="shared" ref="J6:J37" si="1">J5+$B$16</f>
        <v>207.625</v>
      </c>
      <c r="K6" s="11">
        <f t="shared" ref="K6:K69" si="2">IF(J6&lt;=$B$6,$E$5,$B$6-J6+$E$5)*$B$12</f>
        <v>1084.1575556365467</v>
      </c>
      <c r="L6" s="11">
        <f t="shared" si="0"/>
        <v>-3839.7984960525778</v>
      </c>
      <c r="M6" s="9">
        <f t="shared" ref="M6:M69" si="3">+K6+L6</f>
        <v>-2755.6409404160313</v>
      </c>
      <c r="N6" s="5"/>
      <c r="O6" s="5"/>
    </row>
    <row r="7" spans="1:17" ht="15.75" customHeight="1" x14ac:dyDescent="0.25">
      <c r="A7" s="17" t="s">
        <v>22</v>
      </c>
      <c r="B7" s="18">
        <v>271</v>
      </c>
      <c r="D7" s="32" t="s">
        <v>1</v>
      </c>
      <c r="E7" s="33">
        <f>_xludf.Gamma(StockPrice,StrikePrice,TimeToExpiry,RiskFreeRate,Volatility,Dividend)</f>
        <v>9.6680831169550941E-3</v>
      </c>
      <c r="F7" s="34">
        <f>_xludf.Gamma(StockPrice,B7,TimeToExpiry,RiskFreeRate,Volatility,Dividend)</f>
        <v>9.3982337991983106E-3</v>
      </c>
      <c r="G7"/>
      <c r="H7" s="13"/>
      <c r="I7" s="5"/>
      <c r="J7" s="7">
        <f t="shared" si="1"/>
        <v>209</v>
      </c>
      <c r="K7" s="11">
        <f t="shared" si="2"/>
        <v>1084.1575556365467</v>
      </c>
      <c r="L7" s="11">
        <f t="shared" si="0"/>
        <v>-3735.2984960525778</v>
      </c>
      <c r="M7" s="9">
        <f t="shared" si="3"/>
        <v>-2651.1409404160313</v>
      </c>
      <c r="N7" s="5"/>
      <c r="O7" s="5"/>
    </row>
    <row r="8" spans="1:17" ht="15.75" customHeight="1" x14ac:dyDescent="0.25">
      <c r="A8" s="17" t="s">
        <v>17</v>
      </c>
      <c r="B8" s="19">
        <v>1</v>
      </c>
      <c r="D8" s="32" t="s">
        <v>3</v>
      </c>
      <c r="E8" s="33">
        <f>OptionTheta("C",StockPrice,StrikePrice,TimeToExpiry,RiskFreeRate,Volatility,Dividend)</f>
        <v>-3.2211558368609818E-2</v>
      </c>
      <c r="F8" s="34">
        <f>OptionTheta("P",StockPrice,B7,TimeToExpiry,RiskFreeRate,Volatility,Dividend)</f>
        <v>-1.1868040062572414E-2</v>
      </c>
      <c r="G8"/>
      <c r="H8"/>
      <c r="I8" s="5"/>
      <c r="J8" s="7">
        <f t="shared" si="1"/>
        <v>210.375</v>
      </c>
      <c r="K8" s="11">
        <f t="shared" si="2"/>
        <v>1084.1575556365467</v>
      </c>
      <c r="L8" s="11">
        <f t="shared" si="0"/>
        <v>-3630.7984960525778</v>
      </c>
      <c r="M8" s="9">
        <f t="shared" si="3"/>
        <v>-2546.6409404160313</v>
      </c>
      <c r="N8" s="5"/>
      <c r="O8" s="5"/>
    </row>
    <row r="9" spans="1:17" ht="15.75" customHeight="1" x14ac:dyDescent="0.25">
      <c r="A9" s="17" t="s">
        <v>18</v>
      </c>
      <c r="B9" s="20">
        <v>0.15</v>
      </c>
      <c r="D9" s="32" t="s">
        <v>2</v>
      </c>
      <c r="E9" s="33">
        <f>vega(StockPrice,StrikePrice,TimeToExpiry,RiskFreeRate,Volatility,Dividend)</f>
        <v>1.0967231785795934</v>
      </c>
      <c r="F9" s="34">
        <f>vega(StockPrice,B7,TimeToExpiry,RiskFreeRate,Volatility,Dividend)</f>
        <v>1.0661121465965582</v>
      </c>
      <c r="H9"/>
      <c r="I9" s="5"/>
      <c r="J9" s="7">
        <f t="shared" si="1"/>
        <v>211.75</v>
      </c>
      <c r="K9" s="11">
        <f t="shared" si="2"/>
        <v>1084.1575556365467</v>
      </c>
      <c r="L9" s="11">
        <f t="shared" si="0"/>
        <v>-3526.2984960525778</v>
      </c>
      <c r="M9" s="9">
        <f t="shared" si="3"/>
        <v>-2442.1409404160313</v>
      </c>
      <c r="N9" s="5"/>
      <c r="O9" s="5"/>
    </row>
    <row r="10" spans="1:17" ht="15.75" customHeight="1" thickBot="1" x14ac:dyDescent="0.3">
      <c r="A10" s="17" t="s">
        <v>19</v>
      </c>
      <c r="B10" s="21">
        <v>0.03</v>
      </c>
      <c r="D10" s="35" t="s">
        <v>4</v>
      </c>
      <c r="E10" s="36">
        <f>OptionRho("C",StockPrice,StrikePrice,TimeToExpiry,RiskFreeRate,Volatility,Dividend)</f>
        <v>1.1772649883985444</v>
      </c>
      <c r="F10" s="37">
        <f>OptionRho("P",StockPrice,B7,TimeToExpiry,RiskFreeRate,Volatility,Dividend)</f>
        <v>-1.2213354922117521</v>
      </c>
      <c r="H10"/>
      <c r="I10" s="5"/>
      <c r="J10" s="7">
        <f t="shared" si="1"/>
        <v>213.125</v>
      </c>
      <c r="K10" s="11">
        <f t="shared" si="2"/>
        <v>1084.1575556365467</v>
      </c>
      <c r="L10" s="11">
        <f t="shared" si="0"/>
        <v>-3421.7984960525778</v>
      </c>
      <c r="M10" s="9">
        <f t="shared" si="3"/>
        <v>-2337.6409404160313</v>
      </c>
      <c r="N10" s="5"/>
      <c r="O10" s="5"/>
    </row>
    <row r="11" spans="1:17" ht="15.75" customHeight="1" x14ac:dyDescent="0.25">
      <c r="A11" s="17" t="s">
        <v>20</v>
      </c>
      <c r="B11" s="21">
        <v>0.02</v>
      </c>
      <c r="H11"/>
      <c r="I11" s="5"/>
      <c r="J11" s="7">
        <f t="shared" si="1"/>
        <v>214.5</v>
      </c>
      <c r="K11" s="11">
        <f t="shared" si="2"/>
        <v>1084.1575556365467</v>
      </c>
      <c r="L11" s="11">
        <f t="shared" si="0"/>
        <v>-3317.2984960525778</v>
      </c>
      <c r="M11" s="9">
        <f t="shared" si="3"/>
        <v>-2233.1409404160313</v>
      </c>
      <c r="N11" s="5"/>
      <c r="O11" s="5"/>
    </row>
    <row r="12" spans="1:17" ht="15.75" customHeight="1" thickBot="1" x14ac:dyDescent="0.3">
      <c r="A12" s="22" t="s">
        <v>10</v>
      </c>
      <c r="B12" s="23">
        <v>76</v>
      </c>
      <c r="J12" s="7">
        <f t="shared" si="1"/>
        <v>215.875</v>
      </c>
      <c r="K12" s="11">
        <f t="shared" si="2"/>
        <v>1084.1575556365467</v>
      </c>
      <c r="L12" s="11">
        <f t="shared" si="0"/>
        <v>-3212.7984960525778</v>
      </c>
      <c r="M12" s="9">
        <f t="shared" si="3"/>
        <v>-2128.6409404160313</v>
      </c>
      <c r="N12" s="5"/>
      <c r="O12" s="5"/>
    </row>
    <row r="13" spans="1:17" ht="15.75" customHeight="1" x14ac:dyDescent="0.25">
      <c r="J13" s="7">
        <f t="shared" si="1"/>
        <v>217.25</v>
      </c>
      <c r="K13" s="11">
        <f t="shared" si="2"/>
        <v>1084.1575556365467</v>
      </c>
      <c r="L13" s="11">
        <f t="shared" si="0"/>
        <v>-3108.2984960525778</v>
      </c>
      <c r="M13" s="9">
        <f t="shared" si="3"/>
        <v>-2024.1409404160311</v>
      </c>
      <c r="N13" s="5"/>
      <c r="O13" s="14"/>
      <c r="P13" s="15"/>
      <c r="Q13" s="15"/>
    </row>
    <row r="14" spans="1:17" ht="15.75" customHeight="1" x14ac:dyDescent="0.25">
      <c r="A14" s="41" t="s">
        <v>30</v>
      </c>
      <c r="B14" s="42"/>
      <c r="D14" s="45" t="s">
        <v>31</v>
      </c>
      <c r="E14" s="46"/>
      <c r="J14" s="7">
        <f t="shared" si="1"/>
        <v>218.625</v>
      </c>
      <c r="K14" s="11">
        <f t="shared" si="2"/>
        <v>1084.1575556365467</v>
      </c>
      <c r="L14" s="11">
        <f t="shared" si="0"/>
        <v>-3003.7984960525778</v>
      </c>
      <c r="M14" s="9">
        <f t="shared" si="3"/>
        <v>-1919.6409404160311</v>
      </c>
      <c r="N14" s="5"/>
      <c r="O14" s="14"/>
      <c r="P14" s="15"/>
      <c r="Q14" s="15"/>
    </row>
    <row r="15" spans="1:17" ht="15.75" customHeight="1" x14ac:dyDescent="0.25">
      <c r="A15" s="41" t="s">
        <v>12</v>
      </c>
      <c r="B15" s="4">
        <f>StockPrice-(StockPrice*(1/4))</f>
        <v>206.25</v>
      </c>
      <c r="D15" s="43" t="s">
        <v>27</v>
      </c>
      <c r="E15" s="8">
        <f>MAX(M5:M104)</f>
        <v>2060.8590595839692</v>
      </c>
      <c r="J15" s="7">
        <f t="shared" si="1"/>
        <v>220</v>
      </c>
      <c r="K15" s="11">
        <f t="shared" si="2"/>
        <v>1084.1575556365467</v>
      </c>
      <c r="L15" s="11">
        <f t="shared" si="0"/>
        <v>-2899.2984960525778</v>
      </c>
      <c r="M15" s="9">
        <f t="shared" si="3"/>
        <v>-1815.1409404160311</v>
      </c>
      <c r="N15" s="5"/>
      <c r="O15" s="5"/>
    </row>
    <row r="16" spans="1:17" ht="15.75" customHeight="1" x14ac:dyDescent="0.25">
      <c r="A16" s="41" t="s">
        <v>13</v>
      </c>
      <c r="B16" s="4">
        <f>((StockPrice+(StockPrice*1/4))-B15)/100</f>
        <v>1.375</v>
      </c>
      <c r="D16" s="44" t="s">
        <v>9</v>
      </c>
      <c r="E16" s="24"/>
      <c r="J16" s="7">
        <f t="shared" si="1"/>
        <v>221.375</v>
      </c>
      <c r="K16" s="11">
        <f t="shared" si="2"/>
        <v>1084.1575556365467</v>
      </c>
      <c r="L16" s="11">
        <f t="shared" si="0"/>
        <v>-2794.7984960525778</v>
      </c>
      <c r="M16" s="9">
        <f t="shared" si="3"/>
        <v>-1710.6409404160311</v>
      </c>
      <c r="N16" s="5"/>
      <c r="O16" s="5"/>
    </row>
    <row r="17" spans="4:15" ht="15.75" customHeight="1" x14ac:dyDescent="0.25">
      <c r="D17" s="25"/>
      <c r="E17" s="26"/>
      <c r="J17" s="7">
        <f t="shared" si="1"/>
        <v>222.75</v>
      </c>
      <c r="K17" s="11">
        <f t="shared" si="2"/>
        <v>1084.1575556365467</v>
      </c>
      <c r="L17" s="11">
        <f t="shared" si="0"/>
        <v>-2690.2984960525778</v>
      </c>
      <c r="M17" s="9">
        <f t="shared" si="3"/>
        <v>-1606.1409404160311</v>
      </c>
      <c r="N17" s="5"/>
      <c r="O17" s="5"/>
    </row>
    <row r="18" spans="4:15" ht="15.75" customHeight="1" x14ac:dyDescent="0.25">
      <c r="F18"/>
      <c r="J18" s="7">
        <f t="shared" si="1"/>
        <v>224.125</v>
      </c>
      <c r="K18" s="11">
        <f t="shared" si="2"/>
        <v>1084.1575556365467</v>
      </c>
      <c r="L18" s="11">
        <f t="shared" si="0"/>
        <v>-2585.7984960525778</v>
      </c>
      <c r="M18" s="9">
        <f t="shared" si="3"/>
        <v>-1501.6409404160311</v>
      </c>
      <c r="N18" s="5"/>
      <c r="O18" s="5"/>
    </row>
    <row r="19" spans="4:15" ht="15.75" customHeight="1" x14ac:dyDescent="0.25">
      <c r="F19"/>
      <c r="J19" s="7">
        <f t="shared" si="1"/>
        <v>225.5</v>
      </c>
      <c r="K19" s="11">
        <f t="shared" si="2"/>
        <v>1084.1575556365467</v>
      </c>
      <c r="L19" s="11">
        <f t="shared" si="0"/>
        <v>-2481.2984960525778</v>
      </c>
      <c r="M19" s="9">
        <f t="shared" si="3"/>
        <v>-1397.1409404160311</v>
      </c>
      <c r="N19" s="5"/>
      <c r="O19" s="5"/>
    </row>
    <row r="20" spans="4:15" ht="15.75" customHeight="1" x14ac:dyDescent="0.25">
      <c r="J20" s="7">
        <f t="shared" si="1"/>
        <v>226.875</v>
      </c>
      <c r="K20" s="11">
        <f t="shared" si="2"/>
        <v>1084.1575556365467</v>
      </c>
      <c r="L20" s="11">
        <f t="shared" si="0"/>
        <v>-2376.7984960525778</v>
      </c>
      <c r="M20" s="9">
        <f t="shared" si="3"/>
        <v>-1292.6409404160311</v>
      </c>
      <c r="N20" s="5"/>
      <c r="O20" s="5"/>
    </row>
    <row r="21" spans="4:15" ht="15.75" customHeight="1" x14ac:dyDescent="0.25">
      <c r="J21" s="7">
        <f t="shared" si="1"/>
        <v>228.25</v>
      </c>
      <c r="K21" s="11">
        <f t="shared" si="2"/>
        <v>1084.1575556365467</v>
      </c>
      <c r="L21" s="11">
        <f t="shared" si="0"/>
        <v>-2272.2984960525778</v>
      </c>
      <c r="M21" s="9">
        <f t="shared" si="3"/>
        <v>-1188.1409404160311</v>
      </c>
      <c r="N21" s="5"/>
      <c r="O21" s="5"/>
    </row>
    <row r="22" spans="4:15" ht="15.75" customHeight="1" x14ac:dyDescent="0.25">
      <c r="F22"/>
      <c r="J22" s="7">
        <f t="shared" si="1"/>
        <v>229.625</v>
      </c>
      <c r="K22" s="11">
        <f t="shared" si="2"/>
        <v>1084.1575556365467</v>
      </c>
      <c r="L22" s="11">
        <f t="shared" si="0"/>
        <v>-2167.7984960525778</v>
      </c>
      <c r="M22" s="9">
        <f t="shared" si="3"/>
        <v>-1083.6409404160311</v>
      </c>
      <c r="N22" s="5"/>
      <c r="O22" s="5"/>
    </row>
    <row r="23" spans="4:15" ht="15.75" customHeight="1" x14ac:dyDescent="0.25">
      <c r="J23" s="7">
        <f t="shared" si="1"/>
        <v>231</v>
      </c>
      <c r="K23" s="11">
        <f t="shared" si="2"/>
        <v>1084.1575556365467</v>
      </c>
      <c r="L23" s="11">
        <f t="shared" si="0"/>
        <v>-2063.2984960525778</v>
      </c>
      <c r="M23" s="9">
        <f t="shared" si="3"/>
        <v>-979.14094041603107</v>
      </c>
    </row>
    <row r="24" spans="4:15" ht="15.75" customHeight="1" x14ac:dyDescent="0.25">
      <c r="J24" s="7">
        <f t="shared" si="1"/>
        <v>232.375</v>
      </c>
      <c r="K24" s="11">
        <f t="shared" si="2"/>
        <v>1084.1575556365467</v>
      </c>
      <c r="L24" s="11">
        <f t="shared" si="0"/>
        <v>-1958.7984960525775</v>
      </c>
      <c r="M24" s="9">
        <f t="shared" si="3"/>
        <v>-874.64094041603084</v>
      </c>
    </row>
    <row r="25" spans="4:15" ht="15.75" customHeight="1" x14ac:dyDescent="0.25">
      <c r="J25" s="7">
        <f t="shared" si="1"/>
        <v>233.75</v>
      </c>
      <c r="K25" s="11">
        <f t="shared" si="2"/>
        <v>1084.1575556365467</v>
      </c>
      <c r="L25" s="11">
        <f t="shared" si="0"/>
        <v>-1854.2984960525775</v>
      </c>
      <c r="M25" s="9">
        <f t="shared" si="3"/>
        <v>-770.14094041603084</v>
      </c>
    </row>
    <row r="26" spans="4:15" ht="15.75" customHeight="1" x14ac:dyDescent="0.25">
      <c r="J26" s="7">
        <f t="shared" si="1"/>
        <v>235.125</v>
      </c>
      <c r="K26" s="11">
        <f t="shared" si="2"/>
        <v>1084.1575556365467</v>
      </c>
      <c r="L26" s="11">
        <f t="shared" si="0"/>
        <v>-1749.7984960525775</v>
      </c>
      <c r="M26" s="9">
        <f t="shared" si="3"/>
        <v>-665.64094041603084</v>
      </c>
    </row>
    <row r="27" spans="4:15" ht="15.75" customHeight="1" x14ac:dyDescent="0.25">
      <c r="J27" s="7">
        <f t="shared" si="1"/>
        <v>236.5</v>
      </c>
      <c r="K27" s="11">
        <f t="shared" si="2"/>
        <v>1084.1575556365467</v>
      </c>
      <c r="L27" s="11">
        <f t="shared" si="0"/>
        <v>-1645.2984960525775</v>
      </c>
      <c r="M27" s="9">
        <f t="shared" si="3"/>
        <v>-561.14094041603084</v>
      </c>
    </row>
    <row r="28" spans="4:15" ht="15.75" customHeight="1" x14ac:dyDescent="0.25">
      <c r="J28" s="7">
        <f t="shared" si="1"/>
        <v>237.875</v>
      </c>
      <c r="K28" s="11">
        <f t="shared" si="2"/>
        <v>1084.1575556365467</v>
      </c>
      <c r="L28" s="11">
        <f t="shared" si="0"/>
        <v>-1540.7984960525775</v>
      </c>
      <c r="M28" s="9">
        <f t="shared" si="3"/>
        <v>-456.64094041603084</v>
      </c>
    </row>
    <row r="29" spans="4:15" ht="15.75" customHeight="1" x14ac:dyDescent="0.25">
      <c r="J29" s="7">
        <f t="shared" si="1"/>
        <v>239.25</v>
      </c>
      <c r="K29" s="11">
        <f t="shared" si="2"/>
        <v>1084.1575556365467</v>
      </c>
      <c r="L29" s="11">
        <f t="shared" si="0"/>
        <v>-1436.2984960525775</v>
      </c>
      <c r="M29" s="9">
        <f t="shared" si="3"/>
        <v>-352.14094041603084</v>
      </c>
    </row>
    <row r="30" spans="4:15" ht="15.75" customHeight="1" x14ac:dyDescent="0.25">
      <c r="J30" s="7">
        <f t="shared" si="1"/>
        <v>240.625</v>
      </c>
      <c r="K30" s="11">
        <f t="shared" si="2"/>
        <v>1084.1575556365467</v>
      </c>
      <c r="L30" s="11">
        <f t="shared" si="0"/>
        <v>-1331.7984960525775</v>
      </c>
      <c r="M30" s="9">
        <f t="shared" si="3"/>
        <v>-247.64094041603084</v>
      </c>
    </row>
    <row r="31" spans="4:15" ht="15.75" customHeight="1" x14ac:dyDescent="0.25">
      <c r="J31" s="7">
        <f t="shared" si="1"/>
        <v>242</v>
      </c>
      <c r="K31" s="11">
        <f t="shared" si="2"/>
        <v>1084.1575556365467</v>
      </c>
      <c r="L31" s="11">
        <f t="shared" si="0"/>
        <v>-1227.2984960525775</v>
      </c>
      <c r="M31" s="9">
        <f t="shared" si="3"/>
        <v>-143.14094041603084</v>
      </c>
    </row>
    <row r="32" spans="4:15" ht="15.75" customHeight="1" x14ac:dyDescent="0.25">
      <c r="J32" s="7">
        <f t="shared" si="1"/>
        <v>243.375</v>
      </c>
      <c r="K32" s="11">
        <f t="shared" si="2"/>
        <v>1084.1575556365467</v>
      </c>
      <c r="L32" s="11">
        <f t="shared" si="0"/>
        <v>-1122.7984960525775</v>
      </c>
      <c r="M32" s="9">
        <f t="shared" si="3"/>
        <v>-38.640940416030844</v>
      </c>
    </row>
    <row r="33" spans="10:19" ht="15.75" customHeight="1" x14ac:dyDescent="0.25">
      <c r="J33" s="7">
        <f t="shared" si="1"/>
        <v>244.75</v>
      </c>
      <c r="K33" s="11">
        <f t="shared" si="2"/>
        <v>1084.1575556365467</v>
      </c>
      <c r="L33" s="11">
        <f t="shared" si="0"/>
        <v>-1018.2984960525775</v>
      </c>
      <c r="M33" s="9">
        <f t="shared" si="3"/>
        <v>65.859059583969156</v>
      </c>
    </row>
    <row r="34" spans="10:19" ht="15.75" customHeight="1" x14ac:dyDescent="0.25">
      <c r="J34" s="7">
        <f t="shared" si="1"/>
        <v>246.125</v>
      </c>
      <c r="K34" s="11">
        <f t="shared" si="2"/>
        <v>1084.1575556365467</v>
      </c>
      <c r="L34" s="11">
        <f t="shared" si="0"/>
        <v>-913.79849605257755</v>
      </c>
      <c r="M34" s="9">
        <f t="shared" si="3"/>
        <v>170.35905958396916</v>
      </c>
    </row>
    <row r="35" spans="10:19" ht="15.75" customHeight="1" x14ac:dyDescent="0.25">
      <c r="J35" s="7">
        <f t="shared" si="1"/>
        <v>247.5</v>
      </c>
      <c r="K35" s="11">
        <f t="shared" si="2"/>
        <v>1084.1575556365467</v>
      </c>
      <c r="L35" s="11">
        <f t="shared" si="0"/>
        <v>-809.29849605257755</v>
      </c>
      <c r="M35" s="9">
        <f t="shared" si="3"/>
        <v>274.85905958396916</v>
      </c>
    </row>
    <row r="36" spans="10:19" ht="15.75" customHeight="1" x14ac:dyDescent="0.25">
      <c r="J36" s="7">
        <f t="shared" si="1"/>
        <v>248.875</v>
      </c>
      <c r="K36" s="11">
        <f t="shared" si="2"/>
        <v>1084.1575556365467</v>
      </c>
      <c r="L36" s="11">
        <f t="shared" si="0"/>
        <v>-704.79849605257755</v>
      </c>
      <c r="M36" s="9">
        <f t="shared" si="3"/>
        <v>379.35905958396916</v>
      </c>
      <c r="Q36" s="10"/>
      <c r="R36" s="10"/>
      <c r="S36" s="10"/>
    </row>
    <row r="37" spans="10:19" ht="15.75" customHeight="1" x14ac:dyDescent="0.25">
      <c r="J37" s="7">
        <f t="shared" si="1"/>
        <v>250.25</v>
      </c>
      <c r="K37" s="11">
        <f t="shared" si="2"/>
        <v>1084.1575556365467</v>
      </c>
      <c r="L37" s="11">
        <f t="shared" ref="L37:L68" si="4">IF(J37&gt;=$B$7,$F$5,J37-$B$7+$F$5)*$B$12</f>
        <v>-600.29849605257755</v>
      </c>
      <c r="M37" s="9">
        <f t="shared" si="3"/>
        <v>483.85905958396916</v>
      </c>
      <c r="Q37" s="10"/>
      <c r="R37" s="10"/>
      <c r="S37" s="10"/>
    </row>
    <row r="38" spans="10:19" ht="15.75" customHeight="1" x14ac:dyDescent="0.25">
      <c r="J38" s="7">
        <f t="shared" ref="J38:J69" si="5">J37+$B$16</f>
        <v>251.625</v>
      </c>
      <c r="K38" s="11">
        <f t="shared" si="2"/>
        <v>1084.1575556365467</v>
      </c>
      <c r="L38" s="11">
        <f t="shared" si="4"/>
        <v>-495.7984960525776</v>
      </c>
      <c r="M38" s="9">
        <f t="shared" si="3"/>
        <v>588.35905958396916</v>
      </c>
      <c r="Q38" s="10"/>
      <c r="R38" s="10"/>
      <c r="S38" s="10"/>
    </row>
    <row r="39" spans="10:19" ht="15.75" customHeight="1" x14ac:dyDescent="0.25">
      <c r="J39" s="7">
        <f t="shared" si="5"/>
        <v>253</v>
      </c>
      <c r="K39" s="11">
        <f t="shared" si="2"/>
        <v>1084.1575556365467</v>
      </c>
      <c r="L39" s="11">
        <f t="shared" si="4"/>
        <v>-391.2984960525776</v>
      </c>
      <c r="M39" s="9">
        <f t="shared" si="3"/>
        <v>692.85905958396916</v>
      </c>
      <c r="Q39" s="10"/>
      <c r="R39" s="10"/>
      <c r="S39" s="10"/>
    </row>
    <row r="40" spans="10:19" ht="15.75" customHeight="1" x14ac:dyDescent="0.25">
      <c r="J40" s="7">
        <f t="shared" si="5"/>
        <v>254.375</v>
      </c>
      <c r="K40" s="11">
        <f t="shared" si="2"/>
        <v>1084.1575556365467</v>
      </c>
      <c r="L40" s="11">
        <f t="shared" si="4"/>
        <v>-286.7984960525776</v>
      </c>
      <c r="M40" s="9">
        <f t="shared" si="3"/>
        <v>797.35905958396916</v>
      </c>
      <c r="Q40" s="10"/>
      <c r="R40" s="10"/>
      <c r="S40" s="10"/>
    </row>
    <row r="41" spans="10:19" ht="15.75" customHeight="1" x14ac:dyDescent="0.25">
      <c r="J41" s="7">
        <f t="shared" si="5"/>
        <v>255.75</v>
      </c>
      <c r="K41" s="11">
        <f t="shared" si="2"/>
        <v>1084.1575556365467</v>
      </c>
      <c r="L41" s="11">
        <f t="shared" si="4"/>
        <v>-182.2984960525776</v>
      </c>
      <c r="M41" s="9">
        <f t="shared" si="3"/>
        <v>901.85905958396916</v>
      </c>
      <c r="Q41" s="10"/>
      <c r="R41" s="10"/>
      <c r="S41" s="10"/>
    </row>
    <row r="42" spans="10:19" ht="15.75" customHeight="1" x14ac:dyDescent="0.25">
      <c r="J42" s="7">
        <f t="shared" si="5"/>
        <v>257.125</v>
      </c>
      <c r="K42" s="11">
        <f t="shared" si="2"/>
        <v>1084.1575556365467</v>
      </c>
      <c r="L42" s="11">
        <f t="shared" si="4"/>
        <v>-77.798496052577605</v>
      </c>
      <c r="M42" s="9">
        <f t="shared" si="3"/>
        <v>1006.3590595839692</v>
      </c>
      <c r="Q42" s="10"/>
      <c r="R42" s="10"/>
      <c r="S42" s="10"/>
    </row>
    <row r="43" spans="10:19" ht="15.75" customHeight="1" x14ac:dyDescent="0.25">
      <c r="J43" s="7">
        <f t="shared" si="5"/>
        <v>258.5</v>
      </c>
      <c r="K43" s="11">
        <f t="shared" si="2"/>
        <v>1084.1575556365467</v>
      </c>
      <c r="L43" s="11">
        <f t="shared" si="4"/>
        <v>26.701503947422395</v>
      </c>
      <c r="M43" s="9">
        <f t="shared" si="3"/>
        <v>1110.8590595839692</v>
      </c>
      <c r="Q43" s="10"/>
      <c r="R43" s="10"/>
      <c r="S43" s="10"/>
    </row>
    <row r="44" spans="10:19" ht="15.75" customHeight="1" x14ac:dyDescent="0.25">
      <c r="J44" s="7">
        <f t="shared" si="5"/>
        <v>259.875</v>
      </c>
      <c r="K44" s="11">
        <f t="shared" si="2"/>
        <v>1084.1575556365467</v>
      </c>
      <c r="L44" s="11">
        <f t="shared" si="4"/>
        <v>131.2015039474224</v>
      </c>
      <c r="M44" s="9">
        <f t="shared" si="3"/>
        <v>1215.3590595839692</v>
      </c>
      <c r="Q44" s="10"/>
      <c r="R44" s="10"/>
      <c r="S44" s="10"/>
    </row>
    <row r="45" spans="10:19" ht="15.75" customHeight="1" x14ac:dyDescent="0.25">
      <c r="J45" s="7">
        <f t="shared" si="5"/>
        <v>261.25</v>
      </c>
      <c r="K45" s="11">
        <f t="shared" si="2"/>
        <v>1084.1575556365467</v>
      </c>
      <c r="L45" s="11">
        <f t="shared" si="4"/>
        <v>235.7015039474224</v>
      </c>
      <c r="M45" s="9">
        <f t="shared" si="3"/>
        <v>1319.8590595839692</v>
      </c>
      <c r="Q45" s="10"/>
      <c r="R45" s="10"/>
      <c r="S45" s="10"/>
    </row>
    <row r="46" spans="10:19" ht="15.75" customHeight="1" x14ac:dyDescent="0.25">
      <c r="J46" s="7">
        <f t="shared" si="5"/>
        <v>262.625</v>
      </c>
      <c r="K46" s="11">
        <f t="shared" si="2"/>
        <v>1084.1575556365467</v>
      </c>
      <c r="L46" s="11">
        <f t="shared" si="4"/>
        <v>340.2015039474224</v>
      </c>
      <c r="M46" s="9">
        <f t="shared" si="3"/>
        <v>1424.3590595839692</v>
      </c>
      <c r="Q46" s="10"/>
      <c r="R46" s="10"/>
      <c r="S46" s="10"/>
    </row>
    <row r="47" spans="10:19" ht="15.75" customHeight="1" x14ac:dyDescent="0.25">
      <c r="J47" s="7">
        <f t="shared" si="5"/>
        <v>264</v>
      </c>
      <c r="K47" s="11">
        <f t="shared" si="2"/>
        <v>1084.1575556365467</v>
      </c>
      <c r="L47" s="11">
        <f t="shared" si="4"/>
        <v>444.7015039474224</v>
      </c>
      <c r="M47" s="9">
        <f t="shared" si="3"/>
        <v>1528.8590595839692</v>
      </c>
      <c r="Q47" s="10"/>
      <c r="R47" s="10"/>
      <c r="S47" s="10"/>
    </row>
    <row r="48" spans="10:19" ht="15.75" customHeight="1" x14ac:dyDescent="0.25">
      <c r="J48" s="7">
        <f t="shared" si="5"/>
        <v>265.375</v>
      </c>
      <c r="K48" s="11">
        <f t="shared" si="2"/>
        <v>1084.1575556365467</v>
      </c>
      <c r="L48" s="11">
        <f t="shared" si="4"/>
        <v>549.20150394742245</v>
      </c>
      <c r="M48" s="9">
        <f t="shared" si="3"/>
        <v>1633.3590595839692</v>
      </c>
      <c r="Q48" s="10"/>
      <c r="R48" s="10"/>
      <c r="S48" s="10"/>
    </row>
    <row r="49" spans="10:19" ht="15.75" customHeight="1" x14ac:dyDescent="0.25">
      <c r="J49" s="7">
        <f t="shared" si="5"/>
        <v>266.75</v>
      </c>
      <c r="K49" s="11">
        <f t="shared" si="2"/>
        <v>1084.1575556365467</v>
      </c>
      <c r="L49" s="11">
        <f t="shared" si="4"/>
        <v>653.70150394742245</v>
      </c>
      <c r="M49" s="9">
        <f t="shared" si="3"/>
        <v>1737.8590595839692</v>
      </c>
      <c r="Q49" s="10"/>
      <c r="R49" s="10"/>
      <c r="S49" s="10"/>
    </row>
    <row r="50" spans="10:19" ht="15.75" customHeight="1" x14ac:dyDescent="0.25">
      <c r="J50" s="7">
        <f t="shared" si="5"/>
        <v>268.125</v>
      </c>
      <c r="K50" s="11">
        <f t="shared" si="2"/>
        <v>1084.1575556365467</v>
      </c>
      <c r="L50" s="11">
        <f t="shared" si="4"/>
        <v>758.20150394742245</v>
      </c>
      <c r="M50" s="9">
        <f t="shared" si="3"/>
        <v>1842.3590595839692</v>
      </c>
      <c r="Q50" s="10"/>
      <c r="R50" s="10"/>
      <c r="S50" s="10"/>
    </row>
    <row r="51" spans="10:19" ht="15.75" customHeight="1" x14ac:dyDescent="0.25">
      <c r="J51" s="7">
        <f t="shared" si="5"/>
        <v>269.5</v>
      </c>
      <c r="K51" s="11">
        <f t="shared" si="2"/>
        <v>1084.1575556365467</v>
      </c>
      <c r="L51" s="11">
        <f t="shared" si="4"/>
        <v>862.70150394742245</v>
      </c>
      <c r="M51" s="9">
        <f t="shared" si="3"/>
        <v>1946.8590595839692</v>
      </c>
      <c r="Q51" s="10"/>
      <c r="R51" s="10"/>
      <c r="S51" s="10"/>
    </row>
    <row r="52" spans="10:19" ht="15.75" customHeight="1" x14ac:dyDescent="0.25">
      <c r="J52" s="7">
        <f t="shared" si="5"/>
        <v>270.875</v>
      </c>
      <c r="K52" s="11">
        <f t="shared" si="2"/>
        <v>1084.1575556365467</v>
      </c>
      <c r="L52" s="11">
        <f t="shared" si="4"/>
        <v>967.20150394742245</v>
      </c>
      <c r="M52" s="9">
        <f t="shared" si="3"/>
        <v>2051.3590595839692</v>
      </c>
      <c r="Q52" s="10"/>
      <c r="R52" s="10"/>
      <c r="S52" s="10"/>
    </row>
    <row r="53" spans="10:19" ht="15.75" customHeight="1" x14ac:dyDescent="0.25">
      <c r="J53" s="7">
        <f t="shared" si="5"/>
        <v>272.25</v>
      </c>
      <c r="K53" s="11">
        <f t="shared" si="2"/>
        <v>1084.1575556365467</v>
      </c>
      <c r="L53" s="11">
        <f t="shared" si="4"/>
        <v>976.70150394742245</v>
      </c>
      <c r="M53" s="9">
        <f t="shared" si="3"/>
        <v>2060.8590595839692</v>
      </c>
      <c r="Q53" s="10"/>
      <c r="R53" s="10"/>
      <c r="S53" s="10"/>
    </row>
    <row r="54" spans="10:19" ht="15.75" customHeight="1" x14ac:dyDescent="0.25">
      <c r="J54" s="7">
        <f t="shared" si="5"/>
        <v>273.625</v>
      </c>
      <c r="K54" s="11">
        <f t="shared" si="2"/>
        <v>1084.1575556365467</v>
      </c>
      <c r="L54" s="11">
        <f t="shared" si="4"/>
        <v>976.70150394742245</v>
      </c>
      <c r="M54" s="9">
        <f t="shared" si="3"/>
        <v>2060.8590595839692</v>
      </c>
      <c r="Q54" s="10"/>
      <c r="R54" s="10"/>
      <c r="S54" s="10"/>
    </row>
    <row r="55" spans="10:19" ht="15.75" customHeight="1" x14ac:dyDescent="0.25">
      <c r="J55" s="7">
        <f t="shared" si="5"/>
        <v>275</v>
      </c>
      <c r="K55" s="11">
        <f t="shared" si="2"/>
        <v>1084.1575556365467</v>
      </c>
      <c r="L55" s="11">
        <f t="shared" si="4"/>
        <v>976.70150394742245</v>
      </c>
      <c r="M55" s="9">
        <f t="shared" si="3"/>
        <v>2060.8590595839692</v>
      </c>
      <c r="Q55" s="10"/>
      <c r="R55" s="10"/>
      <c r="S55" s="10"/>
    </row>
    <row r="56" spans="10:19" ht="15.75" customHeight="1" x14ac:dyDescent="0.25">
      <c r="J56" s="7">
        <f t="shared" si="5"/>
        <v>276.375</v>
      </c>
      <c r="K56" s="11">
        <f t="shared" si="2"/>
        <v>1084.1575556365467</v>
      </c>
      <c r="L56" s="11">
        <f t="shared" si="4"/>
        <v>976.70150394742245</v>
      </c>
      <c r="M56" s="9">
        <f t="shared" si="3"/>
        <v>2060.8590595839692</v>
      </c>
      <c r="Q56" s="10"/>
      <c r="R56" s="10"/>
      <c r="S56" s="10"/>
    </row>
    <row r="57" spans="10:19" ht="15.75" customHeight="1" x14ac:dyDescent="0.25">
      <c r="J57" s="7">
        <f t="shared" si="5"/>
        <v>277.75</v>
      </c>
      <c r="K57" s="11">
        <f t="shared" si="2"/>
        <v>1084.1575556365467</v>
      </c>
      <c r="L57" s="11">
        <f t="shared" si="4"/>
        <v>976.70150394742245</v>
      </c>
      <c r="M57" s="9">
        <f t="shared" si="3"/>
        <v>2060.8590595839692</v>
      </c>
      <c r="Q57" s="10"/>
      <c r="R57" s="10"/>
      <c r="S57" s="10"/>
    </row>
    <row r="58" spans="10:19" ht="15.75" customHeight="1" x14ac:dyDescent="0.25">
      <c r="J58" s="7">
        <f t="shared" si="5"/>
        <v>279.125</v>
      </c>
      <c r="K58" s="11">
        <f t="shared" si="2"/>
        <v>1084.1575556365467</v>
      </c>
      <c r="L58" s="11">
        <f t="shared" si="4"/>
        <v>976.70150394742245</v>
      </c>
      <c r="M58" s="9">
        <f t="shared" si="3"/>
        <v>2060.8590595839692</v>
      </c>
      <c r="Q58" s="10"/>
      <c r="R58" s="10"/>
      <c r="S58" s="10"/>
    </row>
    <row r="59" spans="10:19" ht="15.75" customHeight="1" x14ac:dyDescent="0.25">
      <c r="J59" s="7">
        <f t="shared" si="5"/>
        <v>280.5</v>
      </c>
      <c r="K59" s="11">
        <f t="shared" si="2"/>
        <v>1084.1575556365467</v>
      </c>
      <c r="L59" s="11">
        <f t="shared" si="4"/>
        <v>976.70150394742245</v>
      </c>
      <c r="M59" s="9">
        <f t="shared" si="3"/>
        <v>2060.8590595839692</v>
      </c>
      <c r="Q59" s="10"/>
      <c r="R59" s="10"/>
      <c r="S59" s="10"/>
    </row>
    <row r="60" spans="10:19" ht="15.75" customHeight="1" x14ac:dyDescent="0.25">
      <c r="J60" s="7">
        <f t="shared" si="5"/>
        <v>281.875</v>
      </c>
      <c r="K60" s="11">
        <f t="shared" si="2"/>
        <v>1084.1575556365467</v>
      </c>
      <c r="L60" s="11">
        <f t="shared" si="4"/>
        <v>976.70150394742245</v>
      </c>
      <c r="M60" s="9">
        <f t="shared" si="3"/>
        <v>2060.8590595839692</v>
      </c>
      <c r="Q60" s="10"/>
      <c r="R60" s="10"/>
      <c r="S60" s="10"/>
    </row>
    <row r="61" spans="10:19" ht="15.75" customHeight="1" x14ac:dyDescent="0.25">
      <c r="J61" s="7">
        <f t="shared" si="5"/>
        <v>283.25</v>
      </c>
      <c r="K61" s="11">
        <f t="shared" si="2"/>
        <v>989.1575556365467</v>
      </c>
      <c r="L61" s="11">
        <f t="shared" si="4"/>
        <v>976.70150394742245</v>
      </c>
      <c r="M61" s="9">
        <f t="shared" si="3"/>
        <v>1965.8590595839692</v>
      </c>
      <c r="Q61" s="10"/>
      <c r="R61" s="10"/>
      <c r="S61" s="10"/>
    </row>
    <row r="62" spans="10:19" ht="15.75" customHeight="1" x14ac:dyDescent="0.25">
      <c r="J62" s="7">
        <f t="shared" si="5"/>
        <v>284.625</v>
      </c>
      <c r="K62" s="11">
        <f t="shared" si="2"/>
        <v>884.6575556365467</v>
      </c>
      <c r="L62" s="11">
        <f t="shared" si="4"/>
        <v>976.70150394742245</v>
      </c>
      <c r="M62" s="9">
        <f t="shared" si="3"/>
        <v>1861.3590595839692</v>
      </c>
      <c r="Q62" s="10"/>
      <c r="R62" s="10"/>
      <c r="S62" s="10"/>
    </row>
    <row r="63" spans="10:19" ht="15.75" customHeight="1" x14ac:dyDescent="0.25">
      <c r="J63" s="7">
        <f t="shared" si="5"/>
        <v>286</v>
      </c>
      <c r="K63" s="11">
        <f t="shared" si="2"/>
        <v>780.1575556365467</v>
      </c>
      <c r="L63" s="11">
        <f t="shared" si="4"/>
        <v>976.70150394742245</v>
      </c>
      <c r="M63" s="9">
        <f t="shared" si="3"/>
        <v>1756.8590595839692</v>
      </c>
      <c r="Q63" s="10"/>
      <c r="R63" s="10"/>
      <c r="S63" s="10"/>
    </row>
    <row r="64" spans="10:19" ht="15.75" customHeight="1" x14ac:dyDescent="0.25">
      <c r="J64" s="7">
        <f t="shared" si="5"/>
        <v>287.375</v>
      </c>
      <c r="K64" s="11">
        <f t="shared" si="2"/>
        <v>675.6575556365467</v>
      </c>
      <c r="L64" s="11">
        <f t="shared" si="4"/>
        <v>976.70150394742245</v>
      </c>
      <c r="M64" s="9">
        <f t="shared" si="3"/>
        <v>1652.3590595839692</v>
      </c>
      <c r="Q64" s="10"/>
      <c r="R64" s="10"/>
      <c r="S64" s="10"/>
    </row>
    <row r="65" spans="10:19" ht="15.75" customHeight="1" x14ac:dyDescent="0.25">
      <c r="J65" s="7">
        <f t="shared" si="5"/>
        <v>288.75</v>
      </c>
      <c r="K65" s="11">
        <f t="shared" si="2"/>
        <v>571.1575556365467</v>
      </c>
      <c r="L65" s="11">
        <f t="shared" si="4"/>
        <v>976.70150394742245</v>
      </c>
      <c r="M65" s="9">
        <f t="shared" si="3"/>
        <v>1547.8590595839692</v>
      </c>
      <c r="Q65" s="10"/>
      <c r="R65" s="10"/>
      <c r="S65" s="10"/>
    </row>
    <row r="66" spans="10:19" ht="15.75" customHeight="1" x14ac:dyDescent="0.25">
      <c r="J66" s="7">
        <f t="shared" si="5"/>
        <v>290.125</v>
      </c>
      <c r="K66" s="11">
        <f t="shared" si="2"/>
        <v>466.65755563654676</v>
      </c>
      <c r="L66" s="11">
        <f t="shared" si="4"/>
        <v>976.70150394742245</v>
      </c>
      <c r="M66" s="9">
        <f t="shared" si="3"/>
        <v>1443.3590595839692</v>
      </c>
      <c r="Q66" s="10"/>
      <c r="R66" s="10"/>
      <c r="S66" s="10"/>
    </row>
    <row r="67" spans="10:19" ht="15.75" customHeight="1" x14ac:dyDescent="0.25">
      <c r="J67" s="7">
        <f t="shared" si="5"/>
        <v>291.5</v>
      </c>
      <c r="K67" s="11">
        <f t="shared" si="2"/>
        <v>362.15755563654676</v>
      </c>
      <c r="L67" s="11">
        <f t="shared" si="4"/>
        <v>976.70150394742245</v>
      </c>
      <c r="M67" s="9">
        <f t="shared" si="3"/>
        <v>1338.8590595839692</v>
      </c>
      <c r="Q67" s="10"/>
      <c r="R67" s="10"/>
      <c r="S67" s="10"/>
    </row>
    <row r="68" spans="10:19" ht="15.75" customHeight="1" x14ac:dyDescent="0.25">
      <c r="J68" s="7">
        <f t="shared" si="5"/>
        <v>292.875</v>
      </c>
      <c r="K68" s="11">
        <f t="shared" si="2"/>
        <v>257.65755563654676</v>
      </c>
      <c r="L68" s="11">
        <f t="shared" si="4"/>
        <v>976.70150394742245</v>
      </c>
      <c r="M68" s="9">
        <f t="shared" si="3"/>
        <v>1234.3590595839692</v>
      </c>
      <c r="Q68" s="10"/>
      <c r="R68" s="10"/>
      <c r="S68" s="10"/>
    </row>
    <row r="69" spans="10:19" ht="15.75" customHeight="1" x14ac:dyDescent="0.25">
      <c r="J69" s="7">
        <f t="shared" si="5"/>
        <v>294.25</v>
      </c>
      <c r="K69" s="11">
        <f t="shared" si="2"/>
        <v>153.15755563654676</v>
      </c>
      <c r="L69" s="11">
        <f t="shared" ref="L69:L104" si="6">IF(J69&gt;=$B$7,$F$5,J69-$B$7+$F$5)*$B$12</f>
        <v>976.70150394742245</v>
      </c>
      <c r="M69" s="9">
        <f t="shared" si="3"/>
        <v>1129.8590595839692</v>
      </c>
      <c r="Q69" s="10"/>
      <c r="R69" s="10"/>
      <c r="S69" s="10"/>
    </row>
    <row r="70" spans="10:19" ht="15.75" customHeight="1" x14ac:dyDescent="0.25">
      <c r="J70" s="7">
        <f t="shared" ref="J70:J104" si="7">J69+$B$16</f>
        <v>295.625</v>
      </c>
      <c r="K70" s="11">
        <f t="shared" ref="K70:K104" si="8">IF(J70&lt;=$B$6,$E$5,$B$6-J70+$E$5)*$B$12</f>
        <v>48.657555636546761</v>
      </c>
      <c r="L70" s="11">
        <f t="shared" si="6"/>
        <v>976.70150394742245</v>
      </c>
      <c r="M70" s="9">
        <f t="shared" ref="M70:M104" si="9">+K70+L70</f>
        <v>1025.3590595839692</v>
      </c>
      <c r="Q70" s="10"/>
      <c r="R70" s="10"/>
      <c r="S70" s="10"/>
    </row>
    <row r="71" spans="10:19" ht="15.75" customHeight="1" x14ac:dyDescent="0.25">
      <c r="J71" s="7">
        <f t="shared" si="7"/>
        <v>297</v>
      </c>
      <c r="K71" s="11">
        <f t="shared" si="8"/>
        <v>-55.842444363453239</v>
      </c>
      <c r="L71" s="11">
        <f t="shared" si="6"/>
        <v>976.70150394742245</v>
      </c>
      <c r="M71" s="9">
        <f t="shared" si="9"/>
        <v>920.85905958396916</v>
      </c>
      <c r="Q71" s="10"/>
      <c r="R71" s="10"/>
      <c r="S71" s="10"/>
    </row>
    <row r="72" spans="10:19" ht="15.75" customHeight="1" x14ac:dyDescent="0.25">
      <c r="J72" s="7">
        <f t="shared" si="7"/>
        <v>298.375</v>
      </c>
      <c r="K72" s="11">
        <f t="shared" si="8"/>
        <v>-160.34244436345324</v>
      </c>
      <c r="L72" s="11">
        <f t="shared" si="6"/>
        <v>976.70150394742245</v>
      </c>
      <c r="M72" s="9">
        <f t="shared" si="9"/>
        <v>816.35905958396916</v>
      </c>
      <c r="Q72" s="10"/>
      <c r="R72" s="10"/>
      <c r="S72" s="10"/>
    </row>
    <row r="73" spans="10:19" ht="15.75" customHeight="1" x14ac:dyDescent="0.25">
      <c r="J73" s="7">
        <f t="shared" si="7"/>
        <v>299.75</v>
      </c>
      <c r="K73" s="11">
        <f t="shared" si="8"/>
        <v>-264.84244436345324</v>
      </c>
      <c r="L73" s="11">
        <f t="shared" si="6"/>
        <v>976.70150394742245</v>
      </c>
      <c r="M73" s="9">
        <f t="shared" si="9"/>
        <v>711.85905958396916</v>
      </c>
      <c r="Q73" s="10"/>
      <c r="R73" s="10"/>
      <c r="S73" s="10"/>
    </row>
    <row r="74" spans="10:19" ht="15.75" customHeight="1" x14ac:dyDescent="0.25">
      <c r="J74" s="7">
        <f t="shared" si="7"/>
        <v>301.125</v>
      </c>
      <c r="K74" s="11">
        <f t="shared" si="8"/>
        <v>-369.34244436345324</v>
      </c>
      <c r="L74" s="11">
        <f t="shared" si="6"/>
        <v>976.70150394742245</v>
      </c>
      <c r="M74" s="9">
        <f t="shared" si="9"/>
        <v>607.35905958396916</v>
      </c>
      <c r="Q74" s="10"/>
      <c r="R74" s="10"/>
      <c r="S74" s="10"/>
    </row>
    <row r="75" spans="10:19" ht="15.75" customHeight="1" x14ac:dyDescent="0.25">
      <c r="J75" s="7">
        <f t="shared" si="7"/>
        <v>302.5</v>
      </c>
      <c r="K75" s="11">
        <f t="shared" si="8"/>
        <v>-473.84244436345324</v>
      </c>
      <c r="L75" s="11">
        <f t="shared" si="6"/>
        <v>976.70150394742245</v>
      </c>
      <c r="M75" s="9">
        <f t="shared" si="9"/>
        <v>502.85905958396921</v>
      </c>
      <c r="Q75" s="10"/>
      <c r="R75" s="10"/>
      <c r="S75" s="10"/>
    </row>
    <row r="76" spans="10:19" ht="15.75" customHeight="1" x14ac:dyDescent="0.25">
      <c r="J76" s="7">
        <f t="shared" si="7"/>
        <v>303.875</v>
      </c>
      <c r="K76" s="11">
        <f t="shared" si="8"/>
        <v>-578.3424443634533</v>
      </c>
      <c r="L76" s="11">
        <f t="shared" si="6"/>
        <v>976.70150394742245</v>
      </c>
      <c r="M76" s="9">
        <f t="shared" si="9"/>
        <v>398.35905958396916</v>
      </c>
      <c r="Q76" s="10"/>
      <c r="R76" s="10"/>
      <c r="S76" s="10"/>
    </row>
    <row r="77" spans="10:19" ht="15.75" customHeight="1" x14ac:dyDescent="0.25">
      <c r="J77" s="7">
        <f t="shared" si="7"/>
        <v>305.25</v>
      </c>
      <c r="K77" s="11">
        <f t="shared" si="8"/>
        <v>-682.8424443634533</v>
      </c>
      <c r="L77" s="11">
        <f t="shared" si="6"/>
        <v>976.70150394742245</v>
      </c>
      <c r="M77" s="9">
        <f t="shared" si="9"/>
        <v>293.85905958396916</v>
      </c>
      <c r="Q77" s="10"/>
      <c r="R77" s="10"/>
      <c r="S77" s="10"/>
    </row>
    <row r="78" spans="10:19" ht="15.75" customHeight="1" x14ac:dyDescent="0.25">
      <c r="J78" s="7">
        <f t="shared" si="7"/>
        <v>306.625</v>
      </c>
      <c r="K78" s="11">
        <f t="shared" si="8"/>
        <v>-787.3424443634533</v>
      </c>
      <c r="L78" s="11">
        <f t="shared" si="6"/>
        <v>976.70150394742245</v>
      </c>
      <c r="M78" s="9">
        <f t="shared" si="9"/>
        <v>189.35905958396916</v>
      </c>
      <c r="Q78" s="10"/>
      <c r="R78" s="10"/>
      <c r="S78" s="10"/>
    </row>
    <row r="79" spans="10:19" ht="15.75" customHeight="1" x14ac:dyDescent="0.25">
      <c r="J79" s="7">
        <f t="shared" si="7"/>
        <v>308</v>
      </c>
      <c r="K79" s="11">
        <f t="shared" si="8"/>
        <v>-891.8424443634533</v>
      </c>
      <c r="L79" s="11">
        <f t="shared" si="6"/>
        <v>976.70150394742245</v>
      </c>
      <c r="M79" s="9">
        <f t="shared" si="9"/>
        <v>84.859059583969156</v>
      </c>
      <c r="Q79" s="10"/>
      <c r="R79" s="10"/>
      <c r="S79" s="10"/>
    </row>
    <row r="80" spans="10:19" ht="15.75" customHeight="1" x14ac:dyDescent="0.25">
      <c r="J80" s="7">
        <f t="shared" si="7"/>
        <v>309.375</v>
      </c>
      <c r="K80" s="11">
        <f t="shared" si="8"/>
        <v>-996.3424443634533</v>
      </c>
      <c r="L80" s="11">
        <f t="shared" si="6"/>
        <v>976.70150394742245</v>
      </c>
      <c r="M80" s="9">
        <f t="shared" si="9"/>
        <v>-19.640940416030844</v>
      </c>
      <c r="Q80" s="10"/>
      <c r="R80" s="10"/>
      <c r="S80" s="10"/>
    </row>
    <row r="81" spans="10:19" ht="15.75" customHeight="1" x14ac:dyDescent="0.25">
      <c r="J81" s="7">
        <f t="shared" si="7"/>
        <v>310.75</v>
      </c>
      <c r="K81" s="11">
        <f t="shared" si="8"/>
        <v>-1100.8424443634533</v>
      </c>
      <c r="L81" s="11">
        <f t="shared" si="6"/>
        <v>976.70150394742245</v>
      </c>
      <c r="M81" s="9">
        <f t="shared" si="9"/>
        <v>-124.14094041603084</v>
      </c>
      <c r="Q81" s="10"/>
      <c r="R81" s="10"/>
      <c r="S81" s="10"/>
    </row>
    <row r="82" spans="10:19" ht="15.75" customHeight="1" x14ac:dyDescent="0.25">
      <c r="J82" s="7">
        <f t="shared" si="7"/>
        <v>312.125</v>
      </c>
      <c r="K82" s="11">
        <f t="shared" si="8"/>
        <v>-1205.3424443634533</v>
      </c>
      <c r="L82" s="11">
        <f t="shared" si="6"/>
        <v>976.70150394742245</v>
      </c>
      <c r="M82" s="9">
        <f t="shared" si="9"/>
        <v>-228.64094041603084</v>
      </c>
      <c r="Q82" s="10"/>
      <c r="R82" s="10"/>
      <c r="S82" s="10"/>
    </row>
    <row r="83" spans="10:19" ht="15.75" customHeight="1" x14ac:dyDescent="0.25">
      <c r="J83" s="7">
        <f t="shared" si="7"/>
        <v>313.5</v>
      </c>
      <c r="K83" s="11">
        <f t="shared" si="8"/>
        <v>-1309.8424443634533</v>
      </c>
      <c r="L83" s="11">
        <f t="shared" si="6"/>
        <v>976.70150394742245</v>
      </c>
      <c r="M83" s="9">
        <f t="shared" si="9"/>
        <v>-333.14094041603084</v>
      </c>
      <c r="Q83" s="10"/>
      <c r="R83" s="10"/>
      <c r="S83" s="10"/>
    </row>
    <row r="84" spans="10:19" ht="15.75" customHeight="1" x14ac:dyDescent="0.25">
      <c r="J84" s="7">
        <f t="shared" si="7"/>
        <v>314.875</v>
      </c>
      <c r="K84" s="11">
        <f t="shared" si="8"/>
        <v>-1414.3424443634533</v>
      </c>
      <c r="L84" s="11">
        <f t="shared" si="6"/>
        <v>976.70150394742245</v>
      </c>
      <c r="M84" s="9">
        <f t="shared" si="9"/>
        <v>-437.64094041603084</v>
      </c>
      <c r="Q84" s="10"/>
      <c r="R84" s="10"/>
      <c r="S84" s="10"/>
    </row>
    <row r="85" spans="10:19" ht="15.75" customHeight="1" x14ac:dyDescent="0.25">
      <c r="J85" s="7">
        <f t="shared" si="7"/>
        <v>316.25</v>
      </c>
      <c r="K85" s="11">
        <f t="shared" si="8"/>
        <v>-1518.8424443634533</v>
      </c>
      <c r="L85" s="11">
        <f t="shared" si="6"/>
        <v>976.70150394742245</v>
      </c>
      <c r="M85" s="9">
        <f t="shared" si="9"/>
        <v>-542.14094041603084</v>
      </c>
      <c r="Q85" s="10"/>
      <c r="R85" s="10"/>
      <c r="S85" s="10"/>
    </row>
    <row r="86" spans="10:19" ht="15.75" customHeight="1" x14ac:dyDescent="0.25">
      <c r="J86" s="7">
        <f t="shared" si="7"/>
        <v>317.625</v>
      </c>
      <c r="K86" s="11">
        <f t="shared" si="8"/>
        <v>-1623.3424443634533</v>
      </c>
      <c r="L86" s="11">
        <f t="shared" si="6"/>
        <v>976.70150394742245</v>
      </c>
      <c r="M86" s="9">
        <f t="shared" si="9"/>
        <v>-646.64094041603084</v>
      </c>
      <c r="Q86" s="10"/>
      <c r="R86" s="10"/>
      <c r="S86" s="10"/>
    </row>
    <row r="87" spans="10:19" ht="15.75" customHeight="1" x14ac:dyDescent="0.25">
      <c r="J87" s="7">
        <f t="shared" si="7"/>
        <v>319</v>
      </c>
      <c r="K87" s="11">
        <f t="shared" si="8"/>
        <v>-1727.8424443634533</v>
      </c>
      <c r="L87" s="11">
        <f t="shared" si="6"/>
        <v>976.70150394742245</v>
      </c>
      <c r="M87" s="9">
        <f t="shared" si="9"/>
        <v>-751.14094041603084</v>
      </c>
      <c r="Q87" s="10"/>
      <c r="R87" s="10"/>
      <c r="S87" s="10"/>
    </row>
    <row r="88" spans="10:19" ht="15.75" customHeight="1" x14ac:dyDescent="0.25">
      <c r="J88" s="7">
        <f t="shared" si="7"/>
        <v>320.375</v>
      </c>
      <c r="K88" s="11">
        <f t="shared" si="8"/>
        <v>-1832.3424443634533</v>
      </c>
      <c r="L88" s="11">
        <f t="shared" si="6"/>
        <v>976.70150394742245</v>
      </c>
      <c r="M88" s="9">
        <f t="shared" si="9"/>
        <v>-855.64094041603084</v>
      </c>
      <c r="Q88" s="10"/>
      <c r="R88" s="10"/>
      <c r="S88" s="10"/>
    </row>
    <row r="89" spans="10:19" ht="15.75" customHeight="1" x14ac:dyDescent="0.25">
      <c r="J89" s="7">
        <f t="shared" si="7"/>
        <v>321.75</v>
      </c>
      <c r="K89" s="11">
        <f t="shared" si="8"/>
        <v>-1936.8424443634533</v>
      </c>
      <c r="L89" s="11">
        <f t="shared" si="6"/>
        <v>976.70150394742245</v>
      </c>
      <c r="M89" s="9">
        <f t="shared" si="9"/>
        <v>-960.14094041603084</v>
      </c>
      <c r="Q89" s="10"/>
      <c r="R89" s="10"/>
      <c r="S89" s="10"/>
    </row>
    <row r="90" spans="10:19" ht="15.75" customHeight="1" x14ac:dyDescent="0.25">
      <c r="J90" s="7">
        <f t="shared" si="7"/>
        <v>323.125</v>
      </c>
      <c r="K90" s="11">
        <f t="shared" si="8"/>
        <v>-2041.3424443634533</v>
      </c>
      <c r="L90" s="11">
        <f t="shared" si="6"/>
        <v>976.70150394742245</v>
      </c>
      <c r="M90" s="9">
        <f t="shared" si="9"/>
        <v>-1064.6409404160308</v>
      </c>
      <c r="Q90" s="10"/>
      <c r="R90" s="10"/>
      <c r="S90" s="10"/>
    </row>
    <row r="91" spans="10:19" ht="15.75" customHeight="1" x14ac:dyDescent="0.25">
      <c r="J91" s="7">
        <f t="shared" si="7"/>
        <v>324.5</v>
      </c>
      <c r="K91" s="11">
        <f t="shared" si="8"/>
        <v>-2145.8424443634531</v>
      </c>
      <c r="L91" s="11">
        <f t="shared" si="6"/>
        <v>976.70150394742245</v>
      </c>
      <c r="M91" s="9">
        <f t="shared" si="9"/>
        <v>-1169.1409404160306</v>
      </c>
      <c r="Q91" s="10"/>
      <c r="R91" s="10"/>
      <c r="S91" s="10"/>
    </row>
    <row r="92" spans="10:19" ht="15.75" customHeight="1" x14ac:dyDescent="0.25">
      <c r="J92" s="7">
        <f t="shared" si="7"/>
        <v>325.875</v>
      </c>
      <c r="K92" s="11">
        <f t="shared" si="8"/>
        <v>-2250.3424443634531</v>
      </c>
      <c r="L92" s="11">
        <f t="shared" si="6"/>
        <v>976.70150394742245</v>
      </c>
      <c r="M92" s="9">
        <f t="shared" si="9"/>
        <v>-1273.6409404160306</v>
      </c>
      <c r="Q92" s="10"/>
      <c r="R92" s="10"/>
      <c r="S92" s="10"/>
    </row>
    <row r="93" spans="10:19" ht="15.75" customHeight="1" x14ac:dyDescent="0.25">
      <c r="J93" s="7">
        <f t="shared" si="7"/>
        <v>327.25</v>
      </c>
      <c r="K93" s="11">
        <f t="shared" si="8"/>
        <v>-2354.8424443634531</v>
      </c>
      <c r="L93" s="11">
        <f t="shared" si="6"/>
        <v>976.70150394742245</v>
      </c>
      <c r="M93" s="9">
        <f t="shared" si="9"/>
        <v>-1378.1409404160306</v>
      </c>
      <c r="Q93" s="10"/>
      <c r="R93" s="10"/>
      <c r="S93" s="10"/>
    </row>
    <row r="94" spans="10:19" ht="15.75" customHeight="1" x14ac:dyDescent="0.25">
      <c r="J94" s="7">
        <f t="shared" si="7"/>
        <v>328.625</v>
      </c>
      <c r="K94" s="11">
        <f t="shared" si="8"/>
        <v>-2459.3424443634531</v>
      </c>
      <c r="L94" s="11">
        <f t="shared" si="6"/>
        <v>976.70150394742245</v>
      </c>
      <c r="M94" s="9">
        <f t="shared" si="9"/>
        <v>-1482.6409404160306</v>
      </c>
      <c r="Q94" s="10"/>
      <c r="R94" s="10"/>
      <c r="S94" s="10"/>
    </row>
    <row r="95" spans="10:19" ht="15.75" customHeight="1" x14ac:dyDescent="0.25">
      <c r="J95" s="7">
        <f t="shared" si="7"/>
        <v>330</v>
      </c>
      <c r="K95" s="11">
        <f t="shared" si="8"/>
        <v>-2563.8424443634531</v>
      </c>
      <c r="L95" s="11">
        <f t="shared" si="6"/>
        <v>976.70150394742245</v>
      </c>
      <c r="M95" s="9">
        <f t="shared" si="9"/>
        <v>-1587.1409404160306</v>
      </c>
    </row>
    <row r="96" spans="10:19" ht="15.75" customHeight="1" x14ac:dyDescent="0.25">
      <c r="J96" s="7">
        <f t="shared" si="7"/>
        <v>331.375</v>
      </c>
      <c r="K96" s="11">
        <f t="shared" si="8"/>
        <v>-2668.3424443634531</v>
      </c>
      <c r="L96" s="11">
        <f t="shared" si="6"/>
        <v>976.70150394742245</v>
      </c>
      <c r="M96" s="9">
        <f t="shared" si="9"/>
        <v>-1691.6409404160306</v>
      </c>
    </row>
    <row r="97" spans="10:13" ht="15.75" customHeight="1" x14ac:dyDescent="0.25">
      <c r="J97" s="7">
        <f t="shared" si="7"/>
        <v>332.75</v>
      </c>
      <c r="K97" s="11">
        <f t="shared" si="8"/>
        <v>-2772.8424443634531</v>
      </c>
      <c r="L97" s="11">
        <f t="shared" si="6"/>
        <v>976.70150394742245</v>
      </c>
      <c r="M97" s="9">
        <f t="shared" si="9"/>
        <v>-1796.1409404160306</v>
      </c>
    </row>
    <row r="98" spans="10:13" ht="15.75" customHeight="1" x14ac:dyDescent="0.25">
      <c r="J98" s="7">
        <f t="shared" si="7"/>
        <v>334.125</v>
      </c>
      <c r="K98" s="11">
        <f t="shared" si="8"/>
        <v>-2877.3424443634531</v>
      </c>
      <c r="L98" s="11">
        <f t="shared" si="6"/>
        <v>976.70150394742245</v>
      </c>
      <c r="M98" s="9">
        <f t="shared" si="9"/>
        <v>-1900.6409404160306</v>
      </c>
    </row>
    <row r="99" spans="10:13" ht="15.75" customHeight="1" x14ac:dyDescent="0.25">
      <c r="J99" s="7">
        <f t="shared" si="7"/>
        <v>335.5</v>
      </c>
      <c r="K99" s="11">
        <f t="shared" si="8"/>
        <v>-2981.8424443634531</v>
      </c>
      <c r="L99" s="11">
        <f t="shared" si="6"/>
        <v>976.70150394742245</v>
      </c>
      <c r="M99" s="9">
        <f t="shared" si="9"/>
        <v>-2005.1409404160306</v>
      </c>
    </row>
    <row r="100" spans="10:13" ht="15.75" customHeight="1" x14ac:dyDescent="0.25">
      <c r="J100" s="7">
        <f t="shared" si="7"/>
        <v>336.875</v>
      </c>
      <c r="K100" s="11">
        <f t="shared" si="8"/>
        <v>-3086.3424443634531</v>
      </c>
      <c r="L100" s="11">
        <f t="shared" si="6"/>
        <v>976.70150394742245</v>
      </c>
      <c r="M100" s="9">
        <f t="shared" si="9"/>
        <v>-2109.6409404160304</v>
      </c>
    </row>
    <row r="101" spans="10:13" ht="15.75" customHeight="1" x14ac:dyDescent="0.25">
      <c r="J101" s="7">
        <f t="shared" si="7"/>
        <v>338.25</v>
      </c>
      <c r="K101" s="11">
        <f t="shared" si="8"/>
        <v>-3190.8424443634531</v>
      </c>
      <c r="L101" s="11">
        <f t="shared" si="6"/>
        <v>976.70150394742245</v>
      </c>
      <c r="M101" s="9">
        <f t="shared" si="9"/>
        <v>-2214.1409404160304</v>
      </c>
    </row>
    <row r="102" spans="10:13" ht="15.75" customHeight="1" x14ac:dyDescent="0.25">
      <c r="J102" s="7">
        <f t="shared" si="7"/>
        <v>339.625</v>
      </c>
      <c r="K102" s="11">
        <f t="shared" si="8"/>
        <v>-3295.3424443634531</v>
      </c>
      <c r="L102" s="11">
        <f t="shared" si="6"/>
        <v>976.70150394742245</v>
      </c>
      <c r="M102" s="9">
        <f t="shared" si="9"/>
        <v>-2318.6409404160304</v>
      </c>
    </row>
    <row r="103" spans="10:13" ht="15.75" customHeight="1" x14ac:dyDescent="0.25">
      <c r="J103" s="7">
        <f t="shared" si="7"/>
        <v>341</v>
      </c>
      <c r="K103" s="11">
        <f t="shared" si="8"/>
        <v>-3399.8424443634531</v>
      </c>
      <c r="L103" s="11">
        <f t="shared" si="6"/>
        <v>976.70150394742245</v>
      </c>
      <c r="M103" s="9">
        <f t="shared" si="9"/>
        <v>-2423.1409404160304</v>
      </c>
    </row>
    <row r="104" spans="10:13" ht="15.75" customHeight="1" x14ac:dyDescent="0.25">
      <c r="J104" s="7">
        <f t="shared" si="7"/>
        <v>342.375</v>
      </c>
      <c r="K104" s="11">
        <f t="shared" si="8"/>
        <v>-3504.3424443634531</v>
      </c>
      <c r="L104" s="11">
        <f t="shared" si="6"/>
        <v>976.70150394742245</v>
      </c>
      <c r="M104" s="9">
        <f t="shared" si="9"/>
        <v>-2527.6409404160304</v>
      </c>
    </row>
  </sheetData>
  <mergeCells count="2">
    <mergeCell ref="D14:E14"/>
    <mergeCell ref="C1:E2"/>
  </mergeCells>
  <phoneticPr fontId="1" type="noConversion"/>
  <pageMargins left="0.75" right="0.75" top="1" bottom="1" header="0.5" footer="0.5"/>
  <pageSetup paperSize="9"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Strangle</vt:lpstr>
      <vt:lpstr>Graphique1</vt:lpstr>
      <vt:lpstr>Dividend</vt:lpstr>
      <vt:lpstr>Maturité</vt:lpstr>
      <vt:lpstr>RiskFreeRate</vt:lpstr>
      <vt:lpstr>StockPrice</vt:lpstr>
      <vt:lpstr>StrikePrice</vt:lpstr>
      <vt:lpstr>TimeToExpiry</vt:lpstr>
      <vt:lpstr>Volatility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Yohann Tatibouët</cp:lastModifiedBy>
  <dcterms:created xsi:type="dcterms:W3CDTF">2004-07-13T06:23:33Z</dcterms:created>
  <dcterms:modified xsi:type="dcterms:W3CDTF">2018-02-19T09:38:06Z</dcterms:modified>
  <cp:category/>
</cp:coreProperties>
</file>