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oël\Google Drive\Documents\Cératizit\"/>
    </mc:Choice>
  </mc:AlternateContent>
  <bookViews>
    <workbookView xWindow="0" yWindow="0" windowWidth="24000" windowHeight="9735" activeTab="3"/>
  </bookViews>
  <sheets>
    <sheet name="tableau" sheetId="1" r:id="rId1"/>
    <sheet name="pivot table" sheetId="83" r:id="rId2"/>
    <sheet name="Feuil1" sheetId="84" r:id="rId3"/>
    <sheet name="commandes" sheetId="82" r:id="rId4"/>
  </sheets>
  <calcPr calcId="152511"/>
  <pivotCaches>
    <pivotCache cacheId="77" r:id="rId5"/>
  </pivotCaches>
</workbook>
</file>

<file path=xl/calcChain.xml><?xml version="1.0" encoding="utf-8"?>
<calcChain xmlns="http://schemas.openxmlformats.org/spreadsheetml/2006/main">
  <c r="P3" i="82" l="1"/>
  <c r="P4" i="82"/>
  <c r="P5" i="82"/>
  <c r="P6" i="82"/>
  <c r="P7" i="82"/>
  <c r="P8" i="82"/>
  <c r="P9" i="82"/>
  <c r="P10" i="82"/>
  <c r="P11" i="82"/>
  <c r="P12" i="82"/>
  <c r="P13" i="82"/>
  <c r="P14" i="82"/>
  <c r="P15" i="82"/>
  <c r="P16" i="82"/>
  <c r="P17" i="82"/>
  <c r="P18" i="82"/>
  <c r="P19" i="82"/>
  <c r="P20" i="82"/>
  <c r="P21" i="82"/>
  <c r="P22" i="82"/>
  <c r="P23" i="82"/>
  <c r="P24" i="82"/>
  <c r="P25" i="82"/>
  <c r="P26" i="82"/>
  <c r="P27" i="82"/>
  <c r="P28" i="82"/>
  <c r="P29" i="82"/>
  <c r="P30" i="82"/>
  <c r="P31" i="82"/>
  <c r="P32" i="82"/>
  <c r="P33" i="82"/>
  <c r="P34" i="82"/>
  <c r="P35" i="82"/>
  <c r="P36" i="82"/>
  <c r="P37" i="82"/>
  <c r="P38" i="82"/>
  <c r="P39" i="82"/>
  <c r="P40" i="82"/>
  <c r="P41" i="82"/>
  <c r="P42" i="82"/>
  <c r="P43" i="82"/>
  <c r="P44" i="82"/>
  <c r="P45" i="82"/>
  <c r="P46" i="82"/>
  <c r="P47" i="82"/>
  <c r="P48" i="82"/>
  <c r="P49" i="82"/>
  <c r="P50" i="82"/>
  <c r="P51" i="82"/>
  <c r="P52" i="82"/>
  <c r="P53" i="82"/>
  <c r="P54" i="82"/>
  <c r="P55" i="82"/>
  <c r="P56" i="82"/>
  <c r="P57" i="82"/>
  <c r="P58" i="82"/>
  <c r="P59" i="82"/>
  <c r="P60" i="82"/>
  <c r="P61" i="82"/>
  <c r="P62" i="82"/>
  <c r="P63" i="82"/>
  <c r="P64" i="82"/>
  <c r="P65" i="82"/>
  <c r="P66" i="82"/>
  <c r="P67" i="82"/>
  <c r="P68" i="82"/>
  <c r="P69" i="82"/>
  <c r="P70" i="82"/>
  <c r="P71" i="82"/>
  <c r="P72" i="82"/>
  <c r="P73" i="82"/>
  <c r="P74" i="82"/>
  <c r="P75" i="82"/>
  <c r="P76" i="82"/>
  <c r="P77" i="82"/>
  <c r="P78" i="82"/>
  <c r="P79" i="82"/>
  <c r="P80" i="82"/>
  <c r="P81" i="82"/>
  <c r="P82" i="82"/>
  <c r="P83" i="82"/>
  <c r="P84" i="82"/>
  <c r="P85" i="82"/>
  <c r="P86" i="82"/>
  <c r="P87" i="82"/>
  <c r="P88" i="82"/>
  <c r="P89" i="82"/>
  <c r="P90" i="82"/>
  <c r="P91" i="82"/>
  <c r="P92" i="82"/>
  <c r="P93" i="82"/>
  <c r="P94" i="82"/>
  <c r="P95" i="82"/>
  <c r="P96" i="82"/>
  <c r="P97" i="82"/>
  <c r="P98" i="82"/>
  <c r="P99" i="82"/>
  <c r="P100" i="82"/>
  <c r="P101" i="82"/>
  <c r="P102" i="82"/>
  <c r="P103" i="82"/>
  <c r="P104" i="82"/>
  <c r="P105" i="82"/>
  <c r="P106" i="82"/>
  <c r="P107" i="82"/>
  <c r="P108" i="82"/>
  <c r="P109" i="82"/>
  <c r="P110" i="82"/>
  <c r="P111" i="82"/>
  <c r="P112" i="82"/>
  <c r="P113" i="82"/>
  <c r="P114" i="82"/>
  <c r="P115" i="82"/>
  <c r="P116" i="82"/>
  <c r="P117" i="82"/>
  <c r="P118" i="82"/>
  <c r="P119" i="82"/>
  <c r="P120" i="82"/>
  <c r="P121" i="82"/>
  <c r="P122" i="82"/>
  <c r="P123" i="82"/>
  <c r="P124" i="82"/>
  <c r="P125" i="82"/>
  <c r="P126" i="82"/>
  <c r="P127" i="82"/>
  <c r="P128" i="82"/>
  <c r="P129" i="82"/>
  <c r="P130" i="82"/>
  <c r="P131" i="82"/>
  <c r="P132" i="82"/>
  <c r="P133" i="82"/>
  <c r="P134" i="82"/>
  <c r="P135" i="82"/>
  <c r="P136" i="82"/>
  <c r="P137" i="82"/>
  <c r="P138" i="82"/>
  <c r="P139" i="82"/>
  <c r="P140" i="82"/>
  <c r="P141" i="82"/>
  <c r="P142" i="82"/>
  <c r="P143" i="82"/>
  <c r="P144" i="82"/>
  <c r="P145" i="82"/>
  <c r="P146" i="82"/>
  <c r="P147" i="82"/>
  <c r="P148" i="82"/>
  <c r="P149" i="82"/>
  <c r="P150" i="82"/>
  <c r="P151" i="82"/>
  <c r="P152" i="82"/>
  <c r="P153" i="82"/>
  <c r="P154" i="82"/>
  <c r="P155" i="82"/>
  <c r="P156" i="82"/>
  <c r="P157" i="82"/>
  <c r="P158" i="82"/>
  <c r="P159" i="82"/>
  <c r="P160" i="82"/>
  <c r="P161" i="82"/>
  <c r="P162" i="82"/>
  <c r="P163" i="82"/>
  <c r="P164" i="82"/>
  <c r="P165" i="82"/>
  <c r="P166" i="82"/>
  <c r="P167" i="82"/>
  <c r="P168" i="82"/>
  <c r="P169" i="82"/>
  <c r="P170" i="82"/>
  <c r="P171" i="82"/>
  <c r="P172" i="82"/>
  <c r="P173" i="82"/>
  <c r="P174" i="82"/>
  <c r="P175" i="82"/>
  <c r="P176" i="82"/>
  <c r="P177" i="82"/>
  <c r="P178" i="82"/>
  <c r="P179" i="82"/>
  <c r="P180" i="82"/>
  <c r="P181" i="82"/>
  <c r="P182" i="82"/>
  <c r="P183" i="82"/>
  <c r="P184" i="82"/>
  <c r="P185" i="82"/>
  <c r="P186" i="82"/>
  <c r="P187" i="82"/>
  <c r="P188" i="82"/>
  <c r="P189" i="82"/>
  <c r="P190" i="82"/>
  <c r="P191" i="82"/>
  <c r="P192" i="82"/>
  <c r="P193" i="82"/>
  <c r="P194" i="82"/>
  <c r="P195" i="82"/>
  <c r="P196" i="82"/>
  <c r="P197" i="82"/>
  <c r="P198" i="82"/>
  <c r="P199" i="82"/>
  <c r="P200" i="82"/>
  <c r="P201" i="82"/>
  <c r="P202" i="82"/>
  <c r="P203" i="82"/>
  <c r="P204" i="82"/>
  <c r="P205" i="82"/>
  <c r="P206" i="82"/>
  <c r="P207" i="82"/>
  <c r="P208" i="82"/>
  <c r="P209" i="82"/>
  <c r="P210" i="82"/>
  <c r="P211" i="82"/>
  <c r="P212" i="82"/>
  <c r="P213" i="82"/>
  <c r="P214" i="82"/>
  <c r="P215" i="82"/>
  <c r="P216" i="82"/>
  <c r="P217" i="82"/>
  <c r="P218" i="82"/>
  <c r="P219" i="82"/>
  <c r="P220" i="82"/>
  <c r="P221" i="82"/>
  <c r="P222" i="82"/>
  <c r="P223" i="82"/>
  <c r="P224" i="82"/>
  <c r="P225" i="82"/>
  <c r="P226" i="82"/>
  <c r="P227" i="82"/>
  <c r="P228" i="82"/>
  <c r="P229" i="82"/>
  <c r="P230" i="82"/>
  <c r="P231" i="82"/>
  <c r="P232" i="82"/>
  <c r="P233" i="82"/>
  <c r="P234" i="82"/>
  <c r="P235" i="82"/>
  <c r="P236" i="82"/>
  <c r="P237" i="82"/>
  <c r="P238" i="82"/>
  <c r="P239" i="82"/>
  <c r="P240" i="82"/>
  <c r="P241" i="82"/>
  <c r="P242" i="82"/>
  <c r="P243" i="82"/>
  <c r="P244" i="82"/>
  <c r="P245" i="82"/>
  <c r="P246" i="82"/>
  <c r="P247" i="82"/>
  <c r="P248" i="82"/>
  <c r="P249" i="82"/>
  <c r="P250" i="82"/>
  <c r="P251" i="82"/>
  <c r="P252" i="82"/>
  <c r="P253" i="82"/>
  <c r="P254" i="82"/>
  <c r="P255" i="82"/>
  <c r="P256" i="82"/>
  <c r="P257" i="82"/>
  <c r="P258" i="82"/>
  <c r="P259" i="82"/>
  <c r="P260" i="82"/>
  <c r="P261" i="82"/>
  <c r="P262" i="82"/>
  <c r="P263" i="82"/>
  <c r="P264" i="82"/>
  <c r="P265" i="82"/>
  <c r="P266" i="82"/>
  <c r="P267" i="82"/>
  <c r="P268" i="82"/>
  <c r="P269" i="82"/>
  <c r="P270" i="82"/>
  <c r="P271" i="82"/>
  <c r="P272" i="82"/>
  <c r="P273" i="82"/>
  <c r="P274" i="82"/>
  <c r="P275" i="82"/>
  <c r="P276" i="82"/>
  <c r="P277" i="82"/>
  <c r="P278" i="82"/>
  <c r="P279" i="82"/>
  <c r="P280" i="82"/>
  <c r="P281" i="82"/>
  <c r="P282" i="82"/>
  <c r="P283" i="82"/>
  <c r="P284" i="82"/>
  <c r="P285" i="82"/>
  <c r="P286" i="82"/>
  <c r="P287" i="82"/>
  <c r="P288" i="82"/>
  <c r="P289" i="82"/>
  <c r="P290" i="82"/>
  <c r="P291" i="82"/>
  <c r="P292" i="82"/>
  <c r="P293" i="82"/>
  <c r="P294" i="82"/>
  <c r="P295" i="82"/>
  <c r="P296" i="82"/>
  <c r="P297" i="82"/>
  <c r="P298" i="82"/>
  <c r="P299" i="82"/>
  <c r="P300" i="82"/>
  <c r="P301" i="82"/>
  <c r="P302" i="82"/>
  <c r="P303" i="82"/>
  <c r="P304" i="82"/>
  <c r="P305" i="82"/>
  <c r="P306" i="82"/>
  <c r="P307" i="82"/>
  <c r="P308" i="82"/>
  <c r="P309" i="82"/>
  <c r="P310" i="82"/>
  <c r="P311" i="82"/>
  <c r="P312" i="82"/>
  <c r="P313" i="82"/>
  <c r="P314" i="82"/>
  <c r="P315" i="82"/>
  <c r="P316" i="82"/>
  <c r="P317" i="82"/>
  <c r="P318" i="82"/>
  <c r="P319" i="82"/>
  <c r="P320" i="82"/>
  <c r="P321" i="82"/>
  <c r="P322" i="82"/>
  <c r="P323" i="82"/>
  <c r="P324" i="82"/>
  <c r="P325" i="82"/>
  <c r="P326" i="82"/>
  <c r="P327" i="82"/>
  <c r="P328" i="82"/>
  <c r="P329" i="82"/>
  <c r="P330" i="82"/>
  <c r="P331" i="82"/>
  <c r="P332" i="82"/>
  <c r="P333" i="82"/>
  <c r="P334" i="82"/>
  <c r="P335" i="82"/>
  <c r="P336" i="82"/>
  <c r="P337" i="82"/>
  <c r="P338" i="82"/>
  <c r="P339" i="82"/>
  <c r="P340" i="82"/>
  <c r="P341" i="82"/>
  <c r="P342" i="82"/>
  <c r="P343" i="82"/>
  <c r="P344" i="82"/>
  <c r="P345" i="82"/>
  <c r="P346" i="82"/>
  <c r="P347" i="82"/>
  <c r="P348" i="82"/>
  <c r="P349" i="82"/>
  <c r="P350" i="82"/>
  <c r="P351" i="82"/>
  <c r="P352" i="82"/>
  <c r="P353" i="82"/>
  <c r="P354" i="82"/>
  <c r="P355" i="82"/>
  <c r="P356" i="82"/>
  <c r="P357" i="82"/>
  <c r="P358" i="82"/>
  <c r="P359" i="82"/>
  <c r="P360" i="82"/>
  <c r="P361" i="82"/>
  <c r="P362" i="82"/>
  <c r="P363" i="82"/>
  <c r="P364" i="82"/>
  <c r="P365" i="82"/>
  <c r="P366" i="82"/>
  <c r="P367" i="82"/>
  <c r="P368" i="82"/>
  <c r="P369" i="82"/>
  <c r="P370" i="82"/>
  <c r="P371" i="82"/>
  <c r="P372" i="82"/>
  <c r="P373" i="82"/>
  <c r="P374" i="82"/>
  <c r="P375" i="82"/>
  <c r="P376" i="82"/>
  <c r="P377" i="82"/>
  <c r="P378" i="82"/>
  <c r="P379" i="82"/>
  <c r="P380" i="82"/>
  <c r="P381" i="82"/>
  <c r="P382" i="82"/>
  <c r="P383" i="82"/>
  <c r="P384" i="82"/>
  <c r="P385" i="82"/>
  <c r="P386" i="82"/>
  <c r="P387" i="82"/>
  <c r="P388" i="82"/>
  <c r="P389" i="82"/>
  <c r="P390" i="82"/>
  <c r="P391" i="82"/>
  <c r="P392" i="82"/>
  <c r="P393" i="82"/>
  <c r="P394" i="82"/>
  <c r="P395" i="82"/>
  <c r="P396" i="82"/>
  <c r="P397" i="82"/>
  <c r="P398" i="82"/>
  <c r="P399" i="82"/>
  <c r="P400" i="82"/>
  <c r="P401" i="82"/>
  <c r="P402" i="82"/>
  <c r="P403" i="82"/>
  <c r="P404" i="82"/>
  <c r="P405" i="82"/>
  <c r="P406" i="82"/>
  <c r="P407" i="82"/>
  <c r="P408" i="82"/>
  <c r="P409" i="82"/>
  <c r="P410" i="82"/>
  <c r="P411" i="82"/>
  <c r="P412" i="82"/>
  <c r="P413" i="82"/>
  <c r="P414" i="82"/>
  <c r="P415" i="82"/>
  <c r="P416" i="82"/>
  <c r="P417" i="82"/>
  <c r="P418" i="82"/>
  <c r="P419" i="82"/>
  <c r="P420" i="82"/>
  <c r="P421" i="82"/>
  <c r="P422" i="82"/>
  <c r="P423" i="82"/>
  <c r="P424" i="82"/>
  <c r="P425" i="82"/>
  <c r="P426" i="82"/>
  <c r="P427" i="82"/>
  <c r="P428" i="82"/>
  <c r="P429" i="82"/>
  <c r="P430" i="82"/>
  <c r="P431" i="82"/>
  <c r="P432" i="82"/>
  <c r="P433" i="82"/>
  <c r="P434" i="82"/>
  <c r="P435" i="82"/>
  <c r="P436" i="82"/>
  <c r="P437" i="82"/>
  <c r="P438" i="82"/>
  <c r="P439" i="82"/>
  <c r="P440" i="82"/>
  <c r="P441" i="82"/>
  <c r="P442" i="82"/>
  <c r="P443" i="82"/>
  <c r="P444" i="82"/>
  <c r="P445" i="82"/>
  <c r="P446" i="82"/>
  <c r="P447" i="82"/>
  <c r="P448" i="82"/>
  <c r="P449" i="82"/>
  <c r="P450" i="82"/>
  <c r="P451" i="82"/>
  <c r="P452" i="82"/>
  <c r="P453" i="82"/>
  <c r="P454" i="82"/>
  <c r="P455" i="82"/>
  <c r="P456" i="82"/>
  <c r="P457" i="82"/>
  <c r="P458" i="82"/>
  <c r="P459" i="82"/>
  <c r="P460" i="82"/>
  <c r="P461" i="82"/>
  <c r="P462" i="82"/>
  <c r="P463" i="82"/>
  <c r="P464" i="82"/>
  <c r="P465" i="82"/>
  <c r="P466" i="82"/>
  <c r="P467" i="82"/>
  <c r="P468" i="82"/>
  <c r="P469" i="82"/>
  <c r="P470" i="82"/>
  <c r="P471" i="82"/>
  <c r="P472" i="82"/>
  <c r="P473" i="82"/>
  <c r="P474" i="82"/>
  <c r="P475" i="82"/>
  <c r="P476" i="82"/>
  <c r="P477" i="82"/>
  <c r="P478" i="82"/>
  <c r="P479" i="82"/>
  <c r="P480" i="82"/>
  <c r="P481" i="82"/>
  <c r="P482" i="82"/>
  <c r="P483" i="82"/>
  <c r="P484" i="82"/>
  <c r="P485" i="82"/>
  <c r="P486" i="82"/>
  <c r="P487" i="82"/>
  <c r="P488" i="82"/>
  <c r="P489" i="82"/>
  <c r="P490" i="82"/>
  <c r="P491" i="82"/>
  <c r="P492" i="82"/>
  <c r="P493" i="82"/>
  <c r="P494" i="82"/>
  <c r="P495" i="82"/>
  <c r="P496" i="82"/>
  <c r="P497" i="82"/>
  <c r="P498" i="82"/>
  <c r="P499" i="82"/>
  <c r="P500" i="82"/>
  <c r="P501" i="82"/>
  <c r="P502" i="82"/>
  <c r="P503" i="82"/>
  <c r="P504" i="82"/>
  <c r="P505" i="82"/>
  <c r="P506" i="82"/>
  <c r="P507" i="82"/>
  <c r="P508" i="82"/>
  <c r="P509" i="82"/>
  <c r="P510" i="82"/>
  <c r="P511" i="82"/>
  <c r="P512" i="82"/>
  <c r="P513" i="82"/>
  <c r="P514" i="82"/>
  <c r="P515" i="82"/>
  <c r="P516" i="82"/>
  <c r="P517" i="82"/>
  <c r="P518" i="82"/>
  <c r="P519" i="82"/>
  <c r="P520" i="82"/>
  <c r="P521" i="82"/>
  <c r="P522" i="82"/>
  <c r="P523" i="82"/>
  <c r="P524" i="82"/>
  <c r="P525" i="82"/>
  <c r="P526" i="82"/>
  <c r="P527" i="82"/>
  <c r="P528" i="82"/>
  <c r="P529" i="82"/>
  <c r="P530" i="82"/>
  <c r="P531" i="82"/>
  <c r="P532" i="82"/>
  <c r="P533" i="82"/>
  <c r="P534" i="82"/>
  <c r="P535" i="82"/>
  <c r="P536" i="82"/>
  <c r="P537" i="82"/>
  <c r="P538" i="82"/>
  <c r="P539" i="82"/>
  <c r="P540" i="82"/>
  <c r="P541" i="82"/>
  <c r="P542" i="82"/>
  <c r="P543" i="82"/>
  <c r="P544" i="82"/>
  <c r="P545" i="82"/>
  <c r="P546" i="82"/>
  <c r="P547" i="82"/>
  <c r="P548" i="82"/>
  <c r="P549" i="82"/>
  <c r="P550" i="82"/>
  <c r="P551" i="82"/>
  <c r="P552" i="82"/>
  <c r="P553" i="82"/>
  <c r="P554" i="82"/>
  <c r="P555" i="82"/>
  <c r="P556" i="82"/>
  <c r="P557" i="82"/>
  <c r="P558" i="82"/>
  <c r="P559" i="82"/>
  <c r="P560" i="82"/>
  <c r="P561" i="82"/>
  <c r="P562" i="82"/>
  <c r="P563" i="82"/>
  <c r="P564" i="82"/>
  <c r="P565" i="82"/>
  <c r="P566" i="82"/>
  <c r="P567" i="82"/>
  <c r="P568" i="82"/>
  <c r="P569" i="82"/>
  <c r="P570" i="82"/>
  <c r="P571" i="82"/>
  <c r="P572" i="82"/>
  <c r="P573" i="82"/>
  <c r="P574" i="82"/>
  <c r="P575" i="82"/>
  <c r="P576" i="82"/>
  <c r="P577" i="82"/>
  <c r="P578" i="82"/>
  <c r="P579" i="82"/>
  <c r="P580" i="82"/>
  <c r="P581" i="82"/>
  <c r="P582" i="82"/>
  <c r="P583" i="82"/>
  <c r="P584" i="82"/>
  <c r="P585" i="82"/>
  <c r="P586" i="82"/>
  <c r="P587" i="82"/>
  <c r="P588" i="82"/>
  <c r="P589" i="82"/>
  <c r="P590" i="82"/>
  <c r="P591" i="82"/>
  <c r="P592" i="82"/>
  <c r="P593" i="82"/>
  <c r="P594" i="82"/>
  <c r="P595" i="82"/>
  <c r="P596" i="82"/>
  <c r="P597" i="82"/>
  <c r="P598" i="82"/>
  <c r="P599" i="82"/>
  <c r="P600" i="82"/>
  <c r="P601" i="82"/>
  <c r="P602" i="82"/>
  <c r="P603" i="82"/>
  <c r="P604" i="82"/>
  <c r="P605" i="82"/>
  <c r="P606" i="82"/>
  <c r="P607" i="82"/>
  <c r="P608" i="82"/>
  <c r="P609" i="82"/>
  <c r="P610" i="82"/>
  <c r="P611" i="82"/>
  <c r="P612" i="82"/>
  <c r="P613" i="82"/>
  <c r="P614" i="82"/>
  <c r="P615" i="82"/>
  <c r="P616" i="82"/>
  <c r="P617" i="82"/>
  <c r="P618" i="82"/>
  <c r="P619" i="82"/>
  <c r="P620" i="82"/>
  <c r="P621" i="82"/>
  <c r="P622" i="82"/>
  <c r="P623" i="82"/>
  <c r="P624" i="82"/>
  <c r="P625" i="82"/>
  <c r="P626" i="82"/>
  <c r="P627" i="82"/>
  <c r="P628" i="82"/>
  <c r="P629" i="82"/>
  <c r="P630" i="82"/>
  <c r="P631" i="82"/>
  <c r="P632" i="82"/>
  <c r="P633" i="82"/>
  <c r="P634" i="82"/>
  <c r="P635" i="82"/>
  <c r="P636" i="82"/>
  <c r="P637" i="82"/>
  <c r="P638" i="82"/>
  <c r="P639" i="82"/>
  <c r="P640" i="82"/>
  <c r="P641" i="82"/>
  <c r="P642" i="82"/>
  <c r="P643" i="82"/>
  <c r="P644" i="82"/>
  <c r="P645" i="82"/>
  <c r="P646" i="82"/>
  <c r="P647" i="82"/>
  <c r="P648" i="82"/>
  <c r="P649" i="82"/>
  <c r="P650" i="82"/>
  <c r="P651" i="82"/>
  <c r="P652" i="82"/>
  <c r="P653" i="82"/>
  <c r="P654" i="82"/>
  <c r="P655" i="82"/>
  <c r="P656" i="82"/>
  <c r="P657" i="82"/>
  <c r="P658" i="82"/>
  <c r="P659" i="82"/>
  <c r="P660" i="82"/>
  <c r="P661" i="82"/>
  <c r="P662" i="82"/>
  <c r="P663" i="82"/>
  <c r="P664" i="82"/>
  <c r="P665" i="82"/>
  <c r="P666" i="82"/>
  <c r="P667" i="82"/>
  <c r="P668" i="82"/>
  <c r="P669" i="82"/>
  <c r="P670" i="82"/>
  <c r="P671" i="82"/>
  <c r="P672" i="82"/>
  <c r="P673" i="82"/>
  <c r="P674" i="82"/>
  <c r="P675" i="82"/>
  <c r="P676" i="82"/>
  <c r="P677" i="82"/>
  <c r="P678" i="82"/>
  <c r="P679" i="82"/>
  <c r="P680" i="82"/>
  <c r="P681" i="82"/>
  <c r="P682" i="82"/>
  <c r="P683" i="82"/>
  <c r="P684" i="82"/>
  <c r="P685" i="82"/>
  <c r="P686" i="82"/>
  <c r="P687" i="82"/>
  <c r="P688" i="82"/>
  <c r="P689" i="82"/>
  <c r="P690" i="82"/>
  <c r="P691" i="82"/>
  <c r="P692" i="82"/>
  <c r="P693" i="82"/>
  <c r="P694" i="82"/>
  <c r="P695" i="82"/>
  <c r="P696" i="82"/>
  <c r="P697" i="82"/>
  <c r="P698" i="82"/>
  <c r="P699" i="82"/>
  <c r="P700" i="82"/>
  <c r="P701" i="82"/>
  <c r="P702" i="82"/>
  <c r="P703" i="82"/>
  <c r="P704" i="82"/>
  <c r="P705" i="82"/>
  <c r="P706" i="82"/>
  <c r="P707" i="82"/>
  <c r="P708" i="82"/>
  <c r="P709" i="82"/>
  <c r="P710" i="82"/>
  <c r="P711" i="82"/>
  <c r="P712" i="82"/>
  <c r="P713" i="82"/>
  <c r="P714" i="82"/>
  <c r="P715" i="82"/>
  <c r="P716" i="82"/>
  <c r="P717" i="82"/>
  <c r="P718" i="82"/>
  <c r="P719" i="82"/>
  <c r="P720" i="82"/>
  <c r="P721" i="82"/>
  <c r="P722" i="82"/>
  <c r="P723" i="82"/>
  <c r="P724" i="82"/>
  <c r="P725" i="82"/>
  <c r="P726" i="82"/>
  <c r="P727" i="82"/>
  <c r="P728" i="82"/>
  <c r="P729" i="82"/>
  <c r="P730" i="82"/>
  <c r="P731" i="82"/>
  <c r="P732" i="82"/>
  <c r="P733" i="82"/>
  <c r="P734" i="82"/>
  <c r="P735" i="82"/>
  <c r="P736" i="82"/>
  <c r="P737" i="82"/>
  <c r="P738" i="82"/>
  <c r="P739" i="82"/>
  <c r="P740" i="82"/>
  <c r="P741" i="82"/>
  <c r="P742" i="82"/>
  <c r="P743" i="82"/>
  <c r="P744" i="82"/>
  <c r="P745" i="82"/>
  <c r="P746" i="82"/>
  <c r="P747" i="82"/>
  <c r="P748" i="82"/>
  <c r="P749" i="82"/>
  <c r="P750" i="82"/>
  <c r="P751" i="82"/>
  <c r="P752" i="82"/>
  <c r="P753" i="82"/>
  <c r="P754" i="82"/>
  <c r="P755" i="82"/>
  <c r="P756" i="82"/>
  <c r="P757" i="82"/>
  <c r="P758" i="82"/>
  <c r="P759" i="82"/>
  <c r="P760" i="82"/>
  <c r="P761" i="82"/>
  <c r="P762" i="82"/>
  <c r="P763" i="82"/>
  <c r="P764" i="82"/>
  <c r="P765" i="82"/>
  <c r="P766" i="82"/>
  <c r="P767" i="82"/>
  <c r="P768" i="82"/>
  <c r="P769" i="82"/>
  <c r="P770" i="82"/>
  <c r="P771" i="82"/>
  <c r="P772" i="82"/>
  <c r="P773" i="82"/>
  <c r="P774" i="82"/>
  <c r="P775" i="82"/>
  <c r="P776" i="82"/>
  <c r="P777" i="82"/>
  <c r="P778" i="82"/>
  <c r="P779" i="82"/>
  <c r="P780" i="82"/>
  <c r="P781" i="82"/>
  <c r="P782" i="82"/>
  <c r="P783" i="82"/>
  <c r="P784" i="82"/>
  <c r="P785" i="82"/>
  <c r="P786" i="82"/>
  <c r="P787" i="82"/>
  <c r="P788" i="82"/>
  <c r="P789" i="82"/>
  <c r="P790" i="82"/>
  <c r="P791" i="82"/>
  <c r="P792" i="82"/>
  <c r="P793" i="82"/>
  <c r="P794" i="82"/>
  <c r="P795" i="82"/>
  <c r="P796" i="82"/>
  <c r="P797" i="82"/>
  <c r="P798" i="82"/>
  <c r="P799" i="82"/>
  <c r="P800" i="82"/>
  <c r="P801" i="82"/>
  <c r="P802" i="82"/>
  <c r="P803" i="82"/>
  <c r="P804" i="82"/>
  <c r="P805" i="82"/>
  <c r="P806" i="82"/>
  <c r="P807" i="82"/>
  <c r="P808" i="82"/>
  <c r="P809" i="82"/>
  <c r="P810" i="82"/>
  <c r="P811" i="82"/>
  <c r="P812" i="82"/>
  <c r="P813" i="82"/>
  <c r="P814" i="82"/>
  <c r="P815" i="82"/>
  <c r="P816" i="82"/>
  <c r="P817" i="82"/>
  <c r="P818" i="82"/>
  <c r="P819" i="82"/>
  <c r="P820" i="82"/>
  <c r="P821" i="82"/>
  <c r="P822" i="82"/>
  <c r="P823" i="82"/>
  <c r="P824" i="82"/>
  <c r="P825" i="82"/>
  <c r="P826" i="82"/>
  <c r="P827" i="82"/>
  <c r="P828" i="82"/>
  <c r="P829" i="82"/>
  <c r="P830" i="82"/>
  <c r="P831" i="82"/>
  <c r="P832" i="82"/>
  <c r="P833" i="82"/>
  <c r="P834" i="82"/>
  <c r="P835" i="82"/>
  <c r="P836" i="82"/>
  <c r="P837" i="82"/>
  <c r="P838" i="82"/>
  <c r="P839" i="82"/>
  <c r="P840" i="82"/>
  <c r="P841" i="82"/>
  <c r="P842" i="82"/>
  <c r="P843" i="82"/>
  <c r="P844" i="82"/>
  <c r="P845" i="82"/>
  <c r="P846" i="82"/>
  <c r="P847" i="82"/>
  <c r="P848" i="82"/>
  <c r="P849" i="82"/>
  <c r="P850" i="82"/>
  <c r="P851" i="82"/>
  <c r="P852" i="82"/>
  <c r="P853" i="82"/>
  <c r="P854" i="82"/>
  <c r="P855" i="82"/>
  <c r="P856" i="82"/>
  <c r="P857" i="82"/>
  <c r="P858" i="82"/>
  <c r="P859" i="82"/>
  <c r="P860" i="82"/>
  <c r="P861" i="82"/>
  <c r="P862" i="82"/>
  <c r="P863" i="82"/>
  <c r="P864" i="82"/>
  <c r="P865" i="82"/>
  <c r="P866" i="82"/>
  <c r="P867" i="82"/>
  <c r="P868" i="82"/>
  <c r="P869" i="82"/>
  <c r="P870" i="82"/>
  <c r="P871" i="82"/>
  <c r="P872" i="82"/>
  <c r="P873" i="82"/>
  <c r="P874" i="82"/>
  <c r="P875" i="82"/>
  <c r="P876" i="82"/>
  <c r="P877" i="82"/>
  <c r="P878" i="82"/>
  <c r="P879" i="82"/>
  <c r="P880" i="82"/>
  <c r="P881" i="82"/>
  <c r="P882" i="82"/>
  <c r="P883" i="82"/>
  <c r="P884" i="82"/>
  <c r="P885" i="82"/>
  <c r="P886" i="82"/>
  <c r="P887" i="82"/>
  <c r="P888" i="82"/>
  <c r="P889" i="82"/>
  <c r="P890" i="82"/>
  <c r="P891" i="82"/>
  <c r="P892" i="82"/>
  <c r="P893" i="82"/>
  <c r="P894" i="82"/>
  <c r="P895" i="82"/>
  <c r="P896" i="82"/>
  <c r="P897" i="82"/>
  <c r="P898" i="82"/>
  <c r="P899" i="82"/>
  <c r="P900" i="82"/>
  <c r="P901" i="82"/>
  <c r="P902" i="82"/>
  <c r="P903" i="82"/>
  <c r="P904" i="82"/>
  <c r="P905" i="82"/>
  <c r="P906" i="82"/>
  <c r="P907" i="82"/>
  <c r="P908" i="82"/>
  <c r="P909" i="82"/>
  <c r="P910" i="82"/>
  <c r="P911" i="82"/>
  <c r="P912" i="82"/>
  <c r="P913" i="82"/>
  <c r="P914" i="82"/>
  <c r="P915" i="82"/>
  <c r="P916" i="82"/>
  <c r="P917" i="82"/>
  <c r="P918" i="82"/>
  <c r="P919" i="82"/>
  <c r="P920" i="82"/>
  <c r="P921" i="82"/>
  <c r="P922" i="82"/>
  <c r="P923" i="82"/>
  <c r="P924" i="82"/>
  <c r="P925" i="82"/>
  <c r="P926" i="82"/>
  <c r="P927" i="82"/>
  <c r="P928" i="82"/>
  <c r="P929" i="82"/>
  <c r="P930" i="82"/>
  <c r="P931" i="82"/>
  <c r="P932" i="82"/>
  <c r="P933" i="82"/>
  <c r="P934" i="82"/>
  <c r="P935" i="82"/>
  <c r="P936" i="82"/>
  <c r="P937" i="82"/>
  <c r="P938" i="82"/>
  <c r="P939" i="82"/>
  <c r="P940" i="82"/>
  <c r="P941" i="82"/>
  <c r="P942" i="82"/>
  <c r="P943" i="82"/>
  <c r="P944" i="82"/>
  <c r="P945" i="82"/>
  <c r="P946" i="82"/>
  <c r="P947" i="82"/>
  <c r="P948" i="82"/>
  <c r="P949" i="82"/>
  <c r="P950" i="82"/>
  <c r="P951" i="82"/>
  <c r="P952" i="82"/>
  <c r="P953" i="82"/>
  <c r="P954" i="82"/>
  <c r="P955" i="82"/>
  <c r="P956" i="82"/>
  <c r="P957" i="82"/>
  <c r="P958" i="82"/>
  <c r="P959" i="82"/>
  <c r="P960" i="82"/>
  <c r="P961" i="82"/>
  <c r="P962" i="82"/>
  <c r="P963" i="82"/>
  <c r="P964" i="82"/>
  <c r="P965" i="82"/>
  <c r="P966" i="82"/>
  <c r="P967" i="82"/>
  <c r="P968" i="82"/>
  <c r="P969" i="82"/>
  <c r="P970" i="82"/>
  <c r="P971" i="82"/>
  <c r="P972" i="82"/>
  <c r="P973" i="82"/>
  <c r="P974" i="82"/>
  <c r="P975" i="82"/>
  <c r="P976" i="82"/>
  <c r="P977" i="82"/>
  <c r="P978" i="82"/>
  <c r="P979" i="82"/>
  <c r="P980" i="82"/>
  <c r="P981" i="82"/>
  <c r="P982" i="82"/>
  <c r="P983" i="82"/>
  <c r="P984" i="82"/>
  <c r="P985" i="82"/>
  <c r="P986" i="82"/>
  <c r="P987" i="82"/>
  <c r="P988" i="82"/>
  <c r="P989" i="82"/>
  <c r="P990" i="82"/>
  <c r="P991" i="82"/>
  <c r="P992" i="82"/>
  <c r="P993" i="82"/>
  <c r="P994" i="82"/>
  <c r="P995" i="82"/>
  <c r="P996" i="82"/>
  <c r="P997" i="82"/>
  <c r="P998" i="82"/>
  <c r="P999" i="82"/>
  <c r="P1000" i="82"/>
  <c r="P2" i="82"/>
  <c r="P11" i="1"/>
  <c r="N11" i="1"/>
  <c r="AV11" i="1"/>
  <c r="AU11" i="1"/>
  <c r="AT11" i="1"/>
  <c r="AS11" i="1"/>
  <c r="AR11" i="1"/>
  <c r="AQ11" i="1"/>
  <c r="AP11" i="1"/>
  <c r="AO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W11" i="1"/>
  <c r="T11" i="1"/>
  <c r="U11" i="1"/>
  <c r="S11" i="1"/>
  <c r="R11" i="1"/>
  <c r="Q11" i="1"/>
  <c r="O11" i="1"/>
  <c r="V11" i="1" l="1"/>
  <c r="AE11" i="1"/>
  <c r="AN11" i="1"/>
  <c r="L11" i="1" l="1"/>
  <c r="K11" i="1"/>
  <c r="J11" i="1"/>
  <c r="I11" i="1"/>
  <c r="H11" i="1"/>
  <c r="F11" i="1"/>
  <c r="L10" i="1" l="1"/>
  <c r="K10" i="1" l="1"/>
  <c r="J10" i="1"/>
  <c r="I10" i="1"/>
  <c r="H10" i="1"/>
  <c r="G10" i="1"/>
  <c r="F10" i="1"/>
  <c r="E10" i="1"/>
  <c r="D10" i="1"/>
  <c r="E11" i="1"/>
  <c r="G11" i="1"/>
  <c r="M11" i="1"/>
  <c r="D11" i="1" s="1"/>
</calcChain>
</file>

<file path=xl/sharedStrings.xml><?xml version="1.0" encoding="utf-8"?>
<sst xmlns="http://schemas.openxmlformats.org/spreadsheetml/2006/main" count="4286" uniqueCount="834">
  <si>
    <t>Total</t>
  </si>
  <si>
    <t>Date</t>
  </si>
  <si>
    <t>Retards</t>
  </si>
  <si>
    <t>Tot</t>
  </si>
  <si>
    <t>RP</t>
  </si>
  <si>
    <t>S</t>
  </si>
  <si>
    <t>B</t>
  </si>
  <si>
    <t>P</t>
  </si>
  <si>
    <t>RS</t>
  </si>
  <si>
    <t>RB</t>
  </si>
  <si>
    <t>T</t>
  </si>
  <si>
    <t>H</t>
  </si>
  <si>
    <t>CONT MET</t>
  </si>
  <si>
    <t>D REC MA</t>
  </si>
  <si>
    <t>DA TRIAG</t>
  </si>
  <si>
    <t>ENVOI KE</t>
  </si>
  <si>
    <t>FRIT DEB</t>
  </si>
  <si>
    <t>FRIT MON</t>
  </si>
  <si>
    <t>FRITTAGE</t>
  </si>
  <si>
    <t>H REC PL</t>
  </si>
  <si>
    <t>M EN STO</t>
  </si>
  <si>
    <t>P ROBOTS</t>
  </si>
  <si>
    <t>PS FHD</t>
  </si>
  <si>
    <t>S TPA 50</t>
  </si>
  <si>
    <t>SABLAGE</t>
  </si>
  <si>
    <t>ST GENER</t>
  </si>
  <si>
    <t>TS CAMLO</t>
  </si>
  <si>
    <t>TS CONT</t>
  </si>
  <si>
    <t>TS DA</t>
  </si>
  <si>
    <t>TS GA MT</t>
  </si>
  <si>
    <t>TS GALVA</t>
  </si>
  <si>
    <t>TS LVZ01</t>
  </si>
  <si>
    <t>TS LVZ23</t>
  </si>
  <si>
    <t>TS MINOR</t>
  </si>
  <si>
    <t>TS MPFT</t>
  </si>
  <si>
    <t>TS SABLA</t>
  </si>
  <si>
    <t>TS TISOM</t>
  </si>
  <si>
    <t>TS TO AC</t>
  </si>
  <si>
    <t>TS TO MT</t>
  </si>
  <si>
    <t>TS TONNE</t>
  </si>
  <si>
    <t>TS TR MT</t>
  </si>
  <si>
    <t>TS TRIAG</t>
  </si>
  <si>
    <t>CON REDR</t>
  </si>
  <si>
    <t>F MAC BL</t>
  </si>
  <si>
    <t>PB L 400</t>
  </si>
  <si>
    <t>S TPA 20</t>
  </si>
  <si>
    <t>TS FHD8</t>
  </si>
  <si>
    <t>U VIOTTO</t>
  </si>
  <si>
    <t>P ELECT</t>
  </si>
  <si>
    <t>S EP 70</t>
  </si>
  <si>
    <t>CONT INT</t>
  </si>
  <si>
    <t>S TPA 30</t>
  </si>
  <si>
    <t>A CON FI</t>
  </si>
  <si>
    <t xml:space="preserve">TABLEAU RECAPITULATIF RETARDS </t>
  </si>
  <si>
    <t/>
  </si>
  <si>
    <t>9529785</t>
  </si>
  <si>
    <t>12069554</t>
  </si>
  <si>
    <t>50973- 8.5X 3.7X2.6 TS90  KCR10</t>
  </si>
  <si>
    <t>9000</t>
  </si>
  <si>
    <t>6</t>
  </si>
  <si>
    <t>9577180</t>
  </si>
  <si>
    <t>11869098</t>
  </si>
  <si>
    <t>51960- 6.0X4.5X2.0 TS43  KCR05</t>
  </si>
  <si>
    <t>1600</t>
  </si>
  <si>
    <t>9602697</t>
  </si>
  <si>
    <t>11843393</t>
  </si>
  <si>
    <t>51964-10.5X5.5X3.0 TS43  KCR05</t>
  </si>
  <si>
    <t>0350</t>
  </si>
  <si>
    <t>9505018</t>
  </si>
  <si>
    <t>11523876</t>
  </si>
  <si>
    <t>51220 FALCON 35.0 TSN  CTM17-BC</t>
  </si>
  <si>
    <t>1900</t>
  </si>
  <si>
    <t>9508013</t>
  </si>
  <si>
    <t>11733205</t>
  </si>
  <si>
    <t>CTBA SI 2.31 GR TSN  MG18</t>
  </si>
  <si>
    <t>1700</t>
  </si>
  <si>
    <t>9480757</t>
  </si>
  <si>
    <t>9508016</t>
  </si>
  <si>
    <t>9577088</t>
  </si>
  <si>
    <t>11869019</t>
  </si>
  <si>
    <t>51960- 6.0X2.4X2.0 TS43  KCR05</t>
  </si>
  <si>
    <t>0500</t>
  </si>
  <si>
    <t>9529726</t>
  </si>
  <si>
    <t>11725675</t>
  </si>
  <si>
    <t>CTBA ST 2.15 TO4 TSN19  CTS18D</t>
  </si>
  <si>
    <t>9506462</t>
  </si>
  <si>
    <t>12272351</t>
  </si>
  <si>
    <t>WD 7150 PT  KCR06</t>
  </si>
  <si>
    <t>3000</t>
  </si>
  <si>
    <t>9501703</t>
  </si>
  <si>
    <t>12158830</t>
  </si>
  <si>
    <t>WFC 7150 DPT  GC32</t>
  </si>
  <si>
    <t>3300</t>
  </si>
  <si>
    <t>9593962</t>
  </si>
  <si>
    <t>6228641</t>
  </si>
  <si>
    <t>DST R 0250-0195 TSX CTS20L</t>
  </si>
  <si>
    <t>9524408</t>
  </si>
  <si>
    <t>2000</t>
  </si>
  <si>
    <t>9594490</t>
  </si>
  <si>
    <t>12287861</t>
  </si>
  <si>
    <t>51180-6.0 TSX  GW14 Dcutmax Dia6.40-6.45</t>
  </si>
  <si>
    <t>2100</t>
  </si>
  <si>
    <t>9461466</t>
  </si>
  <si>
    <t>11915958</t>
  </si>
  <si>
    <t>TERSAMESSER*1050-1055x10.6x2.3 CTOPP10</t>
  </si>
  <si>
    <t>1230</t>
  </si>
  <si>
    <t>9592564</t>
  </si>
  <si>
    <t>12241103</t>
  </si>
  <si>
    <t>DST R 0152-0412 (DET38-B) SB TSUS CTS20L</t>
  </si>
  <si>
    <t>0300</t>
  </si>
  <si>
    <t>9514292</t>
  </si>
  <si>
    <t>80359288</t>
  </si>
  <si>
    <t>CTDT Ø08.0 LE TS8  MG18 CMT</t>
  </si>
  <si>
    <t>0100</t>
  </si>
  <si>
    <t>9461471</t>
  </si>
  <si>
    <t>0010</t>
  </si>
  <si>
    <t>9530001</t>
  </si>
  <si>
    <t>12289746</t>
  </si>
  <si>
    <t>WECV 7230 PT  GC32</t>
  </si>
  <si>
    <t>9550407</t>
  </si>
  <si>
    <t>11738798</t>
  </si>
  <si>
    <t>51729-10.0 TSX  CTF12-BC</t>
  </si>
  <si>
    <t>9591504</t>
  </si>
  <si>
    <t>6104039</t>
  </si>
  <si>
    <t>DFR 4,80 x 4,13 mm KUD TSX CTF12E</t>
  </si>
  <si>
    <t>1500</t>
  </si>
  <si>
    <t>9535156</t>
  </si>
  <si>
    <t>11869099</t>
  </si>
  <si>
    <t>60088- 6.5X 6.5X2.0 TS43  KCR05</t>
  </si>
  <si>
    <t>9505088</t>
  </si>
  <si>
    <t>6209844</t>
  </si>
  <si>
    <t>§*073.689   E  CTF08E</t>
  </si>
  <si>
    <t>9535113</t>
  </si>
  <si>
    <t>11843391</t>
  </si>
  <si>
    <t>51962- 8.0X4.5X2.5 TS43  KCR05</t>
  </si>
  <si>
    <t>9535144</t>
  </si>
  <si>
    <t>11852509</t>
  </si>
  <si>
    <t>51962- 8.0X3.4X2.5 TS43  KCR05</t>
  </si>
  <si>
    <t>9561609</t>
  </si>
  <si>
    <t>11738790</t>
  </si>
  <si>
    <t>51729- 7.0 TSX  CTF12-BC</t>
  </si>
  <si>
    <t>9527973</t>
  </si>
  <si>
    <t>12156749</t>
  </si>
  <si>
    <t>CTK CP Ø3.0x33.5  KCR18+</t>
  </si>
  <si>
    <t>0030</t>
  </si>
  <si>
    <t>9550033</t>
  </si>
  <si>
    <t>80050671</t>
  </si>
  <si>
    <t>CTDD Ø 8.0 LE  HC35</t>
  </si>
  <si>
    <t>9555062</t>
  </si>
  <si>
    <t>11482059</t>
  </si>
  <si>
    <t>CTBA ST 2.03 TO4 TSN19  CTS18D</t>
  </si>
  <si>
    <t>9412254</t>
  </si>
  <si>
    <t>12124726</t>
  </si>
  <si>
    <t>60701-30.8x3.0x1.0 R37.5 TS8  KCR05+</t>
  </si>
  <si>
    <t>9461472</t>
  </si>
  <si>
    <t>9524424</t>
  </si>
  <si>
    <t>9525848</t>
  </si>
  <si>
    <t>11523894</t>
  </si>
  <si>
    <t>51220 FALCON 45.0 TSN  CTM17-BC</t>
  </si>
  <si>
    <t>9550402</t>
  </si>
  <si>
    <t>11738792</t>
  </si>
  <si>
    <t>51729- 8.0 TSX  CTF12-BC</t>
  </si>
  <si>
    <t>9559969</t>
  </si>
  <si>
    <t>9561867</t>
  </si>
  <si>
    <t>6230848</t>
  </si>
  <si>
    <t>23918/3- 2.5X 8.0 TS42         HC20</t>
  </si>
  <si>
    <t>9558430</t>
  </si>
  <si>
    <t>11339989</t>
  </si>
  <si>
    <t>50809-12.5X7.2X4.0  TS8  CTF24-BC</t>
  </si>
  <si>
    <t>9562692</t>
  </si>
  <si>
    <t>11948717</t>
  </si>
  <si>
    <t>10975- 8.5X 2.8X2.5 TS90  KCR05+</t>
  </si>
  <si>
    <t>2200</t>
  </si>
  <si>
    <t>9478794</t>
  </si>
  <si>
    <t>12156914</t>
  </si>
  <si>
    <t>60701-25.8x3.0x1.0 R37.5 V2 TS8  KCR05+</t>
  </si>
  <si>
    <t>9500363</t>
  </si>
  <si>
    <t>11608968</t>
  </si>
  <si>
    <t>Büchse N3719W/03  CTS20L</t>
  </si>
  <si>
    <t>0600</t>
  </si>
  <si>
    <t>9536998</t>
  </si>
  <si>
    <t>12279754</t>
  </si>
  <si>
    <t>CTCY ST 1.98X2.30 TSN  CTS30D</t>
  </si>
  <si>
    <t>9552546</t>
  </si>
  <si>
    <t>12293556</t>
  </si>
  <si>
    <t>CTCY ST 1.32X1.60 TSN19 KCR32</t>
  </si>
  <si>
    <t>9564790</t>
  </si>
  <si>
    <t>11267406</t>
  </si>
  <si>
    <t>26457-10.5X 4.6X3.5 TS90  KCR05</t>
  </si>
  <si>
    <t>A</t>
  </si>
  <si>
    <t>9564798</t>
  </si>
  <si>
    <t>11939165</t>
  </si>
  <si>
    <t>51805- 7.0 TSX  CTM17-BC CT4</t>
  </si>
  <si>
    <t>9596357</t>
  </si>
  <si>
    <t>11952845</t>
  </si>
  <si>
    <t>17109-15.5X 6.4X5.0 TS90  SMG02</t>
  </si>
  <si>
    <t>9596359</t>
  </si>
  <si>
    <t>11214312</t>
  </si>
  <si>
    <t>310703  AK  TS8  KCR06</t>
  </si>
  <si>
    <t>9478790</t>
  </si>
  <si>
    <t>0200</t>
  </si>
  <si>
    <t>9534992</t>
  </si>
  <si>
    <t>11742957</t>
  </si>
  <si>
    <t>NHF G 1490-0490-065 R1.25 AAG CTF24E</t>
  </si>
  <si>
    <t>9010</t>
  </si>
  <si>
    <t>9551787</t>
  </si>
  <si>
    <t>11725674</t>
  </si>
  <si>
    <t>CTBA ST 1.72 TO4 TSN19  CTS18D</t>
  </si>
  <si>
    <t>9558248</t>
  </si>
  <si>
    <t>12240844</t>
  </si>
  <si>
    <t>CT SB00- 2,00X 6,00X  80,00 DA  CTOPP10</t>
  </si>
  <si>
    <t>9412252</t>
  </si>
  <si>
    <t>9461474</t>
  </si>
  <si>
    <t>9518940</t>
  </si>
  <si>
    <t>12276191</t>
  </si>
  <si>
    <t>61029-012 Ø14.0 mm TSN CTM17-BC</t>
  </si>
  <si>
    <t>9555679</t>
  </si>
  <si>
    <t>6101265</t>
  </si>
  <si>
    <t>41060-30.0  60054 TS8  HC35</t>
  </si>
  <si>
    <t>9586526</t>
  </si>
  <si>
    <t>12111114</t>
  </si>
  <si>
    <t>61084-16.0 TSX  CTM12A</t>
  </si>
  <si>
    <t>9607321</t>
  </si>
  <si>
    <t>6225396</t>
  </si>
  <si>
    <t>44913-HDA M12-288491/C TS8    BC20</t>
  </si>
  <si>
    <t>9488888</t>
  </si>
  <si>
    <t>9525965</t>
  </si>
  <si>
    <t>6282565</t>
  </si>
  <si>
    <t>CTBB 4,400 GRD CTF12E</t>
  </si>
  <si>
    <t>6020</t>
  </si>
  <si>
    <t>9555764</t>
  </si>
  <si>
    <t>9555809</t>
  </si>
  <si>
    <t>9578636</t>
  </si>
  <si>
    <t>11715041</t>
  </si>
  <si>
    <t>51729- 6.0 58006000 TSX  CTF12-BC</t>
  </si>
  <si>
    <t>9579305</t>
  </si>
  <si>
    <t>11677195</t>
  </si>
  <si>
    <t>44246- 8.5X 6.2X3.2 TS90  KCR05+</t>
  </si>
  <si>
    <t>9506283</t>
  </si>
  <si>
    <t>12231870</t>
  </si>
  <si>
    <t>31450- 6.5X 3.2X2.0 DA  GC32</t>
  </si>
  <si>
    <t>3100</t>
  </si>
  <si>
    <t>9518960</t>
  </si>
  <si>
    <t>12278832</t>
  </si>
  <si>
    <t>51805-35.0 TSX  CTM17-BC CT4</t>
  </si>
  <si>
    <t>9544703</t>
  </si>
  <si>
    <t>11585379</t>
  </si>
  <si>
    <t>WDC 7150 PT  GC32</t>
  </si>
  <si>
    <t>9555676</t>
  </si>
  <si>
    <t>6112478</t>
  </si>
  <si>
    <t>41060-22.0 205831 TS8  HC35</t>
  </si>
  <si>
    <t>6100</t>
  </si>
  <si>
    <t>9555810</t>
  </si>
  <si>
    <t>9547118</t>
  </si>
  <si>
    <t>11911256</t>
  </si>
  <si>
    <t>CT SB00- 2,00x 2,00x  25,00 DA  CTOPP10</t>
  </si>
  <si>
    <t>9578566</t>
  </si>
  <si>
    <t>11192381</t>
  </si>
  <si>
    <t>24323- 5.0 TS8*  CTF12-BC</t>
  </si>
  <si>
    <t>9533292</t>
  </si>
  <si>
    <t>6227533</t>
  </si>
  <si>
    <t>Kugel 275480 A6  KR17</t>
  </si>
  <si>
    <t>9552636</t>
  </si>
  <si>
    <t>11610322</t>
  </si>
  <si>
    <t>51043-10.0  TSX GW14</t>
  </si>
  <si>
    <t>9555533</t>
  </si>
  <si>
    <t>6265388</t>
  </si>
  <si>
    <t>11400- 5.0 TS8  CTF12-BC</t>
  </si>
  <si>
    <t>1800</t>
  </si>
  <si>
    <t>9569851</t>
  </si>
  <si>
    <t>11965143</t>
  </si>
  <si>
    <t>WDC 7165 PT  CTOPP10</t>
  </si>
  <si>
    <t>9577788</t>
  </si>
  <si>
    <t>80360773</t>
  </si>
  <si>
    <t>S4-3G 5.5 JAPAN 229001 TS8  CTM17-BC</t>
  </si>
  <si>
    <t>9578825</t>
  </si>
  <si>
    <t>6200836</t>
  </si>
  <si>
    <t>22000- 1/8" TS8  CTF12-BC</t>
  </si>
  <si>
    <t>9582239</t>
  </si>
  <si>
    <t>11352457</t>
  </si>
  <si>
    <t>26014- 7.5X 4.7X2.5 TS90  KCR06</t>
  </si>
  <si>
    <t>9591247</t>
  </si>
  <si>
    <t>12264222</t>
  </si>
  <si>
    <t>CTRU W00- 10,30X 54,5  KCR05+</t>
  </si>
  <si>
    <t>9594669</t>
  </si>
  <si>
    <t>11572880</t>
  </si>
  <si>
    <t>ALLIGATOR SET 50525-002 TS8  HC20</t>
  </si>
  <si>
    <t>9582232</t>
  </si>
  <si>
    <t>11949699</t>
  </si>
  <si>
    <t>38376-13.0X 5.0X4.0 TS90  KCR10</t>
  </si>
  <si>
    <t>9358361</t>
  </si>
  <si>
    <t>11683522</t>
  </si>
  <si>
    <t>00.15.0236A TS8  CTS18D</t>
  </si>
  <si>
    <t>9432919</t>
  </si>
  <si>
    <t>6230868</t>
  </si>
  <si>
    <t>960403.03/RA RO 2 M.R.D.12 CC CTF16R</t>
  </si>
  <si>
    <t>9433399</t>
  </si>
  <si>
    <t>11854759</t>
  </si>
  <si>
    <t>9857.02 RA2 d.14 CTF16R</t>
  </si>
  <si>
    <t>0590</t>
  </si>
  <si>
    <t>9433410</t>
  </si>
  <si>
    <t>6228958</t>
  </si>
  <si>
    <t>960416.00/AN M.3 33-42-3 CTF16R</t>
  </si>
  <si>
    <t>9461475</t>
  </si>
  <si>
    <t>9485265</t>
  </si>
  <si>
    <t>12272712</t>
  </si>
  <si>
    <t>60589-10.5X 5.5X4.0 PT  KCR10</t>
  </si>
  <si>
    <t>9542620</t>
  </si>
  <si>
    <t>9544745</t>
  </si>
  <si>
    <t>11191834</t>
  </si>
  <si>
    <t>58000-12.0 TS8  CTF12-BC</t>
  </si>
  <si>
    <t>9550010</t>
  </si>
  <si>
    <t>80358740</t>
  </si>
  <si>
    <t>CTDD Ø 5.0 RI  MG18 Kanefusa</t>
  </si>
  <si>
    <t>9555465</t>
  </si>
  <si>
    <t>11188516</t>
  </si>
  <si>
    <t>58000- 8.0 TS8  CTF12-BC</t>
  </si>
  <si>
    <t>9555717</t>
  </si>
  <si>
    <t>12294607</t>
  </si>
  <si>
    <t>51689-238 Ø16 K150 TSX  CTM16A</t>
  </si>
  <si>
    <t>9568010</t>
  </si>
  <si>
    <t>12120974</t>
  </si>
  <si>
    <t>CT SB00- 2,00x 5,20x  50,00 DA  CTOPP10</t>
  </si>
  <si>
    <t>9572964</t>
  </si>
  <si>
    <t>12141727</t>
  </si>
  <si>
    <t>Pion pleins Ø6x5.2mm (PCB_0014)  CTM16N</t>
  </si>
  <si>
    <t>9577688</t>
  </si>
  <si>
    <t>11740298</t>
  </si>
  <si>
    <t>58800- 7/8" TS8  CTF12-BC</t>
  </si>
  <si>
    <t>9580286</t>
  </si>
  <si>
    <t>11378578</t>
  </si>
  <si>
    <t>2,0+0,1 x 2,5+0,1 x 12,05+/-0,1 TS8 HC10</t>
  </si>
  <si>
    <t>9581924</t>
  </si>
  <si>
    <t>11243889</t>
  </si>
  <si>
    <t>50560-S4-2G 1800 TSN CTM17-BC</t>
  </si>
  <si>
    <t>9583589</t>
  </si>
  <si>
    <t>12307614</t>
  </si>
  <si>
    <t>22974- 9.0X 4.3X2.7 TS90  CTOPP10</t>
  </si>
  <si>
    <t>9583607</t>
  </si>
  <si>
    <t>6266183</t>
  </si>
  <si>
    <t>43612- 5.0 TS8  CTF12-BC</t>
  </si>
  <si>
    <t>9587887</t>
  </si>
  <si>
    <t>6238353</t>
  </si>
  <si>
    <t>46000-11.0 TSX  CTM17-BC</t>
  </si>
  <si>
    <t>9591129</t>
  </si>
  <si>
    <t>12191134</t>
  </si>
  <si>
    <t>CTCY MI 1.60X3.00 TSAN  CTS24D</t>
  </si>
  <si>
    <t>9593552</t>
  </si>
  <si>
    <t>12276184</t>
  </si>
  <si>
    <t>CT SB00- 2,00x 4,50x 60,00 TS42  CTOPP08</t>
  </si>
  <si>
    <t>9485448</t>
  </si>
  <si>
    <t>11714294</t>
  </si>
  <si>
    <t>960403.03/RA RO 2 M.R.D.17 CC  CTF16R</t>
  </si>
  <si>
    <t>0800</t>
  </si>
  <si>
    <t>9500364</t>
  </si>
  <si>
    <t>9512980</t>
  </si>
  <si>
    <t>11332641</t>
  </si>
  <si>
    <t>CTRG W00-  5,00X330,0  KCR06</t>
  </si>
  <si>
    <t>7100</t>
  </si>
  <si>
    <t>9545561</t>
  </si>
  <si>
    <t>12162530</t>
  </si>
  <si>
    <t>WDC 7150 PT  CTOPP10</t>
  </si>
  <si>
    <t>9546530</t>
  </si>
  <si>
    <t>12169898</t>
  </si>
  <si>
    <t>WFC 7312 PT  CTOPP10</t>
  </si>
  <si>
    <t>9546891</t>
  </si>
  <si>
    <t>12030950</t>
  </si>
  <si>
    <t>10975- 8.5X 5.0X2.5 DA  CTOPP10</t>
  </si>
  <si>
    <t>9550011</t>
  </si>
  <si>
    <t>80050667</t>
  </si>
  <si>
    <t>CTDD Ø 6.0 LE  HC35</t>
  </si>
  <si>
    <t>9558135</t>
  </si>
  <si>
    <t>6265417</t>
  </si>
  <si>
    <t>11400- 9.0 TS8  CTF12-BC</t>
  </si>
  <si>
    <t>9561444</t>
  </si>
  <si>
    <t>6209048</t>
  </si>
  <si>
    <t>CTDB 260R      TS8   HC20</t>
  </si>
  <si>
    <t>9564247</t>
  </si>
  <si>
    <t>80355864</t>
  </si>
  <si>
    <t>38804-32.0 355864 TSN  CTM17-BC</t>
  </si>
  <si>
    <t>1510</t>
  </si>
  <si>
    <t>9578829</t>
  </si>
  <si>
    <t>6265479</t>
  </si>
  <si>
    <t>12500- 3.5 TS8  CTF12-BC</t>
  </si>
  <si>
    <t>9582226</t>
  </si>
  <si>
    <t>11699676</t>
  </si>
  <si>
    <t>51015-18 TSX  CTM17-BC</t>
  </si>
  <si>
    <t>0700</t>
  </si>
  <si>
    <t>9582236</t>
  </si>
  <si>
    <t>6265511</t>
  </si>
  <si>
    <t>12500- 5.5 TS8  CTF12-BC</t>
  </si>
  <si>
    <t>9582238</t>
  </si>
  <si>
    <t>6265750</t>
  </si>
  <si>
    <t>43500- 9.0 TS8  CTF11-BC</t>
  </si>
  <si>
    <t>9582332</t>
  </si>
  <si>
    <t>6265371</t>
  </si>
  <si>
    <t>11400- 3.0 TS8  CTF12-BC</t>
  </si>
  <si>
    <t>9588197</t>
  </si>
  <si>
    <t>12308282</t>
  </si>
  <si>
    <t>31450- 6.5X 3.6X2.0 TS90  KCR10</t>
  </si>
  <si>
    <t>9468950</t>
  </si>
  <si>
    <t>11211750</t>
  </si>
  <si>
    <t>50417-13.0X 7.0X6.0 TS90  HC30</t>
  </si>
  <si>
    <t>9558138</t>
  </si>
  <si>
    <t>6265478</t>
  </si>
  <si>
    <t>12500- 3.0 TS8  CTF11-BC</t>
  </si>
  <si>
    <t>9564340</t>
  </si>
  <si>
    <t>9566837</t>
  </si>
  <si>
    <t>11974235</t>
  </si>
  <si>
    <t>31450- 6.5X 3.5X2.0 TS90  KCR06</t>
  </si>
  <si>
    <t>9568180</t>
  </si>
  <si>
    <t>12151074</t>
  </si>
  <si>
    <t>WDC 7230 TS90  KCR32</t>
  </si>
  <si>
    <t>9569937</t>
  </si>
  <si>
    <t>12056488</t>
  </si>
  <si>
    <t>CT SB00- 2,00x 6,00x  60,00 DA  CTOPP10</t>
  </si>
  <si>
    <t>0050</t>
  </si>
  <si>
    <t>9571057</t>
  </si>
  <si>
    <t>11821906</t>
  </si>
  <si>
    <t>17037- 8.0X 5.0X2.3 TS90  KCR10</t>
  </si>
  <si>
    <t>9583617</t>
  </si>
  <si>
    <t>12287082</t>
  </si>
  <si>
    <t>60000- 8.0X 3.3X2.3 TS90  KCR06</t>
  </si>
  <si>
    <t>9583932</t>
  </si>
  <si>
    <t>12303108</t>
  </si>
  <si>
    <t>17037- 8.0X 6.0X2.3 TS90  GC32</t>
  </si>
  <si>
    <t>9584009</t>
  </si>
  <si>
    <t>11810371</t>
  </si>
  <si>
    <t>51985-16.0 TSX CTM17-BC</t>
  </si>
  <si>
    <t>9584061</t>
  </si>
  <si>
    <t>11995740</t>
  </si>
  <si>
    <t>10975- 8.5X 3.4X2.5 TS90  CTOPP10</t>
  </si>
  <si>
    <t>9585151</t>
  </si>
  <si>
    <t>12260751</t>
  </si>
  <si>
    <t>WFC 7180 DPT  GC32</t>
  </si>
  <si>
    <t>3250</t>
  </si>
  <si>
    <t>9585349</t>
  </si>
  <si>
    <t>6219338</t>
  </si>
  <si>
    <t>10975- 8.5X 5.0X2.5 TS90  SMX</t>
  </si>
  <si>
    <t>9585373</t>
  </si>
  <si>
    <t>11187369</t>
  </si>
  <si>
    <t>50290- 5.0 TS8  CTM17-BC</t>
  </si>
  <si>
    <t>9585600</t>
  </si>
  <si>
    <t>12109490</t>
  </si>
  <si>
    <t>60004-25.0 TS8  CTM17-BC</t>
  </si>
  <si>
    <t>9586444</t>
  </si>
  <si>
    <t>11428808</t>
  </si>
  <si>
    <t>25376- 6.5X 3.5X2.0 TS90  CTU05-KC</t>
  </si>
  <si>
    <t>9587889</t>
  </si>
  <si>
    <t>12282898</t>
  </si>
  <si>
    <t>Art. intermediaire 12282423 CTF11E</t>
  </si>
  <si>
    <t>9498614</t>
  </si>
  <si>
    <t>11742956</t>
  </si>
  <si>
    <t>NHF G 0850-0590-055 CAG CTF24E</t>
  </si>
  <si>
    <t>2300</t>
  </si>
  <si>
    <t>9526355</t>
  </si>
  <si>
    <t>12041458</t>
  </si>
  <si>
    <t>38376-13.0X 6.5X4.0 DA  KCR10</t>
  </si>
  <si>
    <t>9536317</t>
  </si>
  <si>
    <t>12053823</t>
  </si>
  <si>
    <t>24150-12.5X 6.5X4.0 DA  KCR10</t>
  </si>
  <si>
    <t>9546764</t>
  </si>
  <si>
    <t>12148312</t>
  </si>
  <si>
    <t>12356-10.5X 4.8X3.0 DA  KCR10</t>
  </si>
  <si>
    <t>9547015</t>
  </si>
  <si>
    <t>12105341</t>
  </si>
  <si>
    <t>38376-13.0X 6.0X4.0 DA  KCR10</t>
  </si>
  <si>
    <t>9547031</t>
  </si>
  <si>
    <t>11893679</t>
  </si>
  <si>
    <t>12356-10.5X 3.5X3.0 DA  CTOPP10</t>
  </si>
  <si>
    <t>9551608</t>
  </si>
  <si>
    <t>9561613</t>
  </si>
  <si>
    <t>11182738</t>
  </si>
  <si>
    <t>CTBB 6,900  CTF12E</t>
  </si>
  <si>
    <t>9564322</t>
  </si>
  <si>
    <t>11523884</t>
  </si>
  <si>
    <t>51220 FALCON 1 1/2" TSN  CTM17-BC</t>
  </si>
  <si>
    <t>9574658</t>
  </si>
  <si>
    <t>9574967</t>
  </si>
  <si>
    <t>82027129</t>
  </si>
  <si>
    <t>GSR Ø5.2XØ1.25X1.1 Rev.05  CTS06L</t>
  </si>
  <si>
    <t>9582336</t>
  </si>
  <si>
    <t>6267710</t>
  </si>
  <si>
    <t>48000- 4.0 TS8  CTF12-BC</t>
  </si>
  <si>
    <t>9582340</t>
  </si>
  <si>
    <t>11188122</t>
  </si>
  <si>
    <t>58800- 3/16" TS8  CTF12-BC</t>
  </si>
  <si>
    <t>9582381</t>
  </si>
  <si>
    <t>11895892</t>
  </si>
  <si>
    <t>60126-10.5X 3.5X3.0 TS90  CTOPP10</t>
  </si>
  <si>
    <t>9582386</t>
  </si>
  <si>
    <t>11879201</t>
  </si>
  <si>
    <t>60126-10.5X 3.9X3.0 TS90  KCR10</t>
  </si>
  <si>
    <t>9584259</t>
  </si>
  <si>
    <t>6238554</t>
  </si>
  <si>
    <t>46600- 1 1/4" TSX  CTM17-BC</t>
  </si>
  <si>
    <t>9584798</t>
  </si>
  <si>
    <t>12055425</t>
  </si>
  <si>
    <t>38376-13.0X 5.8X4.0 DA  KCR10</t>
  </si>
  <si>
    <t>9585045</t>
  </si>
  <si>
    <t>11604673</t>
  </si>
  <si>
    <t>WDC 7230 TS90  GC40</t>
  </si>
  <si>
    <t>9585127</t>
  </si>
  <si>
    <t>9585375</t>
  </si>
  <si>
    <t>6233527</t>
  </si>
  <si>
    <t>47221- 5/16" TS8    BC20</t>
  </si>
  <si>
    <t>9585377</t>
  </si>
  <si>
    <t>6254918</t>
  </si>
  <si>
    <t>47838-18.0 TS8  CTM17-BC</t>
  </si>
  <si>
    <t>9585384</t>
  </si>
  <si>
    <t>12146647</t>
  </si>
  <si>
    <t>SST R 360-1190 TO CTS20L</t>
  </si>
  <si>
    <t>9585421</t>
  </si>
  <si>
    <t>12128116</t>
  </si>
  <si>
    <t>60126-10.5X 7.0X3.0 TS90  KCR10</t>
  </si>
  <si>
    <t>9585435</t>
  </si>
  <si>
    <t>6222353</t>
  </si>
  <si>
    <t>45169-14.0 TS8  BC20</t>
  </si>
  <si>
    <t>9585481</t>
  </si>
  <si>
    <t>6264492</t>
  </si>
  <si>
    <t>10975- 8.5X 5.5X2.5 TS90  SMX</t>
  </si>
  <si>
    <t>9585496</t>
  </si>
  <si>
    <t>11824470</t>
  </si>
  <si>
    <t>60036-3/4" TS8  CTM17-BC</t>
  </si>
  <si>
    <t>9585500</t>
  </si>
  <si>
    <t>11826598</t>
  </si>
  <si>
    <t>51927-16.0 TSX CTM17-BC</t>
  </si>
  <si>
    <t>9585612</t>
  </si>
  <si>
    <t>12230750</t>
  </si>
  <si>
    <t>311601  TS8  KCR10</t>
  </si>
  <si>
    <t>9586272</t>
  </si>
  <si>
    <t>12309262</t>
  </si>
  <si>
    <t>44982-15.0X 8.0X4.0 TS90  KCR10</t>
  </si>
  <si>
    <t>9586285</t>
  </si>
  <si>
    <t>6201119</t>
  </si>
  <si>
    <t>81965- 6.5 TS8  CTM17-BC</t>
  </si>
  <si>
    <t>9586416</t>
  </si>
  <si>
    <t>6276520</t>
  </si>
  <si>
    <t>50174-6.3X9.0X4.83  TS8   BC20</t>
  </si>
  <si>
    <t>9587980</t>
  </si>
  <si>
    <t>6238716</t>
  </si>
  <si>
    <t>46600- 13/64" TSX  CTM17-BC</t>
  </si>
  <si>
    <t>9587983</t>
  </si>
  <si>
    <t>11245831</t>
  </si>
  <si>
    <t>58000- 5.0 TS8  CTF12-BC</t>
  </si>
  <si>
    <t>9587985</t>
  </si>
  <si>
    <t>11770906</t>
  </si>
  <si>
    <t>50379- 6.0 TS8  MAS10</t>
  </si>
  <si>
    <t>9587987</t>
  </si>
  <si>
    <t>11894753</t>
  </si>
  <si>
    <t>60299-4.0 TS8 CTF11-BC</t>
  </si>
  <si>
    <t>9588038</t>
  </si>
  <si>
    <t>12117555</t>
  </si>
  <si>
    <t>WEC 7110 TS90  KCR06</t>
  </si>
  <si>
    <t>1400</t>
  </si>
  <si>
    <t>9592322</t>
  </si>
  <si>
    <t>12047375</t>
  </si>
  <si>
    <t>26457-10.5X 5.5X3.5 DA  KCR10</t>
  </si>
  <si>
    <t>9607712</t>
  </si>
  <si>
    <t>11757305</t>
  </si>
  <si>
    <t>51849- 7.0X 3.4X2.5 TS43  HC30</t>
  </si>
  <si>
    <t>9607716</t>
  </si>
  <si>
    <t>11735844</t>
  </si>
  <si>
    <t>51849- 7.0X 4.5X2.5 TS43  HC30</t>
  </si>
  <si>
    <t>9532032</t>
  </si>
  <si>
    <t>9534763</t>
  </si>
  <si>
    <t>82030646</t>
  </si>
  <si>
    <t>CTDD Ø12.0 RI  MG18 Kanefusa</t>
  </si>
  <si>
    <t>9550602</t>
  </si>
  <si>
    <t>12298238</t>
  </si>
  <si>
    <t>61329- WELD 35X19X1.07 TS42 HC40</t>
  </si>
  <si>
    <t>9555060</t>
  </si>
  <si>
    <t>11808132</t>
  </si>
  <si>
    <t>NHF G 1995-0590-058 CAG CTF24E</t>
  </si>
  <si>
    <t>9563038</t>
  </si>
  <si>
    <t>11249314</t>
  </si>
  <si>
    <t>47090- 5.0X 2.1X1.58 TSR1  HC20</t>
  </si>
  <si>
    <t>9564374</t>
  </si>
  <si>
    <t>9571556</t>
  </si>
  <si>
    <t>12249786</t>
  </si>
  <si>
    <t>WFC 7280 PT  CTOPP10</t>
  </si>
  <si>
    <t>9577518</t>
  </si>
  <si>
    <t>6265407</t>
  </si>
  <si>
    <t>11400- 7.0 TS8  CTF12-BC</t>
  </si>
  <si>
    <t>9578561</t>
  </si>
  <si>
    <t>80358742</t>
  </si>
  <si>
    <t>CTDD Ø 6.0 RI  MG18 Kanefusa</t>
  </si>
  <si>
    <t>9580285</t>
  </si>
  <si>
    <t>12257580</t>
  </si>
  <si>
    <t>17037- 8.0X 7.3X2.3 TS90  KCR10</t>
  </si>
  <si>
    <t>9580324</t>
  </si>
  <si>
    <t>12292522</t>
  </si>
  <si>
    <t>12356-10.5X 4.4X3.0 TS90  S25T</t>
  </si>
  <si>
    <t>2050</t>
  </si>
  <si>
    <t>9583611</t>
  </si>
  <si>
    <t>6284995</t>
  </si>
  <si>
    <t>43612- 6.0 TS8  CTF12-BC</t>
  </si>
  <si>
    <t>9584263</t>
  </si>
  <si>
    <t>6238556</t>
  </si>
  <si>
    <t>46600- 1 1/2" TSX  CTM17-BC</t>
  </si>
  <si>
    <t>9584393</t>
  </si>
  <si>
    <t>12126689</t>
  </si>
  <si>
    <t>11748-10.5X 4.0X2.5 DA  CTOPP10</t>
  </si>
  <si>
    <t>9585520</t>
  </si>
  <si>
    <t>12257660</t>
  </si>
  <si>
    <t>38376-13.0X 6.5X4.0 DA  CTOPP10</t>
  </si>
  <si>
    <t>9586855</t>
  </si>
  <si>
    <t>12200627</t>
  </si>
  <si>
    <t>51805-151 1/2" TSX  CTM17-BC CT4</t>
  </si>
  <si>
    <t>9587992</t>
  </si>
  <si>
    <t>11245826</t>
  </si>
  <si>
    <t>58000- 4.0 TS8  CTF12-BC</t>
  </si>
  <si>
    <t>9587994</t>
  </si>
  <si>
    <t>11894755</t>
  </si>
  <si>
    <t>60299-5.0 TS8 CTF11-BC</t>
  </si>
  <si>
    <t>9588016</t>
  </si>
  <si>
    <t>11915913</t>
  </si>
  <si>
    <t>50379-6.5 TS8 MAS10</t>
  </si>
  <si>
    <t>9588051</t>
  </si>
  <si>
    <t>11879195</t>
  </si>
  <si>
    <t>60249- 5.2X 5.0X2.0 TS90  CTS18D</t>
  </si>
  <si>
    <t>9588094</t>
  </si>
  <si>
    <t>6100739</t>
  </si>
  <si>
    <t>25376- 6.5X 3.4X2.0 TS43  KCR06</t>
  </si>
  <si>
    <t>9588285</t>
  </si>
  <si>
    <t>11199747</t>
  </si>
  <si>
    <t>24323- 6.0 TS8*  CTF12-BC</t>
  </si>
  <si>
    <t>9588287</t>
  </si>
  <si>
    <t>6200256</t>
  </si>
  <si>
    <t>31450- 6.5X 3.2X2.0 TS90  HC10</t>
  </si>
  <si>
    <t>9591643</t>
  </si>
  <si>
    <t>RH</t>
  </si>
  <si>
    <t>82002835</t>
  </si>
  <si>
    <t>51656 - CTBL OR20  45.0x24.3x2.0  MG18</t>
  </si>
  <si>
    <t>9531882</t>
  </si>
  <si>
    <t>12018909</t>
  </si>
  <si>
    <t>CTK OE 36.2x8.5x6.0 PL  MG18</t>
  </si>
  <si>
    <t>9592154</t>
  </si>
  <si>
    <t>12152608</t>
  </si>
  <si>
    <t>CTK ISO  29.5x 7.0x1.50  KCR02+</t>
  </si>
  <si>
    <t>0400</t>
  </si>
  <si>
    <t>9543252</t>
  </si>
  <si>
    <t>12118371</t>
  </si>
  <si>
    <t>CTK PK  78.0x5.5x1.1  CTOPP10</t>
  </si>
  <si>
    <t>1</t>
  </si>
  <si>
    <t>9559829</t>
  </si>
  <si>
    <t>80355879</t>
  </si>
  <si>
    <t>38804-45.0 355879 TSN  CTM17-BC</t>
  </si>
  <si>
    <t>9522532</t>
  </si>
  <si>
    <t>12251434</t>
  </si>
  <si>
    <t>CTBL OP00  80.0x34.4x2.0  KCR18+</t>
  </si>
  <si>
    <t>9527506</t>
  </si>
  <si>
    <t>12282234</t>
  </si>
  <si>
    <t>CTBL ST20  90.0x40.0x3.0 D=4.6  KCR08</t>
  </si>
  <si>
    <t>0550</t>
  </si>
  <si>
    <t>9530130</t>
  </si>
  <si>
    <t>82024297</t>
  </si>
  <si>
    <t>CTS 02- 3,17X12,70X 114,30 KA  HE40</t>
  </si>
  <si>
    <t>9591634</t>
  </si>
  <si>
    <t>9579148</t>
  </si>
  <si>
    <t>12140282</t>
  </si>
  <si>
    <t>CTBL XX10 39.2X25.3X2.0 D=6.1  KCR02+</t>
  </si>
  <si>
    <t>9527688</t>
  </si>
  <si>
    <t>12017600</t>
  </si>
  <si>
    <t>CTK OK 60.0x8.0x1.5 40°  MG18</t>
  </si>
  <si>
    <t>9550294</t>
  </si>
  <si>
    <t>82029242</t>
  </si>
  <si>
    <t>CTK  KA  24,7X8,0X1,5  2X40°  MG18</t>
  </si>
  <si>
    <t>9591639</t>
  </si>
  <si>
    <t>82002842</t>
  </si>
  <si>
    <t>51656 - CTBL OR20  30.0x19.3x2.0  MG18</t>
  </si>
  <si>
    <t>9512430</t>
  </si>
  <si>
    <t>12193334</t>
  </si>
  <si>
    <t>STB 424- 1/8x3/4x6 GR  HC20</t>
  </si>
  <si>
    <t>9559903</t>
  </si>
  <si>
    <t>12284762</t>
  </si>
  <si>
    <t>61338- 6.0x 6.0x2.0  CTOPP10</t>
  </si>
  <si>
    <t>9542807</t>
  </si>
  <si>
    <t>82004457</t>
  </si>
  <si>
    <t>CTK ST  80.0x13.0x2.2 4H  MG06</t>
  </si>
  <si>
    <t>9549000</t>
  </si>
  <si>
    <t>9516253</t>
  </si>
  <si>
    <t>11996976</t>
  </si>
  <si>
    <t>CTK XX 21.33x21.33x3.18 PL CTS18D</t>
  </si>
  <si>
    <t>9542810</t>
  </si>
  <si>
    <t>12284562</t>
  </si>
  <si>
    <t>61338-16.0x 8.0x2.0  CTOPP10</t>
  </si>
  <si>
    <t>0410</t>
  </si>
  <si>
    <t>9563015</t>
  </si>
  <si>
    <t>11937925</t>
  </si>
  <si>
    <t>00.14.0045  TS8  KCR06+</t>
  </si>
  <si>
    <t>9568145</t>
  </si>
  <si>
    <t>11937932</t>
  </si>
  <si>
    <t>00.14.0046  TS8  KCR06</t>
  </si>
  <si>
    <t>1020</t>
  </si>
  <si>
    <t>9508927</t>
  </si>
  <si>
    <t>82002833</t>
  </si>
  <si>
    <t>51656 - CTBL OR20  35.0x24.3x2.0  MG18</t>
  </si>
  <si>
    <t>9560078</t>
  </si>
  <si>
    <t>12118377</t>
  </si>
  <si>
    <t>CTK LD  20.0x25.0x2.5 SH PL  CTOPP10</t>
  </si>
  <si>
    <t>9572472</t>
  </si>
  <si>
    <t>12092611</t>
  </si>
  <si>
    <t>CTBL CH20 35.0X20.0X4.0 PL RI   KCR08</t>
  </si>
  <si>
    <t>9527843</t>
  </si>
  <si>
    <t>12118376</t>
  </si>
  <si>
    <t>CTK PK  78.0x 5.5x1.1 TASCH2 LD  CTOPP10</t>
  </si>
  <si>
    <t>9536994</t>
  </si>
  <si>
    <t>12018921</t>
  </si>
  <si>
    <t>CTK OE 30.2x9.5x6.0 LE R=9 PL  MG18</t>
  </si>
  <si>
    <t>9566314</t>
  </si>
  <si>
    <t>12260997</t>
  </si>
  <si>
    <t>CTK FC  14.3x14.3x2.8 NS  KCR08</t>
  </si>
  <si>
    <t>9582091</t>
  </si>
  <si>
    <t>12163153</t>
  </si>
  <si>
    <t>00.14.0055 TS8  KCR06</t>
  </si>
  <si>
    <t>9585518</t>
  </si>
  <si>
    <t>12058691</t>
  </si>
  <si>
    <t>CTK ST  50.00x12.000x1.50 RO  KCR02+</t>
  </si>
  <si>
    <t>9563036</t>
  </si>
  <si>
    <t>12297156</t>
  </si>
  <si>
    <t>61237-15.78x12.07x2.21 TS90  HC20</t>
  </si>
  <si>
    <t>9563042</t>
  </si>
  <si>
    <t>12297159</t>
  </si>
  <si>
    <t>61237-19.00x15.33x2.21 TS90  HC20</t>
  </si>
  <si>
    <t>2</t>
  </si>
  <si>
    <t>9529839</t>
  </si>
  <si>
    <t>11253159</t>
  </si>
  <si>
    <t>CTBL GL00  60.0x45.5x2.0  MG18</t>
  </si>
  <si>
    <t>9535071</t>
  </si>
  <si>
    <t>11863967</t>
  </si>
  <si>
    <t>CTBL OE 32.0x32.0x2.5 R9 PL  CTF11E</t>
  </si>
  <si>
    <t>9571584</t>
  </si>
  <si>
    <t>82005451</t>
  </si>
  <si>
    <t>CTBL OW00 23.0x20.8x3.0  MG18</t>
  </si>
  <si>
    <t>9574519</t>
  </si>
  <si>
    <t>80300510</t>
  </si>
  <si>
    <t>CTBL ST10  25.0x25.5x2.0  HE40</t>
  </si>
  <si>
    <t>9555721</t>
  </si>
  <si>
    <t>82002821</t>
  </si>
  <si>
    <t>51656 - CTBL OR20  30.0x34.3x2.0  MG18</t>
  </si>
  <si>
    <t>9558144</t>
  </si>
  <si>
    <t>82005453</t>
  </si>
  <si>
    <t>CTBL OW00 31.5x20.8x3.0  MG18</t>
  </si>
  <si>
    <t>9558155</t>
  </si>
  <si>
    <t>82005435</t>
  </si>
  <si>
    <t>CTBL OW00 19.5x 7.3x3.0  MG18</t>
  </si>
  <si>
    <t>9563037</t>
  </si>
  <si>
    <t>12297158</t>
  </si>
  <si>
    <t>61237-14.17x 9.06x2.21 TS90  HC20</t>
  </si>
  <si>
    <t>9566732</t>
  </si>
  <si>
    <t>12269382</t>
  </si>
  <si>
    <t>CTBL ZK11  30.0x22.5x3.0 LE SKIN2LD HC20</t>
  </si>
  <si>
    <t>0060</t>
  </si>
  <si>
    <t>9572878</t>
  </si>
  <si>
    <t>80331393</t>
  </si>
  <si>
    <t>CTK SC  21.0x21.0x5.5 SH  HC27</t>
  </si>
  <si>
    <t>9535083</t>
  </si>
  <si>
    <t>11863965</t>
  </si>
  <si>
    <t>CTBL OE 23.9x23.9x2.5 R8.3 PL  CTF11E</t>
  </si>
  <si>
    <t>9561803</t>
  </si>
  <si>
    <t>12264198</t>
  </si>
  <si>
    <t>CTRU W00- 10,30X 43,5  KCR05+</t>
  </si>
  <si>
    <t>9561806</t>
  </si>
  <si>
    <t>12274806</t>
  </si>
  <si>
    <t>CTRU W00- 10,30X 41,5  KCR05+</t>
  </si>
  <si>
    <t>9563365</t>
  </si>
  <si>
    <t>12113577</t>
  </si>
  <si>
    <t>CTK SC 15.0x15.0x1.5 35°  KCR08</t>
  </si>
  <si>
    <t>9566720</t>
  </si>
  <si>
    <t>12127152</t>
  </si>
  <si>
    <t>CTBL ST20 30.0X20.5X2.0   KCR02+</t>
  </si>
  <si>
    <t>9577196</t>
  </si>
  <si>
    <t>12298309</t>
  </si>
  <si>
    <t>61366-15.24x15.97x2.20 TS90  HC20</t>
  </si>
  <si>
    <t>9592280</t>
  </si>
  <si>
    <t>12141440</t>
  </si>
  <si>
    <t>CTK SN  50.0x 7.5x1.5 R  Rohling MG18</t>
  </si>
  <si>
    <t>9558110</t>
  </si>
  <si>
    <t>82005452</t>
  </si>
  <si>
    <t>CTBL OW00 27.0x20.8x3.0  MG18</t>
  </si>
  <si>
    <t>9558149</t>
  </si>
  <si>
    <t>82031439</t>
  </si>
  <si>
    <t>CTBL GL00  85.0x20.5x2.0  MG18</t>
  </si>
  <si>
    <t>9561439</t>
  </si>
  <si>
    <t>11923060</t>
  </si>
  <si>
    <t>CTK GD  24.0X9.4X2.0  MG18</t>
  </si>
  <si>
    <t>9568070</t>
  </si>
  <si>
    <t>80301140</t>
  </si>
  <si>
    <t>CTBL CH20  45.0x25.5x3.0  KCR08</t>
  </si>
  <si>
    <t>9577152</t>
  </si>
  <si>
    <t>12280832</t>
  </si>
  <si>
    <t>CTK ST   9.6x12.0x1.5   KCR02+</t>
  </si>
  <si>
    <t>9582408</t>
  </si>
  <si>
    <t>80357656</t>
  </si>
  <si>
    <t>CTBL ST10  20.2x25.3x2.0 H=6.0  KCR08</t>
  </si>
  <si>
    <t>9584054</t>
  </si>
  <si>
    <t>82000558</t>
  </si>
  <si>
    <t>CTK ST  20.0x12.6x1.5 PL KA  SMG02</t>
  </si>
  <si>
    <t>0420</t>
  </si>
  <si>
    <t>9585342</t>
  </si>
  <si>
    <t>11411272</t>
  </si>
  <si>
    <t>CTK SK  35.0x 9.0x1.5 KA  HC05</t>
  </si>
  <si>
    <t>9591500</t>
  </si>
  <si>
    <t>9607520</t>
  </si>
  <si>
    <t>Work Center</t>
  </si>
  <si>
    <t>Division</t>
  </si>
  <si>
    <t>Secteur 1</t>
  </si>
  <si>
    <t>Secteur 2</t>
  </si>
  <si>
    <t>Secteur 3</t>
  </si>
  <si>
    <t>Secteur 4</t>
  </si>
  <si>
    <t>Secteur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</si>
  <si>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</si>
  <si>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</si>
  <si>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</si>
  <si>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</si>
  <si>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</si>
  <si>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</si>
  <si>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</si>
  <si>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</si>
  <si>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</si>
  <si>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</si>
  <si>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</si>
  <si>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</si>
  <si>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Total Retards Secteur 1</t>
  </si>
  <si>
    <t>Total Retards Secteur 2</t>
  </si>
  <si>
    <t>Total Retards Secteur 3</t>
  </si>
  <si>
    <t>Total Retards Secteur 4</t>
  </si>
  <si>
    <t xml:space="preserve">Total Retards </t>
  </si>
  <si>
    <t>commandes</t>
  </si>
  <si>
    <t>Nombre de commandes</t>
  </si>
  <si>
    <t>(vide)</t>
  </si>
  <si>
    <t>#N/A</t>
  </si>
  <si>
    <t>Total Retards Secteur #N/A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</si>
</sst>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color rgb="FFFF0000"/>
      <name val="Calibri"/>
      <family val="2"/>
      <scheme val="minor"/>
    </font>
    <font>
      <u/>
      <sz val="14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5F5F5"/>
        <bgColor indexed="64"/>
      </patternFill>
    </fill>
  </fills>
  <borders count="3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Fill="1"/>
    <xf numFmtId="0" fontId="0" fillId="0" borderId="0" xfId="0" applyNumberFormat="1" applyFill="1"/>
    <xf numFmtId="0" fontId="0" fillId="0" borderId="0" xfId="0" applyProtection="1"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3" fillId="5" borderId="5" xfId="0" applyFont="1" applyFill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 vertical="center"/>
      <protection locked="0"/>
    </xf>
    <xf numFmtId="0" fontId="2" fillId="6" borderId="5" xfId="0" applyFont="1" applyFill="1" applyBorder="1" applyAlignment="1" applyProtection="1">
      <alignment horizontal="center" vertical="center"/>
      <protection locked="0"/>
    </xf>
    <xf numFmtId="0" fontId="2" fillId="6" borderId="6" xfId="0" applyFont="1" applyFill="1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2" fillId="4" borderId="20" xfId="0" applyFont="1" applyFill="1" applyBorder="1" applyAlignment="1" applyProtection="1">
      <alignment horizontal="center" vertical="center"/>
      <protection locked="0"/>
    </xf>
    <xf numFmtId="0" fontId="2" fillId="4" borderId="18" xfId="0" applyFont="1" applyFill="1" applyBorder="1" applyAlignment="1" applyProtection="1">
      <alignment horizontal="center" vertical="center"/>
      <protection locked="0"/>
    </xf>
    <xf numFmtId="0" fontId="2" fillId="4" borderId="19" xfId="0" applyFont="1" applyFill="1" applyBorder="1" applyAlignment="1" applyProtection="1">
      <alignment horizontal="center" vertical="center"/>
      <protection locked="0"/>
    </xf>
    <xf numFmtId="0" fontId="2" fillId="5" borderId="14" xfId="0" applyFont="1" applyFill="1" applyBorder="1" applyAlignment="1" applyProtection="1">
      <alignment horizontal="center" vertical="center"/>
      <protection locked="0"/>
    </xf>
    <xf numFmtId="0" fontId="0" fillId="5" borderId="15" xfId="0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7" borderId="13" xfId="0" applyFont="1" applyFill="1" applyBorder="1" applyAlignment="1" applyProtection="1">
      <alignment horizontal="center" vertical="center"/>
      <protection locked="0"/>
    </xf>
    <xf numFmtId="0" fontId="0" fillId="6" borderId="22" xfId="0" applyFill="1" applyBorder="1" applyAlignment="1" applyProtection="1">
      <alignment horizontal="center" vertical="center"/>
      <protection locked="0"/>
    </xf>
    <xf numFmtId="0" fontId="0" fillId="6" borderId="21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14" fontId="1" fillId="0" borderId="3" xfId="0" applyNumberFormat="1" applyFont="1" applyBorder="1" applyAlignment="1" applyProtection="1">
      <alignment horizontal="center" vertical="center"/>
      <protection locked="0"/>
    </xf>
    <xf numFmtId="14" fontId="1" fillId="0" borderId="8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1" fillId="7" borderId="2" xfId="0" applyFont="1" applyFill="1" applyBorder="1" applyAlignment="1" applyProtection="1">
      <alignment horizontal="center" vertical="center"/>
    </xf>
    <xf numFmtId="1" fontId="0" fillId="0" borderId="26" xfId="1" applyNumberFormat="1" applyFont="1" applyBorder="1" applyAlignment="1" applyProtection="1">
      <alignment horizontal="center" vertical="center"/>
    </xf>
    <xf numFmtId="1" fontId="0" fillId="0" borderId="10" xfId="1" applyNumberFormat="1" applyFont="1" applyBorder="1" applyAlignment="1" applyProtection="1">
      <alignment horizontal="center" vertical="center"/>
    </xf>
    <xf numFmtId="1" fontId="0" fillId="0" borderId="23" xfId="1" applyNumberFormat="1" applyFont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 vertical="center"/>
    </xf>
    <xf numFmtId="0" fontId="0" fillId="5" borderId="27" xfId="0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/>
    </xf>
    <xf numFmtId="0" fontId="6" fillId="2" borderId="0" xfId="0" applyNumberFormat="1" applyFont="1" applyFill="1"/>
    <xf numFmtId="0" fontId="6" fillId="0" borderId="0" xfId="0" applyFont="1" applyFill="1"/>
    <xf numFmtId="0" fontId="6" fillId="0" borderId="0" xfId="0" applyNumberFormat="1" applyFont="1" applyFill="1"/>
    <xf numFmtId="0" fontId="7" fillId="0" borderId="0" xfId="0" applyFont="1" applyFill="1"/>
    <xf numFmtId="0" fontId="0" fillId="9" borderId="0" xfId="0" applyFill="1"/>
    <xf numFmtId="0" fontId="0" fillId="9" borderId="0" xfId="0" applyNumberFormat="1" applyFill="1"/>
    <xf numFmtId="0" fontId="6" fillId="3" borderId="0" xfId="0" applyNumberFormat="1" applyFont="1" applyFill="1"/>
    <xf numFmtId="0" fontId="0" fillId="10" borderId="0" xfId="0" applyFill="1"/>
    <xf numFmtId="0" fontId="0" fillId="10" borderId="0" xfId="0" applyNumberFormat="1" applyFill="1"/>
    <xf numFmtId="0" fontId="6" fillId="4" borderId="0" xfId="0" applyNumberFormat="1" applyFont="1" applyFill="1"/>
    <xf numFmtId="0" fontId="0" fillId="11" borderId="0" xfId="0" applyFill="1"/>
    <xf numFmtId="0" fontId="0" fillId="11" borderId="0" xfId="0" applyNumberFormat="1" applyFill="1"/>
    <xf numFmtId="0" fontId="6" fillId="5" borderId="0" xfId="0" applyNumberFormat="1" applyFont="1" applyFill="1"/>
    <xf numFmtId="0" fontId="0" fillId="12" borderId="0" xfId="0" applyFill="1"/>
    <xf numFmtId="0" fontId="0" fillId="12" borderId="0" xfId="0" applyNumberFormat="1" applyFill="1"/>
    <xf numFmtId="0" fontId="10" fillId="9" borderId="0" xfId="0" applyNumberFormat="1" applyFont="1" applyFill="1"/>
    <xf numFmtId="0" fontId="10" fillId="2" borderId="0" xfId="0" applyNumberFormat="1" applyFont="1" applyFill="1"/>
    <xf numFmtId="0" fontId="10" fillId="10" borderId="0" xfId="0" applyNumberFormat="1" applyFont="1" applyFill="1"/>
    <xf numFmtId="0" fontId="10" fillId="3" borderId="0" xfId="0" applyNumberFormat="1" applyFont="1" applyFill="1"/>
    <xf numFmtId="0" fontId="10" fillId="11" borderId="0" xfId="0" applyNumberFormat="1" applyFont="1" applyFill="1"/>
    <xf numFmtId="0" fontId="10" fillId="4" borderId="0" xfId="0" applyNumberFormat="1" applyFont="1" applyFill="1"/>
    <xf numFmtId="0" fontId="10" fillId="12" borderId="0" xfId="0" applyNumberFormat="1" applyFont="1" applyFill="1"/>
    <xf numFmtId="0" fontId="10" fillId="5" borderId="0" xfId="0" applyNumberFormat="1" applyFont="1" applyFill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2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right"/>
    </xf>
    <xf numFmtId="0" fontId="6" fillId="5" borderId="0" xfId="0" applyFont="1" applyFill="1" applyAlignment="1">
      <alignment horizontal="right"/>
    </xf>
    <xf numFmtId="0" fontId="6" fillId="4" borderId="0" xfId="0" applyFont="1" applyFill="1" applyAlignment="1">
      <alignment horizontal="right"/>
    </xf>
    <xf numFmtId="0" fontId="6" fillId="3" borderId="0" xfId="0" applyFont="1" applyFill="1" applyAlignment="1">
      <alignment horizontal="right"/>
    </xf>
    <xf numFmtId="14" fontId="0" fillId="0" borderId="0" xfId="0" applyNumberFormat="1" applyProtection="1">
      <protection locked="0"/>
    </xf>
    <xf numFmtId="0" fontId="0" fillId="0" borderId="29" xfId="0" applyFont="1" applyBorder="1" applyProtection="1">
      <protection locked="0"/>
    </xf>
    <xf numFmtId="0" fontId="0" fillId="0" borderId="28" xfId="0" applyFont="1" applyBorder="1" applyProtection="1">
      <protection locked="0"/>
    </xf>
    <xf numFmtId="14" fontId="0" fillId="0" borderId="28" xfId="0" applyNumberFormat="1" applyFont="1" applyBorder="1" applyProtection="1">
      <protection locked="0"/>
    </xf>
    <xf numFmtId="0" fontId="0" fillId="8" borderId="29" xfId="0" applyFont="1" applyFill="1" applyBorder="1" applyProtection="1">
      <protection locked="0"/>
    </xf>
    <xf numFmtId="0" fontId="0" fillId="8" borderId="28" xfId="0" applyFont="1" applyFill="1" applyBorder="1" applyProtection="1">
      <protection locked="0"/>
    </xf>
    <xf numFmtId="14" fontId="0" fillId="8" borderId="28" xfId="0" applyNumberFormat="1" applyFont="1" applyFill="1" applyBorder="1" applyProtection="1">
      <protection locked="0"/>
    </xf>
    <xf numFmtId="0" fontId="0" fillId="0" borderId="0" xfId="0" applyProtection="1"/>
  </cellXfs>
  <cellStyles count="2">
    <cellStyle name="Normal" xfId="0" builtinId="0"/>
    <cellStyle name="Pourcentage" xfId="1" builtinId="5"/>
  </cellStyles>
  <dxfs count="93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color auto="1"/>
      </font>
    </dxf>
    <dxf>
      <font>
        <b/>
      </font>
    </dxf>
    <dxf>
      <font>
        <color auto="1"/>
      </font>
    </dxf>
    <dxf>
      <font>
        <b/>
      </font>
    </dxf>
    <dxf>
      <font>
        <color auto="1"/>
      </font>
    </dxf>
    <dxf>
      <font>
        <b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alignment horizontal="right" readingOrder="0"/>
    </dxf>
    <dxf>
      <alignment horizontal="right" readingOrder="0"/>
    </dxf>
    <dxf>
      <font>
        <b/>
      </font>
    </dxf>
    <dxf>
      <font>
        <color rgb="FFC00000"/>
      </font>
    </dxf>
    <dxf>
      <font>
        <color rgb="FFC00000"/>
      </font>
    </dxf>
    <dxf>
      <font>
        <b/>
      </font>
    </dxf>
    <dxf>
      <font>
        <u/>
      </font>
    </dxf>
    <dxf>
      <font>
        <color rgb="FFFF0000"/>
      </font>
    </dxf>
    <dxf>
      <font>
        <color rgb="FFFF0000"/>
      </font>
    </dxf>
    <dxf>
      <font>
        <sz val="14"/>
      </font>
    </dxf>
    <dxf>
      <font>
        <sz val="14"/>
      </font>
    </dxf>
    <dxf>
      <fill>
        <patternFill>
          <bgColor rgb="FFF5F5F5"/>
        </patternFill>
      </fill>
    </dxf>
    <dxf>
      <fill>
        <patternFill>
          <bgColor rgb="FFF5F5F5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CCECFF"/>
        </patternFill>
      </fill>
    </dxf>
    <dxf>
      <fill>
        <patternFill patternType="solid">
          <bgColor rgb="FFCCEC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color auto="1"/>
      </font>
    </dxf>
    <dxf>
      <font>
        <color auto="1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</dxfs>
  <tableStyles count="0" defaultTableStyle="TableStyleMedium2" defaultPivotStyle="PivotStyleLight16"/>
  <colors>
    <mruColors>
      <color rgb="FFFF9900"/>
      <color rgb="FFF5F5F5"/>
      <color rgb="FFCCFFFF"/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ël" refreshedDate="43181.855226273146" createdVersion="6" refreshedVersion="5" minRefreshableVersion="3" recordCount="999">
  <cacheSource type="worksheet">
    <worksheetSource name="Tableau2"/>
  </cacheSource>
  <cacheFields count="16">
    <cacheField name="Colonne1" numFmtId="0">
      <sharedItems containsString="0" containsBlank="1" containsNumber="1" containsInteger="1" minValue="1" maxValue="1"/>
    </cacheField>
    <cacheField name="commandes" numFmtId="0">
      <sharedItems containsBlank="1"/>
    </cacheField>
    <cacheField name="Work Center" numFmtId="0">
      <sharedItems containsBlank="1" count="42">
        <s v="ENVOI KE"/>
        <s v="TS TO MT"/>
        <s v="CONT MET"/>
        <s v="TS GA MT"/>
        <s v="ST GENER"/>
        <s v="TS LVZ23"/>
        <s v="TS CONT"/>
        <s v="M EN STO"/>
        <s v="TS FHD8"/>
        <s v="TS TRIAG"/>
        <s v="PS FHD"/>
        <s v="S TPA 20"/>
        <s v="D REC MA"/>
        <s v="TS GALVA"/>
        <s v="TS TONNE"/>
        <s v="TS SABLA"/>
        <s v="P ROBOTS"/>
        <s v="CON REDR"/>
        <s v="TS TO AC"/>
        <s v="FRIT MON"/>
        <s v="U VIOTTO"/>
        <s v="TS DA"/>
        <s v="TS MINOR"/>
        <s v="DA TRIAG"/>
        <s v="H REC PL"/>
        <s v="TS CAMLO"/>
        <s v="TS TISOM"/>
        <s v="FRIT DEB"/>
        <s v="TS TR MT"/>
        <s v="A CON FI"/>
        <s v="TS MPFT"/>
        <s v="TS LVZ01"/>
        <s v="SABLAGE"/>
        <s v="CONT INT"/>
        <s v="F MAC BL"/>
        <s v="S EP 70"/>
        <s v="PB L 400"/>
        <s v="P ELECT"/>
        <s v="FRITTAGE"/>
        <s v="S TPA 30"/>
        <s v="S TPA 50"/>
        <m/>
      </sharedItems>
    </cacheField>
    <cacheField name="Division" numFmtId="0">
      <sharedItems containsBlank="1" count="9">
        <s v="RP"/>
        <s v="P"/>
        <s v="B"/>
        <s v="T"/>
        <s v="S"/>
        <s v="RS"/>
        <s v="RH"/>
        <s v="H"/>
        <m/>
      </sharedItems>
    </cacheField>
    <cacheField name="Colonne2" numFmtId="14">
      <sharedItems containsNonDate="0" containsDate="1" containsString="0" containsBlank="1" minDate="2017-12-12T00:00:00" maxDate="2018-03-03T00:00:00"/>
    </cacheField>
    <cacheField name="Colonne3" numFmtId="0">
      <sharedItems containsBlank="1"/>
    </cacheField>
    <cacheField name="Colonne4" numFmtId="0">
      <sharedItems containsBlank="1"/>
    </cacheField>
    <cacheField name="Colonne5" numFmtId="0">
      <sharedItems containsString="0" containsBlank="1" containsNumber="1" containsInteger="1" minValue="5" maxValue="2884400"/>
    </cacheField>
    <cacheField name="Colonne6" numFmtId="0">
      <sharedItems containsBlank="1"/>
    </cacheField>
    <cacheField name="Colonne7" numFmtId="14">
      <sharedItems containsNonDate="0" containsDate="1" containsString="0" containsBlank="1" minDate="2017-12-04T00:00:00" maxDate="2018-03-06T00:00:00"/>
    </cacheField>
    <cacheField name="Colonne8" numFmtId="0">
      <sharedItems containsString="0" containsBlank="1" containsNumber="1" minValue="0" maxValue="88.5"/>
    </cacheField>
    <cacheField name="Colonne9" numFmtId="0">
      <sharedItems containsString="0" containsBlank="1" containsNumber="1" minValue="0" maxValue="599.63400000000001"/>
    </cacheField>
    <cacheField name="Colonne10" numFmtId="0">
      <sharedItems containsBlank="1"/>
    </cacheField>
    <cacheField name="Colonne11" numFmtId="0">
      <sharedItems containsBlank="1"/>
    </cacheField>
    <cacheField name="Colonne12" numFmtId="0">
      <sharedItems containsString="0" containsBlank="1" containsNumber="1" minValue="-11.103999999999999" maxValue="396.00900000000001"/>
    </cacheField>
    <cacheField name="Secteur" numFmtId="0">
      <sharedItems containsMixedTypes="1" containsNumber="1" containsInteger="1" minValue="1" maxValue="4" count="5">
        <n v="3"/>
        <n v="2"/>
        <n v="4"/>
        <n v="1"/>
        <e v="#N/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">
  <r>
    <n v="1"/>
    <s v="9529785"/>
    <x v="0"/>
    <x v="0"/>
    <d v="2018-01-02T00:00:00"/>
    <s v="12069554"/>
    <s v="50973- 8.5X 3.7X2.6 TS90  KCR10"/>
    <n v="10000"/>
    <s v=""/>
    <d v="2018-03-05T00:00:00"/>
    <n v="0"/>
    <n v="9.9429999999999996"/>
    <s v="9000"/>
    <s v="6"/>
    <n v="9.6010000000000009"/>
    <x v="0"/>
  </r>
  <r>
    <n v="1"/>
    <s v="9577180"/>
    <x v="1"/>
    <x v="0"/>
    <d v="2018-01-02T00:00:00"/>
    <s v="11869098"/>
    <s v="51960- 6.0X4.5X2.0 TS43  KCR05"/>
    <n v="13000"/>
    <s v=""/>
    <d v="2018-02-27T00:00:00"/>
    <n v="0"/>
    <n v="10.510999999999999"/>
    <s v="1600"/>
    <s v="6"/>
    <n v="11.157"/>
    <x v="0"/>
  </r>
  <r>
    <n v="1"/>
    <s v="9602697"/>
    <x v="2"/>
    <x v="0"/>
    <d v="2018-01-04T00:00:00"/>
    <s v="11843393"/>
    <s v="51964-10.5X5.5X3.0 TS43  KCR05"/>
    <n v="5000"/>
    <s v=""/>
    <d v="2018-03-05T00:00:00"/>
    <n v="0"/>
    <n v="12.815"/>
    <s v="0350"/>
    <s v="6"/>
    <n v="14.654"/>
    <x v="1"/>
  </r>
  <r>
    <n v="1"/>
    <s v="9505018"/>
    <x v="3"/>
    <x v="1"/>
    <d v="2018-01-11T00:00:00"/>
    <s v="11523876"/>
    <s v="51220 FALCON 35.0 TSN  CTM17-BC"/>
    <n v="5000"/>
    <s v=""/>
    <d v="2018-03-01T00:00:00"/>
    <n v="0"/>
    <n v="189.28399999999999"/>
    <s v="1900"/>
    <s v="6"/>
    <n v="177.23"/>
    <x v="0"/>
  </r>
  <r>
    <n v="1"/>
    <s v="9508013"/>
    <x v="4"/>
    <x v="2"/>
    <d v="2018-01-12T00:00:00"/>
    <s v="11733205"/>
    <s v="CTBA SI 2.31 GR TSN  MG18"/>
    <n v="500000"/>
    <s v=""/>
    <d v="2018-01-22T00:00:00"/>
    <n v="0"/>
    <n v="51.555"/>
    <s v="1700"/>
    <s v="6"/>
    <n v="52.48"/>
    <x v="2"/>
  </r>
  <r>
    <n v="1"/>
    <s v="9480757"/>
    <x v="3"/>
    <x v="2"/>
    <d v="2018-01-17T00:00:00"/>
    <s v="11733205"/>
    <s v="CTBA SI 2.31 GR TSN  MG18"/>
    <n v="525000"/>
    <s v=""/>
    <d v="2018-03-01T00:00:00"/>
    <n v="7.4"/>
    <n v="54.133000000000003"/>
    <s v="1900"/>
    <s v="6"/>
    <n v="51.478999999999999"/>
    <x v="0"/>
  </r>
  <r>
    <n v="1"/>
    <s v="9508016"/>
    <x v="4"/>
    <x v="2"/>
    <m/>
    <s v="11733205"/>
    <s v="CTBA SI 2.31 GR TSN  MG18"/>
    <n v="500000"/>
    <s v=""/>
    <d v="2018-01-19T00:00:00"/>
    <n v="0"/>
    <n v="51.555"/>
    <s v="1700"/>
    <s v="6"/>
    <n v="60.488"/>
    <x v="2"/>
  </r>
  <r>
    <n v="1"/>
    <s v="9577088"/>
    <x v="2"/>
    <x v="0"/>
    <d v="2018-01-17T00:00:00"/>
    <s v="11869019"/>
    <s v="51960- 6.0X2.4X2.0 TS43  KCR05"/>
    <n v="12000"/>
    <s v=""/>
    <d v="2018-03-02T00:00:00"/>
    <n v="0"/>
    <n v="5.1660000000000004"/>
    <s v="0500"/>
    <s v="6"/>
    <n v="6.3179999999999996"/>
    <x v="1"/>
  </r>
  <r>
    <n v="1"/>
    <s v="9529726"/>
    <x v="3"/>
    <x v="3"/>
    <d v="2018-01-19T00:00:00"/>
    <s v="11725675"/>
    <s v="CTBA ST 2.15 TO4 TSN19  CTS18D"/>
    <n v="1711445"/>
    <s v=""/>
    <d v="2018-02-19T00:00:00"/>
    <n v="49.66"/>
    <n v="136.57300000000001"/>
    <s v="1900"/>
    <s v="6"/>
    <n v="136.57300000000001"/>
    <x v="0"/>
  </r>
  <r>
    <n v="1"/>
    <s v="9506462"/>
    <x v="5"/>
    <x v="4"/>
    <d v="2018-01-22T00:00:00"/>
    <s v="12272351"/>
    <s v="WD 7150 PT  KCR06"/>
    <n v="4400"/>
    <s v=""/>
    <d v="2018-01-11T00:00:00"/>
    <n v="9.06"/>
    <n v="4.851"/>
    <s v="3000"/>
    <s v="6"/>
    <n v="4.6180000000000003"/>
    <x v="0"/>
  </r>
  <r>
    <n v="1"/>
    <s v="9501703"/>
    <x v="6"/>
    <x v="4"/>
    <d v="2018-01-24T00:00:00"/>
    <s v="12158830"/>
    <s v="WFC 7150 DPT  GC32"/>
    <n v="40000"/>
    <s v=""/>
    <d v="2018-03-05T00:00:00"/>
    <n v="0"/>
    <n v="85.89"/>
    <s v="3300"/>
    <s v="6"/>
    <n v="77.772000000000006"/>
    <x v="0"/>
  </r>
  <r>
    <n v="1"/>
    <s v="9593962"/>
    <x v="7"/>
    <x v="5"/>
    <d v="2018-01-24T00:00:00"/>
    <s v="6228641"/>
    <s v="DST R 0250-0195 TSX CTS20L"/>
    <n v="170000"/>
    <s v=""/>
    <d v="2018-03-05T00:00:00"/>
    <n v="0"/>
    <n v="26.24"/>
    <s v="9000"/>
    <s v="6"/>
    <n v="-1.2649999999999999"/>
    <x v="0"/>
  </r>
  <r>
    <n v="1"/>
    <s v="9524408"/>
    <x v="8"/>
    <x v="3"/>
    <d v="2018-01-29T00:00:00"/>
    <s v="11725675"/>
    <s v="CTBA ST 2.15 TO4 TSN19  CTS18D"/>
    <n v="1788900"/>
    <s v=""/>
    <d v="2018-03-05T00:00:00"/>
    <n v="0"/>
    <n v="142.75399999999999"/>
    <s v="2000"/>
    <s v="6"/>
    <n v="142.75399999999999"/>
    <x v="0"/>
  </r>
  <r>
    <n v="1"/>
    <s v="9594490"/>
    <x v="9"/>
    <x v="0"/>
    <d v="2018-01-29T00:00:00"/>
    <s v="12287861"/>
    <s v="51180-6.0 TSX  GW14 Dcutmax Dia6.40-6.45"/>
    <n v="500"/>
    <s v=""/>
    <d v="2018-03-02T00:00:00"/>
    <n v="0"/>
    <n v="0.442"/>
    <s v="2100"/>
    <s v="6"/>
    <n v="0.47899999999999998"/>
    <x v="0"/>
  </r>
  <r>
    <n v="1"/>
    <s v="9461466"/>
    <x v="4"/>
    <x v="3"/>
    <d v="2018-01-30T00:00:00"/>
    <s v="11915958"/>
    <s v="TERSAMESSER*1050-1055x10.6x2.3 CTOPP10"/>
    <n v="982"/>
    <s v=""/>
    <d v="2018-01-29T00:00:00"/>
    <n v="0"/>
    <n v="235.68"/>
    <s v="1230"/>
    <s v="6"/>
    <n v="243.43899999999999"/>
    <x v="2"/>
  </r>
  <r>
    <n v="1"/>
    <s v="9592564"/>
    <x v="10"/>
    <x v="5"/>
    <d v="2018-01-30T00:00:00"/>
    <s v="12241103"/>
    <s v="DST R 0152-0412 (DET38-B) SB TSUS CTS20L"/>
    <n v="300000"/>
    <s v=""/>
    <d v="2018-02-23T00:00:00"/>
    <n v="0"/>
    <n v="36.54"/>
    <s v="0300"/>
    <s v="6"/>
    <n v="38.01"/>
    <x v="3"/>
  </r>
  <r>
    <n v="1"/>
    <s v="9514292"/>
    <x v="11"/>
    <x v="4"/>
    <d v="2018-02-02T00:00:00"/>
    <s v="80359288"/>
    <s v="CTDT Ø08.0 LE TS8  MG18 CMT"/>
    <n v="1600"/>
    <s v=""/>
    <d v="2017-12-21T00:00:00"/>
    <n v="0"/>
    <n v="7.4009999999999998"/>
    <s v="0100"/>
    <s v="6"/>
    <n v="-0.104"/>
    <x v="3"/>
  </r>
  <r>
    <n v="1"/>
    <s v="9461471"/>
    <x v="12"/>
    <x v="3"/>
    <d v="2018-02-05T00:00:00"/>
    <s v="11915958"/>
    <s v="TERSAMESSER*1050-1055x10.6x2.3 CTOPP10"/>
    <n v="1000"/>
    <s v=""/>
    <m/>
    <n v="0"/>
    <n v="252"/>
    <s v="0010"/>
    <s v="6"/>
    <n v="0"/>
    <x v="2"/>
  </r>
  <r>
    <n v="1"/>
    <s v="9530001"/>
    <x v="5"/>
    <x v="1"/>
    <m/>
    <s v="12289746"/>
    <s v="WECV 7230 PT  GC32"/>
    <n v="3000"/>
    <s v=""/>
    <d v="2018-01-17T00:00:00"/>
    <n v="6.34"/>
    <n v="4.8319999999999999"/>
    <s v="3000"/>
    <s v="6"/>
    <n v="6.1989999999999998"/>
    <x v="0"/>
  </r>
  <r>
    <n v="1"/>
    <s v="9550407"/>
    <x v="13"/>
    <x v="4"/>
    <d v="2018-02-05T00:00:00"/>
    <s v="11738798"/>
    <s v="51729-10.0 TSX  CTF12-BC"/>
    <n v="15000"/>
    <s v=""/>
    <d v="2018-02-21T00:00:00"/>
    <n v="0"/>
    <n v="25.83"/>
    <s v="1900"/>
    <s v="6"/>
    <n v="26.69"/>
    <x v="0"/>
  </r>
  <r>
    <n v="1"/>
    <s v="9591504"/>
    <x v="14"/>
    <x v="5"/>
    <d v="2018-02-06T00:00:00"/>
    <s v="6104039"/>
    <s v="DFR 4,80 x 4,13 mm KUD TSX CTF12E"/>
    <n v="10000"/>
    <s v=""/>
    <d v="2018-03-05T00:00:00"/>
    <n v="0"/>
    <n v="9.2609999999999992"/>
    <s v="1500"/>
    <s v="6"/>
    <n v="-0.74299999999999999"/>
    <x v="0"/>
  </r>
  <r>
    <n v="1"/>
    <s v="9535156"/>
    <x v="9"/>
    <x v="1"/>
    <d v="2018-02-07T00:00:00"/>
    <s v="11869099"/>
    <s v="60088- 6.5X 6.5X2.0 TS43  KCR05"/>
    <n v="10000"/>
    <s v=""/>
    <d v="2018-02-28T00:00:00"/>
    <n v="0"/>
    <n v="12.926"/>
    <s v="2100"/>
    <s v="6"/>
    <n v="11.972"/>
    <x v="0"/>
  </r>
  <r>
    <n v="1"/>
    <s v="9505088"/>
    <x v="2"/>
    <x v="1"/>
    <d v="2018-02-08T00:00:00"/>
    <s v="6209844"/>
    <s v="§*073.689   E  CTF08E"/>
    <n v="1500"/>
    <s v=""/>
    <d v="2018-03-05T00:00:00"/>
    <n v="0"/>
    <n v="3.8820000000000001"/>
    <s v="0500"/>
    <s v="6"/>
    <n v="5.04"/>
    <x v="1"/>
  </r>
  <r>
    <n v="1"/>
    <s v="9535113"/>
    <x v="1"/>
    <x v="1"/>
    <m/>
    <s v="11843391"/>
    <s v="51962- 8.0X4.5X2.5 TS43  KCR05"/>
    <n v="34000"/>
    <s v=""/>
    <d v="2018-03-01T00:00:00"/>
    <n v="0"/>
    <n v="42.84"/>
    <s v="1600"/>
    <s v="6"/>
    <n v="42.496000000000002"/>
    <x v="0"/>
  </r>
  <r>
    <n v="1"/>
    <s v="9535144"/>
    <x v="1"/>
    <x v="1"/>
    <m/>
    <s v="11852509"/>
    <s v="51962- 8.0X3.4X2.5 TS43  KCR05"/>
    <n v="30000"/>
    <s v=""/>
    <d v="2018-03-02T00:00:00"/>
    <n v="0"/>
    <n v="29.295000000000002"/>
    <s v="1600"/>
    <s v="6"/>
    <n v="28.521999999999998"/>
    <x v="0"/>
  </r>
  <r>
    <n v="1"/>
    <s v="9561609"/>
    <x v="15"/>
    <x v="4"/>
    <d v="2018-02-08T00:00:00"/>
    <s v="11738790"/>
    <s v="51729- 7.0 TSX  CTF12-BC"/>
    <n v="12000"/>
    <s v=""/>
    <d v="2018-02-23T00:00:00"/>
    <n v="0"/>
    <n v="9.5890000000000004"/>
    <s v="1700"/>
    <s v="6"/>
    <n v="10.005000000000001"/>
    <x v="0"/>
  </r>
  <r>
    <n v="1"/>
    <s v="9527973"/>
    <x v="4"/>
    <x v="3"/>
    <d v="2018-02-09T00:00:00"/>
    <s v="12156749"/>
    <s v="CTK CP Ø3.0x33.5  KCR18+"/>
    <n v="165"/>
    <s v=""/>
    <d v="2018-02-23T00:00:00"/>
    <n v="0"/>
    <n v="0.48299999999999998"/>
    <s v="0030"/>
    <s v="6"/>
    <n v="0.53100000000000003"/>
    <x v="2"/>
  </r>
  <r>
    <n v="1"/>
    <s v="9550033"/>
    <x v="9"/>
    <x v="1"/>
    <m/>
    <s v="80050671"/>
    <s v="CTDD Ø 8.0 LE  HC35"/>
    <n v="15000"/>
    <s v=""/>
    <d v="2018-03-01T00:00:00"/>
    <n v="0"/>
    <n v="33.893999999999998"/>
    <s v="2100"/>
    <s v="6"/>
    <n v="17.042000000000002"/>
    <x v="0"/>
  </r>
  <r>
    <n v="1"/>
    <s v="9555062"/>
    <x v="3"/>
    <x v="3"/>
    <d v="2018-02-09T00:00:00"/>
    <s v="11482059"/>
    <s v="CTBA ST 2.03 TO4 TSN19  CTS18D"/>
    <n v="1281660"/>
    <s v=""/>
    <d v="2018-03-02T00:00:00"/>
    <n v="10.68"/>
    <n v="86.128"/>
    <s v="1900"/>
    <s v="6"/>
    <n v="86.128"/>
    <x v="0"/>
  </r>
  <r>
    <n v="1"/>
    <s v="9412254"/>
    <x v="16"/>
    <x v="1"/>
    <d v="2018-02-12T00:00:00"/>
    <s v="12124726"/>
    <s v="60701-30.8x3.0x1.0 R37.5 TS8  KCR05+"/>
    <n v="40000"/>
    <s v=""/>
    <m/>
    <n v="88"/>
    <n v="58.59"/>
    <s v="0100"/>
    <s v="6"/>
    <n v="0"/>
    <x v="3"/>
  </r>
  <r>
    <n v="1"/>
    <s v="9461472"/>
    <x v="12"/>
    <x v="3"/>
    <m/>
    <s v="11915958"/>
    <s v="TERSAMESSER*1050-1055x10.6x2.3 CTOPP10"/>
    <n v="476"/>
    <s v=""/>
    <m/>
    <n v="0"/>
    <n v="120"/>
    <s v="0010"/>
    <s v="6"/>
    <n v="0"/>
    <x v="2"/>
  </r>
  <r>
    <n v="1"/>
    <s v="9524424"/>
    <x v="4"/>
    <x v="2"/>
    <m/>
    <s v="11733205"/>
    <s v="CTBA SI 2.31 GR TSN  MG18"/>
    <n v="500000"/>
    <s v=""/>
    <d v="2018-01-22T00:00:00"/>
    <n v="0"/>
    <n v="51.555"/>
    <s v="1700"/>
    <s v="6"/>
    <n v="51.305"/>
    <x v="2"/>
  </r>
  <r>
    <n v="1"/>
    <s v="9525848"/>
    <x v="9"/>
    <x v="1"/>
    <m/>
    <s v="11523894"/>
    <s v="51220 FALCON 45.0 TSN  CTM17-BC"/>
    <n v="1000"/>
    <s v=""/>
    <d v="2018-03-02T00:00:00"/>
    <n v="0"/>
    <n v="79.593999999999994"/>
    <s v="2100"/>
    <s v="6"/>
    <n v="82.096999999999994"/>
    <x v="0"/>
  </r>
  <r>
    <n v="1"/>
    <s v="9550402"/>
    <x v="15"/>
    <x v="4"/>
    <m/>
    <s v="11738792"/>
    <s v="51729- 8.0 TSX  CTF12-BC"/>
    <n v="20000"/>
    <s v=""/>
    <d v="2018-02-23T00:00:00"/>
    <n v="0"/>
    <n v="21.818999999999999"/>
    <s v="1700"/>
    <s v="6"/>
    <n v="22.672999999999998"/>
    <x v="0"/>
  </r>
  <r>
    <n v="1"/>
    <s v="9559969"/>
    <x v="15"/>
    <x v="1"/>
    <m/>
    <s v="12124726"/>
    <s v="60701-30.8x3.0x1.0 R37.5 TS8  KCR05+"/>
    <n v="26142"/>
    <s v=""/>
    <d v="2018-03-05T00:00:00"/>
    <n v="0"/>
    <n v="38.292999999999999"/>
    <s v="1700"/>
    <s v="6"/>
    <n v="66.488"/>
    <x v="0"/>
  </r>
  <r>
    <n v="1"/>
    <s v="9561867"/>
    <x v="0"/>
    <x v="4"/>
    <d v="2018-02-12T00:00:00"/>
    <s v="6230848"/>
    <s v="23918/3- 2.5X 8.0 TS42         HC20"/>
    <n v="30000"/>
    <s v=""/>
    <d v="2018-03-05T00:00:00"/>
    <n v="0"/>
    <n v="16.38"/>
    <s v="9000"/>
    <s v="6"/>
    <n v="17.704000000000001"/>
    <x v="0"/>
  </r>
  <r>
    <n v="1"/>
    <s v="9558430"/>
    <x v="9"/>
    <x v="1"/>
    <d v="2018-02-13T00:00:00"/>
    <s v="11339989"/>
    <s v="50809-12.5X7.2X4.0  TS8  CTF24-BC"/>
    <n v="5000"/>
    <s v=""/>
    <d v="2018-03-01T00:00:00"/>
    <n v="0"/>
    <n v="21.052"/>
    <s v="2100"/>
    <s v="6"/>
    <n v="19.100999999999999"/>
    <x v="0"/>
  </r>
  <r>
    <n v="1"/>
    <s v="9562692"/>
    <x v="6"/>
    <x v="1"/>
    <d v="2018-02-13T00:00:00"/>
    <s v="11948717"/>
    <s v="10975- 8.5X 2.8X2.5 TS90  KCR05+"/>
    <n v="6000"/>
    <s v=""/>
    <d v="2018-02-28T00:00:00"/>
    <n v="0"/>
    <n v="4.5609999999999999"/>
    <s v="2200"/>
    <s v="6"/>
    <n v="4.9480000000000004"/>
    <x v="0"/>
  </r>
  <r>
    <n v="1"/>
    <s v="9478794"/>
    <x v="16"/>
    <x v="1"/>
    <d v="2018-02-14T00:00:00"/>
    <s v="12156914"/>
    <s v="60701-25.8x3.0x1.0 R37.5 V2 TS8  KCR05+"/>
    <n v="40000"/>
    <s v=""/>
    <d v="2018-02-26T00:00:00"/>
    <n v="0"/>
    <n v="49.77"/>
    <s v="0100"/>
    <s v="6"/>
    <n v="48.19"/>
    <x v="3"/>
  </r>
  <r>
    <n v="1"/>
    <s v="9500363"/>
    <x v="17"/>
    <x v="1"/>
    <m/>
    <s v="11608968"/>
    <s v="Büchse N3719W/03  CTS20L"/>
    <n v="35000"/>
    <s v=""/>
    <d v="2018-02-20T00:00:00"/>
    <n v="0"/>
    <n v="4.41"/>
    <s v="0600"/>
    <s v="6"/>
    <n v="4.0490000000000004"/>
    <x v="1"/>
  </r>
  <r>
    <n v="1"/>
    <s v="9536998"/>
    <x v="18"/>
    <x v="2"/>
    <m/>
    <s v="12279754"/>
    <s v="CTCY ST 1.98X2.30 TSN  CTS30D"/>
    <n v="80000"/>
    <s v=""/>
    <d v="2018-02-13T00:00:00"/>
    <n v="0"/>
    <n v="8.4"/>
    <s v="1500"/>
    <s v="6"/>
    <n v="12.628"/>
    <x v="0"/>
  </r>
  <r>
    <n v="1"/>
    <s v="9552546"/>
    <x v="8"/>
    <x v="2"/>
    <d v="2018-02-14T00:00:00"/>
    <s v="12293556"/>
    <s v="CTCY ST 1.32X1.60 TSN19 KCR32"/>
    <n v="305000"/>
    <s v=""/>
    <d v="2018-03-05T00:00:00"/>
    <n v="0"/>
    <n v="16.012"/>
    <s v="2000"/>
    <s v="6"/>
    <n v="24.658000000000001"/>
    <x v="0"/>
  </r>
  <r>
    <n v="1"/>
    <s v="9564790"/>
    <x v="9"/>
    <x v="4"/>
    <d v="2018-02-15T00:00:00"/>
    <s v="11267406"/>
    <s v="26457-10.5X 4.6X3.5 TS90  KCR05"/>
    <n v="40000"/>
    <s v=""/>
    <d v="2018-02-20T00:00:00"/>
    <n v="0"/>
    <n v="83.79"/>
    <s v="2100"/>
    <s v="A"/>
    <n v="82.350999999999999"/>
    <x v="0"/>
  </r>
  <r>
    <n v="1"/>
    <s v="9564798"/>
    <x v="9"/>
    <x v="1"/>
    <m/>
    <s v="11939165"/>
    <s v="51805- 7.0 TSX  CTM17-BC CT4"/>
    <n v="6000"/>
    <s v=""/>
    <d v="2018-02-27T00:00:00"/>
    <n v="0"/>
    <n v="6.1680000000000001"/>
    <s v="2100"/>
    <s v="6"/>
    <n v="6.0640000000000001"/>
    <x v="0"/>
  </r>
  <r>
    <n v="1"/>
    <s v="9596357"/>
    <x v="2"/>
    <x v="0"/>
    <m/>
    <s v="11952845"/>
    <s v="17109-15.5X 6.4X5.0 TS90  SMG02"/>
    <n v="1400"/>
    <s v=""/>
    <d v="2018-03-05T00:00:00"/>
    <n v="0"/>
    <n v="10.106"/>
    <s v="0350"/>
    <s v="6"/>
    <n v="9.7899999999999991"/>
    <x v="1"/>
  </r>
  <r>
    <n v="1"/>
    <s v="9596359"/>
    <x v="15"/>
    <x v="0"/>
    <d v="2018-02-15T00:00:00"/>
    <s v="11214312"/>
    <s v="310703  AK  TS8  KCR06"/>
    <n v="1500"/>
    <s v=""/>
    <d v="2018-03-02T00:00:00"/>
    <n v="0"/>
    <n v="2.827"/>
    <s v="1500"/>
    <s v="6"/>
    <n v="2.6440000000000001"/>
    <x v="0"/>
  </r>
  <r>
    <n v="1"/>
    <s v="9478790"/>
    <x v="19"/>
    <x v="1"/>
    <d v="2018-02-16T00:00:00"/>
    <s v="12156914"/>
    <s v="60701-25.8x3.0x1.0 R37.5 V2 TS8  KCR05+"/>
    <n v="40000"/>
    <s v=""/>
    <d v="2018-02-28T00:00:00"/>
    <n v="0"/>
    <n v="49.77"/>
    <s v="0200"/>
    <s v="6"/>
    <n v="46.7"/>
    <x v="3"/>
  </r>
  <r>
    <n v="1"/>
    <s v="9534992"/>
    <x v="20"/>
    <x v="1"/>
    <m/>
    <s v="11742957"/>
    <s v="NHF G 1490-0490-065 R1.25 AAG CTF24E"/>
    <n v="50000"/>
    <s v=""/>
    <d v="2018-01-25T00:00:00"/>
    <n v="63.7"/>
    <n v="21.64"/>
    <s v="9010"/>
    <s v="6"/>
    <n v="23.509"/>
    <x v="2"/>
  </r>
  <r>
    <n v="1"/>
    <s v="9551787"/>
    <x v="3"/>
    <x v="3"/>
    <m/>
    <s v="11725674"/>
    <s v="CTBA ST 1.72 TO4 TSN19  CTS18D"/>
    <n v="2884400"/>
    <s v=""/>
    <d v="2018-02-26T00:00:00"/>
    <n v="16.02"/>
    <n v="117.97199999999999"/>
    <s v="2000"/>
    <s v="6"/>
    <n v="117.97199999999999"/>
    <x v="0"/>
  </r>
  <r>
    <n v="1"/>
    <s v="9558248"/>
    <x v="21"/>
    <x v="3"/>
    <d v="2018-02-16T00:00:00"/>
    <s v="12240844"/>
    <s v="CT SB00- 2,00X 6,00X  80,00 DA  CTOPP10"/>
    <n v="50"/>
    <s v=""/>
    <d v="2018-02-19T00:00:00"/>
    <n v="0.59"/>
    <n v="0.749"/>
    <s v="0350"/>
    <s v="6"/>
    <n v="0.69799999999999995"/>
    <x v="0"/>
  </r>
  <r>
    <n v="1"/>
    <s v="9412252"/>
    <x v="16"/>
    <x v="1"/>
    <d v="2018-02-19T00:00:00"/>
    <s v="12124726"/>
    <s v="60701-30.8x3.0x1.0 R37.5 TS8  KCR05+"/>
    <n v="40000"/>
    <s v=""/>
    <m/>
    <n v="88"/>
    <n v="58.59"/>
    <s v="0100"/>
    <s v="6"/>
    <n v="0"/>
    <x v="3"/>
  </r>
  <r>
    <n v="1"/>
    <s v="9461474"/>
    <x v="12"/>
    <x v="3"/>
    <m/>
    <s v="11915958"/>
    <s v="TERSAMESSER*1050-1055x10.6x2.3 CTOPP10"/>
    <n v="476"/>
    <s v=""/>
    <m/>
    <n v="0"/>
    <n v="120"/>
    <s v="0010"/>
    <s v="6"/>
    <n v="0"/>
    <x v="2"/>
  </r>
  <r>
    <n v="1"/>
    <s v="9518940"/>
    <x v="9"/>
    <x v="1"/>
    <m/>
    <s v="12276191"/>
    <s v="61029-012 Ø14.0 mm TSN CTM17-BC"/>
    <n v="3500"/>
    <s v=""/>
    <d v="2018-03-01T00:00:00"/>
    <n v="0"/>
    <n v="28.753"/>
    <s v="2100"/>
    <s v="6"/>
    <n v="35.423000000000002"/>
    <x v="0"/>
  </r>
  <r>
    <n v="1"/>
    <s v="9555679"/>
    <x v="13"/>
    <x v="1"/>
    <m/>
    <s v="6101265"/>
    <s v="41060-30.0  60054 TS8  HC35"/>
    <n v="2000"/>
    <s v=""/>
    <d v="2018-03-05T00:00:00"/>
    <n v="0"/>
    <n v="54.18"/>
    <s v="1900"/>
    <s v="6"/>
    <n v="54.640999999999998"/>
    <x v="0"/>
  </r>
  <r>
    <n v="1"/>
    <s v="9586526"/>
    <x v="9"/>
    <x v="1"/>
    <m/>
    <s v="12111114"/>
    <s v="61084-16.0 TSX  CTM12A"/>
    <n v="21476"/>
    <s v=""/>
    <d v="2018-02-26T00:00:00"/>
    <n v="0"/>
    <n v="276.14699999999999"/>
    <s v="2100"/>
    <s v="6"/>
    <n v="22.55"/>
    <x v="0"/>
  </r>
  <r>
    <n v="1"/>
    <s v="9607321"/>
    <x v="6"/>
    <x v="4"/>
    <d v="2018-02-19T00:00:00"/>
    <s v="6225396"/>
    <s v="44913-HDA M12-288491/C TS8    BC20"/>
    <n v="26115"/>
    <s v=""/>
    <d v="2018-03-01T00:00:00"/>
    <n v="0"/>
    <n v="8.5"/>
    <s v="2200"/>
    <s v="A"/>
    <n v="27.42"/>
    <x v="0"/>
  </r>
  <r>
    <n v="1"/>
    <s v="9488888"/>
    <x v="16"/>
    <x v="1"/>
    <d v="2018-02-20T00:00:00"/>
    <s v="12156914"/>
    <s v="60701-25.8x3.0x1.0 R37.5 V2 TS8  KCR05+"/>
    <n v="40000"/>
    <s v=""/>
    <m/>
    <n v="47.17"/>
    <n v="49.77"/>
    <s v="0100"/>
    <s v="6"/>
    <n v="0"/>
    <x v="3"/>
  </r>
  <r>
    <n v="1"/>
    <s v="9525965"/>
    <x v="4"/>
    <x v="4"/>
    <m/>
    <s v="6282565"/>
    <s v="CTBB 4,400 GRD CTF12E"/>
    <n v="15000"/>
    <s v=""/>
    <d v="2018-01-19T00:00:00"/>
    <n v="0"/>
    <n v="10.442"/>
    <s v="6020"/>
    <s v="6"/>
    <n v="12.73"/>
    <x v="2"/>
  </r>
  <r>
    <n v="1"/>
    <s v="9555764"/>
    <x v="9"/>
    <x v="1"/>
    <m/>
    <s v="11869019"/>
    <s v="51960- 6.0X2.4X2.0 TS43  KCR05"/>
    <n v="25000"/>
    <s v=""/>
    <d v="2018-03-05T00:00:00"/>
    <n v="0"/>
    <n v="10.762"/>
    <s v="2100"/>
    <s v="6"/>
    <n v="10.507999999999999"/>
    <x v="0"/>
  </r>
  <r>
    <n v="1"/>
    <s v="9555809"/>
    <x v="22"/>
    <x v="1"/>
    <m/>
    <s v="11869098"/>
    <s v="51960- 6.0X4.5X2.0 TS43  KCR05"/>
    <n v="30000"/>
    <s v=""/>
    <d v="2018-03-02T00:00:00"/>
    <n v="0"/>
    <n v="24.254999999999999"/>
    <s v="1500"/>
    <s v="6"/>
    <n v="23.745000000000001"/>
    <x v="0"/>
  </r>
  <r>
    <n v="1"/>
    <s v="9578636"/>
    <x v="22"/>
    <x v="4"/>
    <m/>
    <s v="11715041"/>
    <s v="51729- 6.0 58006000 TSX  CTF12-BC"/>
    <n v="34000"/>
    <s v=""/>
    <d v="2018-03-05T00:00:00"/>
    <n v="0"/>
    <n v="18.457000000000001"/>
    <s v="1500"/>
    <s v="6"/>
    <n v="18.061"/>
    <x v="0"/>
  </r>
  <r>
    <n v="1"/>
    <s v="9579305"/>
    <x v="16"/>
    <x v="1"/>
    <d v="2018-02-20T00:00:00"/>
    <s v="11677195"/>
    <s v="44246- 8.5X 6.2X3.2 TS90  KCR05+"/>
    <n v="40000"/>
    <s v=""/>
    <m/>
    <n v="19.05"/>
    <n v="89.123999999999995"/>
    <s v="0100"/>
    <s v="6"/>
    <n v="0"/>
    <x v="3"/>
  </r>
  <r>
    <n v="1"/>
    <s v="9506283"/>
    <x v="23"/>
    <x v="4"/>
    <d v="2018-02-21T00:00:00"/>
    <s v="12231870"/>
    <s v="31450- 6.5X 3.2X2.0 DA  GC32"/>
    <n v="23000"/>
    <s v=""/>
    <d v="2018-03-02T00:00:00"/>
    <n v="0"/>
    <n v="14.103999999999999"/>
    <s v="3100"/>
    <s v="6"/>
    <n v="14.183"/>
    <x v="0"/>
  </r>
  <r>
    <n v="1"/>
    <s v="9518960"/>
    <x v="13"/>
    <x v="1"/>
    <m/>
    <s v="12278832"/>
    <s v="51805-35.0 TSX  CTM17-BC CT4"/>
    <n v="700"/>
    <s v=""/>
    <d v="2018-03-02T00:00:00"/>
    <n v="0"/>
    <n v="43.779000000000003"/>
    <s v="1900"/>
    <s v="6"/>
    <n v="46.192"/>
    <x v="0"/>
  </r>
  <r>
    <n v="1"/>
    <s v="9544703"/>
    <x v="5"/>
    <x v="3"/>
    <m/>
    <s v="11585379"/>
    <s v="WDC 7150 PT  GC32"/>
    <n v="1000"/>
    <s v=""/>
    <d v="2018-01-17T00:00:00"/>
    <n v="2.35"/>
    <n v="0.98"/>
    <s v="0350"/>
    <s v="6"/>
    <n v="0.93899999999999995"/>
    <x v="0"/>
  </r>
  <r>
    <n v="1"/>
    <s v="9555676"/>
    <x v="24"/>
    <x v="1"/>
    <m/>
    <s v="6112478"/>
    <s v="41060-22.0 205831 TS8  HC35"/>
    <n v="2000"/>
    <s v=""/>
    <d v="2018-01-22T00:00:00"/>
    <n v="7.6"/>
    <n v="24.065999999999999"/>
    <s v="6100"/>
    <s v="6"/>
    <n v="23.414999999999999"/>
    <x v="2"/>
  </r>
  <r>
    <n v="1"/>
    <s v="9555810"/>
    <x v="2"/>
    <x v="1"/>
    <d v="2018-02-21T00:00:00"/>
    <s v="11843391"/>
    <s v="51962- 8.0X4.5X2.5 TS43  KCR05"/>
    <n v="51000"/>
    <s v=""/>
    <d v="2018-02-27T00:00:00"/>
    <n v="0"/>
    <n v="64.260000000000005"/>
    <s v="0350"/>
    <s v="6"/>
    <n v="67.302000000000007"/>
    <x v="1"/>
  </r>
  <r>
    <n v="1"/>
    <s v="9547118"/>
    <x v="21"/>
    <x v="3"/>
    <d v="2018-02-22T00:00:00"/>
    <s v="11911256"/>
    <s v="CT SB00- 2,00x 2,00x  25,00 DA  CTOPP10"/>
    <n v="2800"/>
    <s v=""/>
    <d v="2018-03-03T00:00:00"/>
    <n v="6.42"/>
    <n v="4.6360000000000001"/>
    <s v="0350"/>
    <s v="6"/>
    <n v="4.3579999999999997"/>
    <x v="0"/>
  </r>
  <r>
    <n v="1"/>
    <s v="9578566"/>
    <x v="14"/>
    <x v="4"/>
    <d v="2018-02-22T00:00:00"/>
    <s v="11192381"/>
    <s v="24323- 5.0 TS8*  CTF12-BC"/>
    <n v="46000"/>
    <s v=""/>
    <d v="2018-03-05T00:00:00"/>
    <n v="0"/>
    <n v="13.571999999999999"/>
    <s v="1500"/>
    <s v="6"/>
    <n v="12.667999999999999"/>
    <x v="0"/>
  </r>
  <r>
    <n v="1"/>
    <s v="9533292"/>
    <x v="4"/>
    <x v="0"/>
    <d v="2018-02-23T00:00:00"/>
    <s v="6227533"/>
    <s v="Kugel 275480 A6  KR17"/>
    <n v="6000"/>
    <s v=""/>
    <d v="2018-01-19T00:00:00"/>
    <n v="0"/>
    <n v="8.266"/>
    <s v="1700"/>
    <s v="6"/>
    <n v="11.696"/>
    <x v="2"/>
  </r>
  <r>
    <n v="1"/>
    <s v="9552636"/>
    <x v="9"/>
    <x v="1"/>
    <m/>
    <s v="11610322"/>
    <s v="51043-10.0  TSX GW14"/>
    <n v="86000"/>
    <s v=""/>
    <d v="2018-03-02T00:00:00"/>
    <n v="0"/>
    <n v="303.95"/>
    <s v="2100"/>
    <s v="6"/>
    <n v="283.45400000000001"/>
    <x v="0"/>
  </r>
  <r>
    <n v="1"/>
    <s v="9555533"/>
    <x v="25"/>
    <x v="4"/>
    <m/>
    <s v="6265388"/>
    <s v="11400- 5.0 TS8  CTF12-BC"/>
    <n v="149500"/>
    <s v=""/>
    <d v="2018-03-02T00:00:00"/>
    <n v="0"/>
    <n v="46.158000000000001"/>
    <s v="1800"/>
    <s v="6"/>
    <n v="44.290999999999997"/>
    <x v="0"/>
  </r>
  <r>
    <n v="1"/>
    <s v="9569851"/>
    <x v="23"/>
    <x v="3"/>
    <m/>
    <s v="11965143"/>
    <s v="WDC 7165 PT  CTOPP10"/>
    <n v="1815"/>
    <s v=""/>
    <d v="2018-03-03T00:00:00"/>
    <n v="0"/>
    <n v="1.9419999999999999"/>
    <s v="3100"/>
    <s v="6"/>
    <n v="1.8420000000000001"/>
    <x v="0"/>
  </r>
  <r>
    <n v="1"/>
    <s v="9577788"/>
    <x v="25"/>
    <x v="4"/>
    <m/>
    <s v="80360773"/>
    <s v="S4-3G 5.5 JAPAN 229001 TS8  CTM17-BC"/>
    <n v="11200"/>
    <s v=""/>
    <d v="2018-02-28T00:00:00"/>
    <n v="0"/>
    <n v="5.2450000000000001"/>
    <s v="1800"/>
    <s v="6"/>
    <n v="5.6849999999999996"/>
    <x v="0"/>
  </r>
  <r>
    <n v="1"/>
    <s v="9578825"/>
    <x v="15"/>
    <x v="4"/>
    <m/>
    <s v="6200836"/>
    <s v="22000- 1/8&quot; TS8  CTF12-BC"/>
    <n v="63000"/>
    <s v=""/>
    <d v="2018-03-02T00:00:00"/>
    <n v="0"/>
    <n v="10.253"/>
    <s v="1700"/>
    <s v="6"/>
    <n v="21.027999999999999"/>
    <x v="0"/>
  </r>
  <r>
    <n v="1"/>
    <s v="9582239"/>
    <x v="26"/>
    <x v="4"/>
    <m/>
    <s v="11352457"/>
    <s v="26014- 7.5X 4.7X2.5 TS90  KCR06"/>
    <n v="20000"/>
    <s v=""/>
    <d v="2018-02-24T00:00:00"/>
    <n v="0"/>
    <n v="22.68"/>
    <s v="2000"/>
    <s v="6"/>
    <n v="22.762"/>
    <x v="0"/>
  </r>
  <r>
    <n v="1"/>
    <s v="9591247"/>
    <x v="9"/>
    <x v="4"/>
    <m/>
    <s v="12264222"/>
    <s v="CTRU W00- 10,30X 54,5  KCR05+"/>
    <n v="5001"/>
    <s v=""/>
    <d v="2018-03-05T00:00:00"/>
    <n v="0"/>
    <n v="373.43299999999999"/>
    <s v="2100"/>
    <s v="6"/>
    <n v="396.00900000000001"/>
    <x v="0"/>
  </r>
  <r>
    <n v="1"/>
    <s v="9594669"/>
    <x v="15"/>
    <x v="1"/>
    <d v="2018-02-23T00:00:00"/>
    <s v="11572880"/>
    <s v="ALLIGATOR SET 50525-002 TS8  HC20"/>
    <n v="28799"/>
    <s v=""/>
    <d v="2018-03-02T00:00:00"/>
    <n v="0"/>
    <n v="31.146999999999998"/>
    <s v="1500"/>
    <s v="6"/>
    <n v="30.24"/>
    <x v="0"/>
  </r>
  <r>
    <n v="1"/>
    <s v="9582232"/>
    <x v="9"/>
    <x v="1"/>
    <d v="2018-02-24T00:00:00"/>
    <s v="11949699"/>
    <s v="38376-13.0X 5.0X4.0 TS90  KCR10"/>
    <n v="5000"/>
    <s v=""/>
    <d v="2018-03-01T00:00:00"/>
    <n v="0"/>
    <n v="17.324999999999999"/>
    <s v="2100"/>
    <s v="6"/>
    <n v="17.222999999999999"/>
    <x v="0"/>
  </r>
  <r>
    <n v="1"/>
    <s v="9358361"/>
    <x v="9"/>
    <x v="1"/>
    <d v="2018-02-26T00:00:00"/>
    <s v="11683522"/>
    <s v="00.15.0236A TS8  CTS18D"/>
    <n v="1000"/>
    <s v=""/>
    <d v="2018-03-02T00:00:00"/>
    <n v="0"/>
    <n v="11.459"/>
    <s v="2100"/>
    <s v="6"/>
    <n v="13.885999999999999"/>
    <x v="0"/>
  </r>
  <r>
    <n v="1"/>
    <s v="9432919"/>
    <x v="19"/>
    <x v="1"/>
    <m/>
    <s v="6230868"/>
    <s v="960403.03/RA RO 2 M.R.D.12 CC CTF16R"/>
    <n v="2000"/>
    <s v=""/>
    <d v="2018-02-15T00:00:00"/>
    <n v="0"/>
    <n v="25.263000000000002"/>
    <s v="0300"/>
    <s v="6"/>
    <n v="23.152999999999999"/>
    <x v="3"/>
  </r>
  <r>
    <n v="1"/>
    <s v="9433399"/>
    <x v="27"/>
    <x v="1"/>
    <m/>
    <s v="11854759"/>
    <s v="9857.02 RA2 d.14 CTF16R"/>
    <n v="6000"/>
    <s v=""/>
    <d v="2018-02-28T00:00:00"/>
    <n v="0"/>
    <n v="96.831000000000003"/>
    <s v="0590"/>
    <s v="6"/>
    <n v="101.45099999999999"/>
    <x v="1"/>
  </r>
  <r>
    <n v="1"/>
    <s v="9433410"/>
    <x v="9"/>
    <x v="1"/>
    <m/>
    <s v="6228958"/>
    <s v="960416.00/AN M.3 33-42-3 CTF16R"/>
    <n v="2000"/>
    <s v=""/>
    <d v="2018-02-28T00:00:00"/>
    <n v="0"/>
    <n v="41.265000000000001"/>
    <s v="2100"/>
    <s v="6"/>
    <n v="40.686"/>
    <x v="0"/>
  </r>
  <r>
    <n v="1"/>
    <s v="9461475"/>
    <x v="12"/>
    <x v="3"/>
    <m/>
    <s v="11915958"/>
    <s v="TERSAMESSER*1050-1055x10.6x2.3 CTOPP10"/>
    <n v="476"/>
    <s v=""/>
    <m/>
    <n v="0"/>
    <n v="120"/>
    <s v="0010"/>
    <s v="6"/>
    <n v="0"/>
    <x v="2"/>
  </r>
  <r>
    <n v="1"/>
    <s v="9485265"/>
    <x v="23"/>
    <x v="1"/>
    <m/>
    <s v="12272712"/>
    <s v="60589-10.5X 5.5X4.0 PT  KCR10"/>
    <n v="5000"/>
    <s v=""/>
    <d v="2018-03-02T00:00:00"/>
    <n v="0"/>
    <n v="15.089"/>
    <s v="3100"/>
    <s v="6"/>
    <n v="8.8249999999999993"/>
    <x v="0"/>
  </r>
  <r>
    <n v="1"/>
    <s v="9542620"/>
    <x v="6"/>
    <x v="4"/>
    <m/>
    <s v="12158830"/>
    <s v="WFC 7150 DPT  GC32"/>
    <n v="20000"/>
    <s v=""/>
    <d v="2018-03-02T00:00:00"/>
    <n v="0"/>
    <n v="42.945"/>
    <s v="3300"/>
    <s v="6"/>
    <n v="43.857999999999997"/>
    <x v="0"/>
  </r>
  <r>
    <n v="1"/>
    <s v="9544745"/>
    <x v="6"/>
    <x v="4"/>
    <m/>
    <s v="11191834"/>
    <s v="58000-12.0 TS8  CTF12-BC"/>
    <n v="20000"/>
    <s v=""/>
    <d v="2018-02-23T00:00:00"/>
    <n v="0"/>
    <n v="54.621000000000002"/>
    <s v="2200"/>
    <s v="6"/>
    <n v="53.594999999999999"/>
    <x v="0"/>
  </r>
  <r>
    <n v="1"/>
    <s v="9550010"/>
    <x v="13"/>
    <x v="1"/>
    <m/>
    <s v="80358740"/>
    <s v="CTDD Ø 5.0 RI  MG18 Kanefusa"/>
    <n v="12000"/>
    <s v=""/>
    <d v="2018-03-02T00:00:00"/>
    <n v="0"/>
    <n v="10.506"/>
    <s v="1900"/>
    <s v="6"/>
    <n v="7.4240000000000004"/>
    <x v="0"/>
  </r>
  <r>
    <n v="1"/>
    <s v="9555465"/>
    <x v="9"/>
    <x v="4"/>
    <m/>
    <s v="11188516"/>
    <s v="58000- 8.0 TS8  CTF12-BC"/>
    <n v="150000"/>
    <s v=""/>
    <d v="2018-02-26T00:00:00"/>
    <n v="0"/>
    <n v="132.93"/>
    <s v="2100"/>
    <s v="6"/>
    <n v="127.571"/>
    <x v="0"/>
  </r>
  <r>
    <n v="1"/>
    <s v="9555717"/>
    <x v="9"/>
    <x v="1"/>
    <m/>
    <s v="12294607"/>
    <s v="51689-238 Ø16 K150 TSX  CTM16A"/>
    <n v="400"/>
    <s v=""/>
    <d v="2018-02-27T00:00:00"/>
    <n v="0"/>
    <n v="4.88"/>
    <s v="2100"/>
    <s v="6"/>
    <n v="5.0670000000000002"/>
    <x v="0"/>
  </r>
  <r>
    <n v="1"/>
    <s v="9568010"/>
    <x v="23"/>
    <x v="1"/>
    <m/>
    <s v="12120974"/>
    <s v="CT SB00- 2,00x 5,20x  50,00 DA  CTOPP10"/>
    <n v="2000"/>
    <s v=""/>
    <d v="2018-02-23T00:00:00"/>
    <n v="0"/>
    <n v="17.815999999999999"/>
    <s v="3100"/>
    <s v="6"/>
    <n v="17.123999999999999"/>
    <x v="0"/>
  </r>
  <r>
    <n v="1"/>
    <s v="9572964"/>
    <x v="27"/>
    <x v="1"/>
    <m/>
    <s v="12141727"/>
    <s v="Pion pleins Ø6x5.2mm (PCB_0014)  CTM16N"/>
    <n v="20000"/>
    <s v=""/>
    <d v="2018-03-05T00:00:00"/>
    <n v="0"/>
    <n v="47.481000000000002"/>
    <s v="0590"/>
    <s v="6"/>
    <n v="45.719000000000001"/>
    <x v="1"/>
  </r>
  <r>
    <n v="1"/>
    <s v="9577688"/>
    <x v="26"/>
    <x v="1"/>
    <m/>
    <s v="11740298"/>
    <s v="58800- 7/8&quot; TS8  CTF12-BC"/>
    <n v="1500"/>
    <s v=""/>
    <d v="2018-03-05T00:00:00"/>
    <n v="0"/>
    <n v="15.625999999999999"/>
    <s v="2000"/>
    <s v="6"/>
    <n v="16.88"/>
    <x v="0"/>
  </r>
  <r>
    <n v="1"/>
    <s v="9580286"/>
    <x v="9"/>
    <x v="1"/>
    <m/>
    <s v="11378578"/>
    <s v="2,0+0,1 x 2,5+0,1 x 12,05+/-0,1 TS8 HC10"/>
    <n v="6000"/>
    <s v=""/>
    <d v="2018-02-28T00:00:00"/>
    <n v="0"/>
    <n v="5.9089999999999998"/>
    <s v="2100"/>
    <s v="6"/>
    <n v="5.8479999999999999"/>
    <x v="0"/>
  </r>
  <r>
    <n v="1"/>
    <s v="9581924"/>
    <x v="9"/>
    <x v="1"/>
    <m/>
    <s v="11243889"/>
    <s v="50560-S4-2G 1800 TSN CTM17-BC"/>
    <n v="4000"/>
    <s v=""/>
    <d v="2018-03-01T00:00:00"/>
    <n v="0"/>
    <n v="28.614999999999998"/>
    <s v="2100"/>
    <s v="6"/>
    <n v="26.202999999999999"/>
    <x v="0"/>
  </r>
  <r>
    <n v="1"/>
    <s v="9583589"/>
    <x v="9"/>
    <x v="4"/>
    <m/>
    <s v="12307614"/>
    <s v="22974- 9.0X 4.3X2.7 TS90  CTOPP10"/>
    <n v="3500"/>
    <s v=""/>
    <d v="2018-03-05T00:00:00"/>
    <n v="0"/>
    <n v="5.1079999999999997"/>
    <s v="2100"/>
    <s v="6"/>
    <n v="6.3029999999999999"/>
    <x v="0"/>
  </r>
  <r>
    <n v="1"/>
    <s v="9583607"/>
    <x v="2"/>
    <x v="4"/>
    <m/>
    <s v="6266183"/>
    <s v="43612- 5.0 TS8  CTF12-BC"/>
    <n v="60000"/>
    <s v=""/>
    <d v="2018-03-05T00:00:00"/>
    <n v="0"/>
    <n v="18.521999999999998"/>
    <s v="0500"/>
    <s v="6"/>
    <n v="18.091999999999999"/>
    <x v="1"/>
  </r>
  <r>
    <n v="1"/>
    <s v="9587887"/>
    <x v="9"/>
    <x v="4"/>
    <m/>
    <s v="6238353"/>
    <s v="46000-11.0 TSX  CTM17-BC"/>
    <n v="10000"/>
    <s v=""/>
    <d v="2018-03-01T00:00:00"/>
    <n v="0"/>
    <n v="22.533000000000001"/>
    <s v="2100"/>
    <s v="6"/>
    <n v="21.94"/>
    <x v="0"/>
  </r>
  <r>
    <n v="1"/>
    <s v="9591129"/>
    <x v="28"/>
    <x v="3"/>
    <m/>
    <s v="12191134"/>
    <s v="CTCY MI 1.60X3.00 TSAN  CTS24D"/>
    <n v="441400"/>
    <s v=""/>
    <m/>
    <n v="0"/>
    <n v="39.725999999999999"/>
    <s v="2100"/>
    <s v="6"/>
    <n v="0"/>
    <x v="0"/>
  </r>
  <r>
    <n v="1"/>
    <s v="9593552"/>
    <x v="6"/>
    <x v="3"/>
    <d v="2018-02-26T00:00:00"/>
    <s v="12276184"/>
    <s v="CT SB00- 2,00x 4,50x 60,00 TS42  CTOPP08"/>
    <n v="5"/>
    <s v=""/>
    <d v="2018-02-20T00:00:00"/>
    <n v="0"/>
    <n v="4.7E-2"/>
    <s v="2200"/>
    <s v="6"/>
    <n v="4.7E-2"/>
    <x v="0"/>
  </r>
  <r>
    <n v="1"/>
    <s v="9485448"/>
    <x v="9"/>
    <x v="1"/>
    <d v="2018-02-27T00:00:00"/>
    <s v="11714294"/>
    <s v="960403.03/RA RO 2 M.R.D.17 CC  CTF16R"/>
    <n v="500"/>
    <s v=""/>
    <d v="2018-02-27T00:00:00"/>
    <n v="0"/>
    <n v="10.132999999999999"/>
    <s v="0800"/>
    <s v="6"/>
    <n v="12.528"/>
    <x v="0"/>
  </r>
  <r>
    <n v="1"/>
    <s v="9500364"/>
    <x v="17"/>
    <x v="1"/>
    <m/>
    <s v="11608968"/>
    <s v="Büchse N3719W/03  CTS20L"/>
    <n v="35000"/>
    <s v=""/>
    <d v="2018-02-20T00:00:00"/>
    <n v="0"/>
    <n v="4.41"/>
    <s v="0600"/>
    <s v="6"/>
    <n v="4.75"/>
    <x v="1"/>
  </r>
  <r>
    <n v="1"/>
    <s v="9512980"/>
    <x v="29"/>
    <x v="3"/>
    <m/>
    <s v="11332641"/>
    <s v="CTRG W00-  5,00X330,0  KCR06"/>
    <n v="181"/>
    <s v=""/>
    <d v="2018-03-02T00:00:00"/>
    <n v="0"/>
    <n v="17.919"/>
    <s v="7100"/>
    <s v="6"/>
    <n v="0"/>
    <x v="1"/>
  </r>
  <r>
    <n v="1"/>
    <s v="9545561"/>
    <x v="30"/>
    <x v="3"/>
    <m/>
    <s v="12162530"/>
    <s v="WDC 7150 PT  CTOPP10"/>
    <n v="5000"/>
    <s v=""/>
    <d v="2018-01-25T00:00:00"/>
    <n v="9.76"/>
    <n v="4.88"/>
    <s v="0350"/>
    <s v="6"/>
    <n v="4.6849999999999996"/>
    <x v="0"/>
  </r>
  <r>
    <n v="1"/>
    <s v="9546530"/>
    <x v="31"/>
    <x v="1"/>
    <m/>
    <s v="12169898"/>
    <s v="WFC 7312 PT  CTOPP10"/>
    <n v="2000"/>
    <s v=""/>
    <d v="2018-02-14T00:00:00"/>
    <n v="4.3899999999999997"/>
    <n v="8.9960000000000004"/>
    <s v="3000"/>
    <s v="6"/>
    <n v="10.509"/>
    <x v="0"/>
  </r>
  <r>
    <n v="1"/>
    <s v="9546891"/>
    <x v="23"/>
    <x v="3"/>
    <m/>
    <s v="12030950"/>
    <s v="10975- 8.5X 5.0X2.5 DA  CTOPP10"/>
    <n v="745"/>
    <s v=""/>
    <d v="2018-03-03T00:00:00"/>
    <n v="0"/>
    <n v="0.97899999999999998"/>
    <s v="3100"/>
    <s v="6"/>
    <n v="0.95399999999999996"/>
    <x v="0"/>
  </r>
  <r>
    <n v="1"/>
    <s v="9550011"/>
    <x v="27"/>
    <x v="1"/>
    <m/>
    <s v="80050667"/>
    <s v="CTDD Ø 6.0 LE  HC35"/>
    <n v="10000"/>
    <s v=""/>
    <d v="2018-02-28T00:00:00"/>
    <n v="0"/>
    <n v="11.413"/>
    <s v="0590"/>
    <s v="6"/>
    <n v="10.180999999999999"/>
    <x v="1"/>
  </r>
  <r>
    <n v="1"/>
    <s v="9558135"/>
    <x v="26"/>
    <x v="4"/>
    <m/>
    <s v="6265417"/>
    <s v="11400- 9.0 TS8  CTF12-BC"/>
    <n v="50000"/>
    <s v=""/>
    <d v="2018-03-05T00:00:00"/>
    <n v="0"/>
    <n v="69.141999999999996"/>
    <s v="2000"/>
    <s v="6"/>
    <n v="91.843999999999994"/>
    <x v="0"/>
  </r>
  <r>
    <n v="1"/>
    <s v="9561444"/>
    <x v="9"/>
    <x v="1"/>
    <m/>
    <s v="6209048"/>
    <s v="CTDB 260R      TS8   HC20"/>
    <n v="3000"/>
    <s v=""/>
    <d v="2018-02-27T00:00:00"/>
    <n v="0"/>
    <n v="13.035"/>
    <s v="2100"/>
    <s v="6"/>
    <n v="13.786"/>
    <x v="0"/>
  </r>
  <r>
    <n v="1"/>
    <s v="9564247"/>
    <x v="24"/>
    <x v="1"/>
    <m/>
    <s v="80355864"/>
    <s v="38804-32.0 355864 TSN  CTM17-BC"/>
    <n v="3000"/>
    <s v=""/>
    <d v="2018-02-06T00:00:00"/>
    <n v="10.23"/>
    <n v="95.388000000000005"/>
    <s v="1510"/>
    <s v="6"/>
    <n v="90.802000000000007"/>
    <x v="2"/>
  </r>
  <r>
    <n v="1"/>
    <s v="9578829"/>
    <x v="14"/>
    <x v="4"/>
    <m/>
    <s v="6265479"/>
    <s v="12500- 3.5 TS8  CTF12-BC"/>
    <n v="52000"/>
    <s v=""/>
    <d v="2018-03-05T00:00:00"/>
    <n v="0"/>
    <n v="8.7910000000000004"/>
    <s v="1500"/>
    <s v="6"/>
    <n v="9.2639999999999993"/>
    <x v="0"/>
  </r>
  <r>
    <n v="1"/>
    <s v="9582226"/>
    <x v="32"/>
    <x v="1"/>
    <m/>
    <s v="11699676"/>
    <s v="51015-18 TSX  CTM17-BC"/>
    <n v="16000"/>
    <s v=""/>
    <d v="2018-02-28T00:00:00"/>
    <n v="0"/>
    <n v="262.92"/>
    <s v="0700"/>
    <s v="6"/>
    <n v="244.452"/>
    <x v="1"/>
  </r>
  <r>
    <n v="1"/>
    <s v="9582236"/>
    <x v="22"/>
    <x v="4"/>
    <m/>
    <s v="6265511"/>
    <s v="12500- 5.5 TS8  CTF12-BC"/>
    <n v="12500"/>
    <s v=""/>
    <d v="2018-03-05T00:00:00"/>
    <n v="0"/>
    <n v="4.62"/>
    <s v="1500"/>
    <s v="6"/>
    <n v="5.2510000000000003"/>
    <x v="0"/>
  </r>
  <r>
    <n v="1"/>
    <s v="9582238"/>
    <x v="9"/>
    <x v="4"/>
    <m/>
    <s v="6265750"/>
    <s v="43500- 9.0 TS8  CTF11-BC"/>
    <n v="3500"/>
    <s v=""/>
    <d v="2018-02-27T00:00:00"/>
    <n v="0"/>
    <n v="4.6120000000000001"/>
    <s v="2100"/>
    <s v="6"/>
    <n v="5.31"/>
    <x v="0"/>
  </r>
  <r>
    <n v="1"/>
    <s v="9582332"/>
    <x v="14"/>
    <x v="4"/>
    <m/>
    <s v="6265371"/>
    <s v="11400- 3.0 TS8  CTF12-BC"/>
    <n v="44100"/>
    <s v=""/>
    <d v="2018-03-05T00:00:00"/>
    <n v="0"/>
    <n v="4.6769999999999996"/>
    <s v="1500"/>
    <s v="6"/>
    <n v="5.2160000000000002"/>
    <x v="0"/>
  </r>
  <r>
    <n v="1"/>
    <s v="9588197"/>
    <x v="9"/>
    <x v="4"/>
    <d v="2018-02-27T00:00:00"/>
    <s v="12308282"/>
    <s v="31450- 6.5X 3.6X2.0 TS90  KCR10"/>
    <n v="19000"/>
    <s v=""/>
    <d v="2018-03-01T00:00:00"/>
    <n v="0"/>
    <n v="13.367000000000001"/>
    <s v="2100"/>
    <s v="6"/>
    <n v="12.689"/>
    <x v="0"/>
  </r>
  <r>
    <n v="1"/>
    <s v="9468950"/>
    <x v="0"/>
    <x v="1"/>
    <d v="2018-02-28T00:00:00"/>
    <s v="11211750"/>
    <s v="50417-13.0X 7.0X6.0 TS90  HC30"/>
    <n v="2000"/>
    <s v=""/>
    <d v="2018-03-05T00:00:00"/>
    <n v="0"/>
    <n v="8.5890000000000004"/>
    <s v="9000"/>
    <s v="6"/>
    <n v="8.7710000000000008"/>
    <x v="0"/>
  </r>
  <r>
    <n v="1"/>
    <s v="9558138"/>
    <x v="14"/>
    <x v="4"/>
    <m/>
    <s v="6265478"/>
    <s v="12500- 3.0 TS8  CTF11-BC"/>
    <n v="200000"/>
    <s v=""/>
    <d v="2018-03-05T00:00:00"/>
    <n v="0"/>
    <n v="18.899999999999999"/>
    <s v="1500"/>
    <s v="6"/>
    <n v="36.487000000000002"/>
    <x v="0"/>
  </r>
  <r>
    <n v="1"/>
    <s v="9564340"/>
    <x v="19"/>
    <x v="1"/>
    <m/>
    <s v="11608968"/>
    <s v="Büchse N3719W/03  CTS20L"/>
    <n v="19047"/>
    <s v=""/>
    <d v="2018-02-19T00:00:00"/>
    <n v="0"/>
    <n v="2.4"/>
    <s v="0200"/>
    <s v="6"/>
    <n v="22.556000000000001"/>
    <x v="3"/>
  </r>
  <r>
    <n v="1"/>
    <s v="9566837"/>
    <x v="9"/>
    <x v="4"/>
    <m/>
    <s v="11974235"/>
    <s v="31450- 6.5X 3.5X2.0 TS90  KCR06"/>
    <n v="130000"/>
    <s v=""/>
    <d v="2018-02-27T00:00:00"/>
    <n v="0"/>
    <n v="84.63"/>
    <s v="2100"/>
    <s v="6"/>
    <n v="129.17099999999999"/>
    <x v="0"/>
  </r>
  <r>
    <n v="1"/>
    <s v="9568180"/>
    <x v="6"/>
    <x v="4"/>
    <m/>
    <s v="12151074"/>
    <s v="WDC 7230 TS90  KCR32"/>
    <n v="3200"/>
    <s v=""/>
    <d v="2018-03-05T00:00:00"/>
    <n v="0"/>
    <n v="4.8150000000000004"/>
    <s v="2200"/>
    <s v="6"/>
    <n v="5.4169999999999998"/>
    <x v="0"/>
  </r>
  <r>
    <n v="1"/>
    <s v="9569937"/>
    <x v="12"/>
    <x v="4"/>
    <m/>
    <s v="12056488"/>
    <s v="CT SB00- 2,00x 6,00x  60,00 DA  CTOPP10"/>
    <n v="130"/>
    <s v=""/>
    <m/>
    <n v="0"/>
    <n v="1.3919999999999999"/>
    <s v="0050"/>
    <s v="6"/>
    <n v="0"/>
    <x v="2"/>
  </r>
  <r>
    <n v="1"/>
    <s v="9571057"/>
    <x v="26"/>
    <x v="4"/>
    <m/>
    <s v="11821906"/>
    <s v="17037- 8.0X 5.0X2.3 TS90  KCR10"/>
    <n v="120000"/>
    <s v=""/>
    <d v="2018-03-05T00:00:00"/>
    <n v="0"/>
    <n v="144.9"/>
    <s v="2000"/>
    <s v="6"/>
    <n v="137.68700000000001"/>
    <x v="0"/>
  </r>
  <r>
    <n v="1"/>
    <s v="9583617"/>
    <x v="22"/>
    <x v="4"/>
    <m/>
    <s v="12287082"/>
    <s v="60000- 8.0X 3.3X2.3 TS90  KCR06"/>
    <n v="5800"/>
    <s v=""/>
    <d v="2018-02-28T00:00:00"/>
    <n v="0"/>
    <n v="4.6280000000000001"/>
    <s v="1500"/>
    <s v="6"/>
    <n v="5.0229999999999997"/>
    <x v="0"/>
  </r>
  <r>
    <n v="1"/>
    <s v="9583932"/>
    <x v="9"/>
    <x v="4"/>
    <m/>
    <s v="12303108"/>
    <s v="17037- 8.0X 6.0X2.3 TS90  GC32"/>
    <n v="3200"/>
    <s v=""/>
    <d v="2018-03-05T00:00:00"/>
    <n v="0"/>
    <n v="4.7039999999999997"/>
    <s v="2100"/>
    <s v="6"/>
    <n v="5.0259999999999998"/>
    <x v="0"/>
  </r>
  <r>
    <n v="1"/>
    <s v="9584009"/>
    <x v="9"/>
    <x v="1"/>
    <m/>
    <s v="11810371"/>
    <s v="51985-16.0 TSX CTM17-BC"/>
    <n v="40000"/>
    <s v=""/>
    <d v="2018-02-27T00:00:00"/>
    <n v="0"/>
    <n v="115.068"/>
    <s v="2100"/>
    <s v="6"/>
    <n v="150.72900000000001"/>
    <x v="0"/>
  </r>
  <r>
    <n v="1"/>
    <s v="9584061"/>
    <x v="13"/>
    <x v="4"/>
    <m/>
    <s v="11995740"/>
    <s v="10975- 8.5X 3.4X2.5 TS90  CTOPP10"/>
    <n v="5000"/>
    <s v=""/>
    <d v="2018-02-28T00:00:00"/>
    <n v="0"/>
    <n v="4.3360000000000003"/>
    <s v="1900"/>
    <s v="6"/>
    <n v="4.3090000000000002"/>
    <x v="0"/>
  </r>
  <r>
    <n v="1"/>
    <s v="9585151"/>
    <x v="9"/>
    <x v="3"/>
    <m/>
    <s v="12260751"/>
    <s v="WFC 7180 DPT  GC32"/>
    <n v="910"/>
    <s v=""/>
    <d v="2018-03-03T00:00:00"/>
    <n v="0"/>
    <n v="2.2349999999999999"/>
    <s v="3250"/>
    <s v="6"/>
    <n v="1.82"/>
    <x v="0"/>
  </r>
  <r>
    <n v="1"/>
    <s v="9585349"/>
    <x v="6"/>
    <x v="1"/>
    <m/>
    <s v="6219338"/>
    <s v="10975- 8.5X 5.0X2.5 TS90  SMX"/>
    <n v="5000"/>
    <s v=""/>
    <d v="2018-03-05T00:00:00"/>
    <n v="0"/>
    <n v="5.5069999999999997"/>
    <s v="2200"/>
    <s v="6"/>
    <n v="5.7190000000000003"/>
    <x v="0"/>
  </r>
  <r>
    <n v="1"/>
    <s v="9585373"/>
    <x v="9"/>
    <x v="1"/>
    <m/>
    <s v="11187369"/>
    <s v="50290- 5.0 TS8  CTM17-BC"/>
    <n v="25000"/>
    <s v=""/>
    <d v="2018-03-02T00:00:00"/>
    <n v="0"/>
    <n v="6.8250000000000002"/>
    <s v="2100"/>
    <s v="6"/>
    <n v="6.1580000000000004"/>
    <x v="0"/>
  </r>
  <r>
    <n v="1"/>
    <s v="9585600"/>
    <x v="13"/>
    <x v="1"/>
    <m/>
    <s v="12109490"/>
    <s v="60004-25.0 TS8  CTM17-BC"/>
    <n v="2000"/>
    <s v=""/>
    <d v="2018-02-27T00:00:00"/>
    <n v="0"/>
    <n v="70.266000000000005"/>
    <s v="1900"/>
    <s v="6"/>
    <n v="70.891999999999996"/>
    <x v="0"/>
  </r>
  <r>
    <n v="1"/>
    <s v="9586444"/>
    <x v="2"/>
    <x v="1"/>
    <m/>
    <s v="11428808"/>
    <s v="25376- 6.5X 3.5X2.0 TS90  CTU05-KC"/>
    <n v="50000"/>
    <s v=""/>
    <d v="2018-02-27T00:00:00"/>
    <n v="0"/>
    <n v="36.225000000000001"/>
    <s v="0500"/>
    <s v="6"/>
    <n v="32.658999999999999"/>
    <x v="1"/>
  </r>
  <r>
    <n v="1"/>
    <s v="9587889"/>
    <x v="1"/>
    <x v="4"/>
    <d v="2018-02-28T00:00:00"/>
    <s v="12282898"/>
    <s v="Art. intermediaire 12282423 CTF11E"/>
    <n v="33001"/>
    <s v=""/>
    <d v="2018-02-26T00:00:00"/>
    <n v="0"/>
    <n v="4.8860000000000001"/>
    <s v="1500"/>
    <s v="6"/>
    <n v="5.43"/>
    <x v="0"/>
  </r>
  <r>
    <n v="1"/>
    <s v="9498614"/>
    <x v="33"/>
    <x v="1"/>
    <d v="2018-03-01T00:00:00"/>
    <s v="11742956"/>
    <s v="NHF G 0850-0590-055 CAG CTF24E"/>
    <n v="15000"/>
    <s v=""/>
    <d v="2017-12-04T00:00:00"/>
    <n v="0"/>
    <n v="6.8040000000000003"/>
    <s v="2300"/>
    <s v="6"/>
    <n v="8.19"/>
    <x v="1"/>
  </r>
  <r>
    <n v="1"/>
    <s v="9526355"/>
    <x v="23"/>
    <x v="3"/>
    <m/>
    <s v="12041458"/>
    <s v="38376-13.0X 6.5X4.0 DA  KCR10"/>
    <n v="3560"/>
    <s v=""/>
    <d v="2018-02-12T00:00:00"/>
    <n v="0"/>
    <n v="16.024000000000001"/>
    <s v="3100"/>
    <s v="6"/>
    <n v="15.962999999999999"/>
    <x v="0"/>
  </r>
  <r>
    <n v="1"/>
    <s v="9536317"/>
    <x v="23"/>
    <x v="3"/>
    <m/>
    <s v="12053823"/>
    <s v="24150-12.5X 6.5X4.0 DA  KCR10"/>
    <n v="3120"/>
    <s v=""/>
    <d v="2018-03-04T00:00:00"/>
    <n v="0"/>
    <n v="13.875"/>
    <s v="3100"/>
    <s v="6"/>
    <n v="13.363"/>
    <x v="0"/>
  </r>
  <r>
    <n v="1"/>
    <s v="9546764"/>
    <x v="23"/>
    <x v="3"/>
    <m/>
    <s v="12148312"/>
    <s v="12356-10.5X 4.8X3.0 DA  KCR10"/>
    <n v="2450"/>
    <s v=""/>
    <d v="2018-03-03T00:00:00"/>
    <n v="0"/>
    <n v="4.53"/>
    <s v="3100"/>
    <s v="6"/>
    <n v="4.5279999999999996"/>
    <x v="0"/>
  </r>
  <r>
    <n v="1"/>
    <s v="9547015"/>
    <x v="23"/>
    <x v="3"/>
    <m/>
    <s v="12105341"/>
    <s v="38376-13.0X 6.0X4.0 DA  KCR10"/>
    <n v="2520"/>
    <s v=""/>
    <d v="2018-02-27T00:00:00"/>
    <n v="0"/>
    <n v="10.45"/>
    <s v="3100"/>
    <s v="6"/>
    <n v="10.4"/>
    <x v="0"/>
  </r>
  <r>
    <n v="1"/>
    <s v="9547031"/>
    <x v="23"/>
    <x v="3"/>
    <m/>
    <s v="11893679"/>
    <s v="12356-10.5X 3.5X3.0 DA  CTOPP10"/>
    <n v="1950"/>
    <s v=""/>
    <d v="2018-03-05T00:00:00"/>
    <n v="0"/>
    <n v="2.4180000000000001"/>
    <s v="3100"/>
    <s v="6"/>
    <n v="2.738"/>
    <x v="0"/>
  </r>
  <r>
    <n v="1"/>
    <s v="9551608"/>
    <x v="16"/>
    <x v="1"/>
    <m/>
    <s v="80050671"/>
    <s v="CTDD Ø 8.0 LE  HC35"/>
    <n v="15000"/>
    <s v=""/>
    <m/>
    <n v="79.25"/>
    <n v="33.893999999999998"/>
    <s v="0100"/>
    <s v="6"/>
    <n v="0"/>
    <x v="3"/>
  </r>
  <r>
    <n v="1"/>
    <s v="9561613"/>
    <x v="2"/>
    <x v="4"/>
    <m/>
    <s v="11182738"/>
    <s v="CTBB 6,900  CTF12E"/>
    <n v="30000"/>
    <s v=""/>
    <d v="2018-03-01T00:00:00"/>
    <n v="0"/>
    <n v="80.072999999999993"/>
    <s v="0500"/>
    <s v="6"/>
    <n v="76.061000000000007"/>
    <x v="1"/>
  </r>
  <r>
    <n v="1"/>
    <s v="9564322"/>
    <x v="24"/>
    <x v="1"/>
    <m/>
    <s v="11523884"/>
    <s v="51220 FALCON 1 1/2&quot; TSN  CTM17-BC"/>
    <n v="4000"/>
    <s v=""/>
    <d v="2018-03-05T00:00:00"/>
    <n v="7.25"/>
    <n v="197.959"/>
    <s v="1510"/>
    <s v="6"/>
    <n v="185.14"/>
    <x v="2"/>
  </r>
  <r>
    <n v="1"/>
    <s v="9574658"/>
    <x v="23"/>
    <x v="3"/>
    <m/>
    <s v="12148312"/>
    <s v="12356-10.5X 4.8X3.0 DA  KCR10"/>
    <n v="2000"/>
    <s v=""/>
    <d v="2018-03-05T00:00:00"/>
    <n v="0"/>
    <n v="3.883"/>
    <s v="3100"/>
    <s v="6"/>
    <n v="3.8809999999999998"/>
    <x v="0"/>
  </r>
  <r>
    <n v="1"/>
    <s v="9574967"/>
    <x v="2"/>
    <x v="1"/>
    <m/>
    <s v="82027129"/>
    <s v="GSR Ø5.2XØ1.25X1.1 Rev.05  CTS06L"/>
    <n v="56085"/>
    <s v=""/>
    <d v="2018-03-05T00:00:00"/>
    <n v="0"/>
    <n v="18.844999999999999"/>
    <s v="0500"/>
    <s v="6"/>
    <n v="17.381"/>
    <x v="1"/>
  </r>
  <r>
    <n v="1"/>
    <s v="9582336"/>
    <x v="14"/>
    <x v="4"/>
    <m/>
    <s v="6267710"/>
    <s v="48000- 4.0 TS8  CTF12-BC"/>
    <n v="80000"/>
    <s v=""/>
    <d v="2018-03-02T00:00:00"/>
    <n v="0"/>
    <n v="13.944000000000001"/>
    <s v="1500"/>
    <s v="6"/>
    <n v="13.779"/>
    <x v="0"/>
  </r>
  <r>
    <n v="1"/>
    <s v="9582340"/>
    <x v="25"/>
    <x v="4"/>
    <m/>
    <s v="11188122"/>
    <s v="58800- 3/16&quot; TS8  CTF12-BC"/>
    <n v="55000"/>
    <s v=""/>
    <d v="2018-02-28T00:00:00"/>
    <n v="0"/>
    <n v="13.282999999999999"/>
    <s v="1800"/>
    <s v="6"/>
    <n v="19.385999999999999"/>
    <x v="0"/>
  </r>
  <r>
    <n v="1"/>
    <s v="9582381"/>
    <x v="9"/>
    <x v="4"/>
    <m/>
    <s v="11895892"/>
    <s v="60126-10.5X 3.5X3.0 TS90  CTOPP10"/>
    <n v="20000"/>
    <s v=""/>
    <d v="2018-03-02T00:00:00"/>
    <n v="0"/>
    <n v="26.46"/>
    <s v="2100"/>
    <s v="6"/>
    <n v="18.177"/>
    <x v="0"/>
  </r>
  <r>
    <n v="1"/>
    <s v="9582386"/>
    <x v="2"/>
    <x v="4"/>
    <m/>
    <s v="11879201"/>
    <s v="60126-10.5X 3.9X3.0 TS90  KCR10"/>
    <n v="30000"/>
    <s v=""/>
    <d v="2018-03-02T00:00:00"/>
    <n v="0"/>
    <n v="46.777000000000001"/>
    <s v="0500"/>
    <s v="6"/>
    <n v="44.195"/>
    <x v="1"/>
  </r>
  <r>
    <n v="1"/>
    <s v="9584259"/>
    <x v="9"/>
    <x v="1"/>
    <m/>
    <s v="6238554"/>
    <s v="46600- 1 1/4&quot; TSX  CTM17-BC"/>
    <n v="1500"/>
    <s v=""/>
    <d v="2018-03-02T00:00:00"/>
    <n v="0"/>
    <n v="52.347000000000001"/>
    <s v="2100"/>
    <s v="6"/>
    <n v="51.578000000000003"/>
    <x v="0"/>
  </r>
  <r>
    <n v="1"/>
    <s v="9584798"/>
    <x v="30"/>
    <x v="3"/>
    <m/>
    <s v="12055425"/>
    <s v="38376-13.0X 5.8X4.0 DA  KCR10"/>
    <n v="790"/>
    <s v=""/>
    <d v="2018-02-16T00:00:00"/>
    <n v="1.96"/>
    <n v="3.1150000000000002"/>
    <s v="0350"/>
    <s v="6"/>
    <n v="3.0259999999999998"/>
    <x v="0"/>
  </r>
  <r>
    <n v="1"/>
    <s v="9585045"/>
    <x v="9"/>
    <x v="1"/>
    <m/>
    <s v="11604673"/>
    <s v="WDC 7230 TS90  GC40"/>
    <n v="6000"/>
    <s v=""/>
    <d v="2018-03-01T00:00:00"/>
    <n v="0"/>
    <n v="8.6940000000000008"/>
    <s v="2100"/>
    <s v="6"/>
    <n v="8.17"/>
    <x v="0"/>
  </r>
  <r>
    <n v="1"/>
    <s v="9585127"/>
    <x v="9"/>
    <x v="3"/>
    <m/>
    <s v="12260751"/>
    <s v="WFC 7180 DPT  GC32"/>
    <n v="4455"/>
    <s v=""/>
    <d v="2018-03-03T00:00:00"/>
    <n v="0"/>
    <n v="10.941000000000001"/>
    <s v="3250"/>
    <s v="6"/>
    <n v="8.91"/>
    <x v="0"/>
  </r>
  <r>
    <n v="1"/>
    <s v="9585375"/>
    <x v="9"/>
    <x v="1"/>
    <m/>
    <s v="6233527"/>
    <s v="47221- 5/16&quot; TS8    BC20"/>
    <n v="5000"/>
    <s v=""/>
    <d v="2018-02-27T00:00:00"/>
    <n v="0"/>
    <n v="7.3819999999999997"/>
    <s v="2100"/>
    <s v="6"/>
    <n v="7.7670000000000003"/>
    <x v="0"/>
  </r>
  <r>
    <n v="1"/>
    <s v="9585377"/>
    <x v="9"/>
    <x v="1"/>
    <m/>
    <s v="6254918"/>
    <s v="47838-18.0 TS8  CTM17-BC"/>
    <n v="3000"/>
    <s v=""/>
    <d v="2018-02-26T00:00:00"/>
    <n v="0"/>
    <n v="23.114999999999998"/>
    <s v="2100"/>
    <s v="6"/>
    <n v="28.326000000000001"/>
    <x v="0"/>
  </r>
  <r>
    <n v="1"/>
    <s v="9585384"/>
    <x v="14"/>
    <x v="1"/>
    <m/>
    <s v="12146647"/>
    <s v="SST R 360-1190 TO CTS20L"/>
    <n v="10000"/>
    <s v=""/>
    <d v="2018-02-27T00:00:00"/>
    <n v="0"/>
    <n v="16.905000000000001"/>
    <s v="1500"/>
    <s v="6"/>
    <n v="17.271000000000001"/>
    <x v="0"/>
  </r>
  <r>
    <n v="1"/>
    <s v="9585421"/>
    <x v="9"/>
    <x v="1"/>
    <m/>
    <s v="12128116"/>
    <s v="60126-10.5X 7.0X3.0 TS90  KCR10"/>
    <n v="3000"/>
    <s v=""/>
    <d v="2018-03-01T00:00:00"/>
    <n v="0"/>
    <n v="8.5960000000000001"/>
    <s v="2100"/>
    <s v="6"/>
    <n v="8.5540000000000003"/>
    <x v="0"/>
  </r>
  <r>
    <n v="1"/>
    <s v="9585435"/>
    <x v="9"/>
    <x v="1"/>
    <m/>
    <s v="6222353"/>
    <s v="45169-14.0 TS8  BC20"/>
    <n v="3000"/>
    <s v=""/>
    <d v="2018-03-05T00:00:00"/>
    <n v="0"/>
    <n v="14.836"/>
    <s v="2100"/>
    <s v="6"/>
    <n v="15.42"/>
    <x v="0"/>
  </r>
  <r>
    <n v="1"/>
    <s v="9585481"/>
    <x v="9"/>
    <x v="1"/>
    <m/>
    <s v="6264492"/>
    <s v="10975- 8.5X 5.5X2.5 TS90  SMX"/>
    <n v="5000"/>
    <s v=""/>
    <d v="2018-02-28T00:00:00"/>
    <n v="0"/>
    <n v="6.6040000000000001"/>
    <s v="2100"/>
    <s v="6"/>
    <n v="5.923"/>
    <x v="0"/>
  </r>
  <r>
    <n v="1"/>
    <s v="9585496"/>
    <x v="9"/>
    <x v="1"/>
    <m/>
    <s v="11824470"/>
    <s v="60036-3/4&quot; TS8  CTM17-BC"/>
    <n v="2000"/>
    <s v=""/>
    <d v="2018-02-27T00:00:00"/>
    <n v="0"/>
    <n v="20.74"/>
    <s v="2100"/>
    <s v="6"/>
    <n v="21.052"/>
    <x v="0"/>
  </r>
  <r>
    <n v="1"/>
    <s v="9585500"/>
    <x v="26"/>
    <x v="1"/>
    <m/>
    <s v="11826598"/>
    <s v="51927-16.0 TSX CTM17-BC"/>
    <n v="15000"/>
    <s v=""/>
    <d v="2018-02-26T00:00:00"/>
    <n v="0"/>
    <n v="79.064999999999998"/>
    <s v="2000"/>
    <s v="6"/>
    <n v="73.861000000000004"/>
    <x v="0"/>
  </r>
  <r>
    <n v="1"/>
    <s v="9585612"/>
    <x v="9"/>
    <x v="1"/>
    <m/>
    <s v="12230750"/>
    <s v="311601  TS8  KCR10"/>
    <n v="7000"/>
    <s v=""/>
    <d v="2018-03-02T00:00:00"/>
    <n v="0"/>
    <n v="5.226"/>
    <s v="2100"/>
    <s v="6"/>
    <n v="5.1749999999999998"/>
    <x v="0"/>
  </r>
  <r>
    <n v="1"/>
    <s v="9586272"/>
    <x v="9"/>
    <x v="1"/>
    <m/>
    <s v="12309262"/>
    <s v="44982-15.0X 8.0X4.0 TS90  KCR10"/>
    <n v="4000"/>
    <s v=""/>
    <d v="2018-03-01T00:00:00"/>
    <n v="0"/>
    <n v="30.306999999999999"/>
    <s v="2100"/>
    <s v="6"/>
    <n v="29.437999999999999"/>
    <x v="0"/>
  </r>
  <r>
    <n v="1"/>
    <s v="9586285"/>
    <x v="9"/>
    <x v="1"/>
    <m/>
    <s v="6201119"/>
    <s v="81965- 6.5 TS8  CTM17-BC"/>
    <n v="30000"/>
    <s v=""/>
    <d v="2018-02-27T00:00:00"/>
    <n v="0"/>
    <n v="26.806999999999999"/>
    <s v="2100"/>
    <s v="6"/>
    <n v="25.007000000000001"/>
    <x v="0"/>
  </r>
  <r>
    <n v="1"/>
    <s v="9586416"/>
    <x v="9"/>
    <x v="1"/>
    <m/>
    <s v="6276520"/>
    <s v="50174-6.3X9.0X4.83  TS8   BC20"/>
    <n v="15000"/>
    <s v=""/>
    <d v="2018-03-01T00:00:00"/>
    <n v="0"/>
    <n v="45.439"/>
    <s v="2100"/>
    <s v="6"/>
    <n v="41.067999999999998"/>
    <x v="0"/>
  </r>
  <r>
    <n v="1"/>
    <s v="9587980"/>
    <x v="25"/>
    <x v="4"/>
    <m/>
    <s v="6238716"/>
    <s v="46600- 13/64&quot; TSX  CTM17-BC"/>
    <n v="11550"/>
    <s v=""/>
    <d v="2018-02-28T00:00:00"/>
    <n v="0"/>
    <n v="4.851"/>
    <s v="1800"/>
    <s v="6"/>
    <n v="5.8739999999999997"/>
    <x v="0"/>
  </r>
  <r>
    <n v="1"/>
    <s v="9587983"/>
    <x v="2"/>
    <x v="4"/>
    <m/>
    <s v="11245831"/>
    <s v="58000- 5.0 TS8  CTF12-BC"/>
    <n v="35000"/>
    <s v=""/>
    <d v="2018-03-05T00:00:00"/>
    <n v="0"/>
    <n v="9.5920000000000005"/>
    <s v="0500"/>
    <s v="6"/>
    <n v="10.042"/>
    <x v="1"/>
  </r>
  <r>
    <n v="1"/>
    <s v="9587985"/>
    <x v="2"/>
    <x v="4"/>
    <m/>
    <s v="11770906"/>
    <s v="50379- 6.0 TS8  MAS10"/>
    <n v="200000"/>
    <s v=""/>
    <d v="2018-03-02T00:00:00"/>
    <n v="0"/>
    <n v="57.96"/>
    <s v="0500"/>
    <s v="6"/>
    <n v="58.4"/>
    <x v="1"/>
  </r>
  <r>
    <n v="1"/>
    <s v="9587987"/>
    <x v="3"/>
    <x v="4"/>
    <m/>
    <s v="11894753"/>
    <s v="60299-4.0 TS8 CTF11-BC"/>
    <n v="30000"/>
    <s v=""/>
    <d v="2018-03-02T00:00:00"/>
    <n v="0"/>
    <n v="5.04"/>
    <s v="1900"/>
    <s v="6"/>
    <n v="9.2110000000000003"/>
    <x v="0"/>
  </r>
  <r>
    <n v="1"/>
    <s v="9588038"/>
    <x v="25"/>
    <x v="4"/>
    <m/>
    <s v="12117555"/>
    <s v="WEC 7110 TS90  KCR06"/>
    <n v="20000"/>
    <s v=""/>
    <d v="2018-03-05T00:00:00"/>
    <n v="0"/>
    <n v="18.606000000000002"/>
    <s v="1400"/>
    <s v="6"/>
    <n v="18.902000000000001"/>
    <x v="0"/>
  </r>
  <r>
    <n v="1"/>
    <s v="9592322"/>
    <x v="12"/>
    <x v="3"/>
    <m/>
    <s v="12047375"/>
    <s v="26457-10.5X 5.5X3.5 DA  KCR10"/>
    <n v="2760"/>
    <s v=""/>
    <m/>
    <n v="0"/>
    <n v="6.8559999999999999"/>
    <s v="0050"/>
    <s v="6"/>
    <n v="0"/>
    <x v="2"/>
  </r>
  <r>
    <n v="1"/>
    <s v="9607712"/>
    <x v="19"/>
    <x v="0"/>
    <m/>
    <s v="11757305"/>
    <s v="51849- 7.0X 3.4X2.5 TS43  HC30"/>
    <n v="86000"/>
    <s v=""/>
    <d v="2018-03-05T00:00:00"/>
    <n v="0"/>
    <n v="69.531000000000006"/>
    <s v="0200"/>
    <s v="6"/>
    <n v="64.435000000000002"/>
    <x v="3"/>
  </r>
  <r>
    <n v="1"/>
    <s v="9607716"/>
    <x v="16"/>
    <x v="0"/>
    <d v="2018-03-01T00:00:00"/>
    <s v="11735844"/>
    <s v="51849- 7.0X 4.5X2.5 TS43  HC30"/>
    <n v="30000"/>
    <s v=""/>
    <d v="2018-03-05T00:00:00"/>
    <n v="3.96"/>
    <n v="32.192999999999998"/>
    <s v="0100"/>
    <s v="6"/>
    <n v="-5.0000000000000001E-3"/>
    <x v="3"/>
  </r>
  <r>
    <n v="1"/>
    <s v="9532032"/>
    <x v="4"/>
    <x v="2"/>
    <d v="2018-03-02T00:00:00"/>
    <s v="11733205"/>
    <s v="CTBA SI 2.31 GR TSN  MG18"/>
    <n v="600000"/>
    <s v=""/>
    <d v="2018-02-07T00:00:00"/>
    <n v="0"/>
    <n v="61.866"/>
    <s v="1700"/>
    <s v="6"/>
    <n v="65.043999999999997"/>
    <x v="2"/>
  </r>
  <r>
    <n v="1"/>
    <s v="9534763"/>
    <x v="9"/>
    <x v="1"/>
    <m/>
    <s v="82030646"/>
    <s v="CTDD Ø12.0 RI  MG18 Kanefusa"/>
    <n v="600"/>
    <s v=""/>
    <d v="2018-03-01T00:00:00"/>
    <n v="0"/>
    <n v="6.117"/>
    <s v="2100"/>
    <s v="6"/>
    <n v="6.3159999999999998"/>
    <x v="0"/>
  </r>
  <r>
    <n v="1"/>
    <s v="9550602"/>
    <x v="12"/>
    <x v="3"/>
    <m/>
    <s v="12298238"/>
    <s v="61329- WELD 35X19X1.07 TS42 HC40"/>
    <n v="71"/>
    <s v=""/>
    <m/>
    <n v="0"/>
    <n v="0.3"/>
    <s v="0050"/>
    <s v="6"/>
    <n v="0"/>
    <x v="2"/>
  </r>
  <r>
    <n v="1"/>
    <s v="9555060"/>
    <x v="20"/>
    <x v="1"/>
    <m/>
    <s v="11808132"/>
    <s v="NHF G 1995-0590-058 CAG CTF24E"/>
    <n v="20000"/>
    <s v=""/>
    <d v="2018-02-19T00:00:00"/>
    <n v="32.17"/>
    <n v="21.986999999999998"/>
    <s v="9010"/>
    <s v="6"/>
    <n v="27.24"/>
    <x v="2"/>
  </r>
  <r>
    <n v="1"/>
    <s v="9563038"/>
    <x v="22"/>
    <x v="4"/>
    <m/>
    <s v="11249314"/>
    <s v="47090- 5.0X 2.1X1.58 TSR1  HC20"/>
    <n v="700000"/>
    <s v=""/>
    <d v="2018-03-05T00:00:00"/>
    <n v="0"/>
    <n v="154.35"/>
    <s v="1500"/>
    <s v="6"/>
    <n v="171.19300000000001"/>
    <x v="0"/>
  </r>
  <r>
    <n v="1"/>
    <s v="9564374"/>
    <x v="24"/>
    <x v="1"/>
    <m/>
    <s v="11523894"/>
    <s v="51220 FALCON 45.0 TSN  CTM17-BC"/>
    <n v="1500"/>
    <s v=""/>
    <d v="2018-02-09T00:00:00"/>
    <n v="5.45"/>
    <n v="119.39100000000001"/>
    <s v="1510"/>
    <s v="6"/>
    <n v="120.47199999999999"/>
    <x v="2"/>
  </r>
  <r>
    <n v="1"/>
    <s v="9571556"/>
    <x v="23"/>
    <x v="3"/>
    <m/>
    <s v="12249786"/>
    <s v="WFC 7280 PT  CTOPP10"/>
    <n v="3000"/>
    <s v=""/>
    <d v="2018-03-03T00:00:00"/>
    <n v="0"/>
    <n v="11.304"/>
    <s v="3100"/>
    <s v="6"/>
    <n v="11.238"/>
    <x v="0"/>
  </r>
  <r>
    <n v="1"/>
    <s v="9577518"/>
    <x v="9"/>
    <x v="4"/>
    <m/>
    <s v="6265407"/>
    <s v="11400- 7.0 TS8  CTF12-BC"/>
    <n v="90000"/>
    <s v=""/>
    <d v="2018-03-02T00:00:00"/>
    <n v="0"/>
    <n v="70.591999999999999"/>
    <s v="2100"/>
    <s v="6"/>
    <n v="68.542000000000002"/>
    <x v="0"/>
  </r>
  <r>
    <n v="1"/>
    <s v="9578561"/>
    <x v="27"/>
    <x v="1"/>
    <m/>
    <s v="80358742"/>
    <s v="CTDD Ø 6.0 RI  MG18 Kanefusa"/>
    <n v="3000"/>
    <s v=""/>
    <d v="2018-03-05T00:00:00"/>
    <n v="0"/>
    <n v="5.04"/>
    <s v="0590"/>
    <s v="6"/>
    <n v="4.8019999999999996"/>
    <x v="1"/>
  </r>
  <r>
    <n v="1"/>
    <s v="9580285"/>
    <x v="3"/>
    <x v="1"/>
    <m/>
    <s v="12257580"/>
    <s v="17037- 8.0X 7.3X2.3 TS90  KCR10"/>
    <n v="10000"/>
    <s v=""/>
    <d v="2018-03-01T00:00:00"/>
    <n v="0"/>
    <n v="17.934000000000001"/>
    <s v="1900"/>
    <s v="6"/>
    <n v="17.521000000000001"/>
    <x v="0"/>
  </r>
  <r>
    <n v="1"/>
    <s v="9580324"/>
    <x v="3"/>
    <x v="1"/>
    <m/>
    <s v="12292522"/>
    <s v="12356-10.5X 4.4X3.0 TS90  S25T"/>
    <n v="3400"/>
    <s v=""/>
    <d v="2018-02-28T00:00:00"/>
    <n v="0"/>
    <n v="4.8019999999999996"/>
    <s v="2050"/>
    <s v="6"/>
    <n v="4.76"/>
    <x v="0"/>
  </r>
  <r>
    <n v="1"/>
    <s v="9583611"/>
    <x v="2"/>
    <x v="4"/>
    <m/>
    <s v="6284995"/>
    <s v="43612- 6.0 TS8  CTF12-BC"/>
    <n v="100000"/>
    <s v=""/>
    <d v="2018-03-05T00:00:00"/>
    <n v="0"/>
    <n v="46.2"/>
    <s v="0500"/>
    <s v="6"/>
    <n v="46.128999999999998"/>
    <x v="1"/>
  </r>
  <r>
    <n v="1"/>
    <s v="9584263"/>
    <x v="9"/>
    <x v="1"/>
    <m/>
    <s v="6238556"/>
    <s v="46600- 1 1/2&quot; TSX  CTM17-BC"/>
    <n v="1600"/>
    <s v=""/>
    <d v="2018-03-02T00:00:00"/>
    <n v="0"/>
    <n v="73.427999999999997"/>
    <s v="2100"/>
    <s v="6"/>
    <n v="68.239000000000004"/>
    <x v="0"/>
  </r>
  <r>
    <n v="1"/>
    <s v="9584393"/>
    <x v="23"/>
    <x v="3"/>
    <m/>
    <s v="12126689"/>
    <s v="11748-10.5X 4.0X2.5 DA  CTOPP10"/>
    <n v="1500"/>
    <s v=""/>
    <d v="2018-03-05T00:00:00"/>
    <n v="0"/>
    <n v="2.0030000000000001"/>
    <s v="3100"/>
    <s v="6"/>
    <n v="2.1179999999999999"/>
    <x v="0"/>
  </r>
  <r>
    <n v="1"/>
    <s v="9585520"/>
    <x v="23"/>
    <x v="3"/>
    <m/>
    <s v="12257660"/>
    <s v="38376-13.0X 6.5X4.0 DA  CTOPP10"/>
    <n v="340"/>
    <s v=""/>
    <d v="2018-03-05T00:00:00"/>
    <n v="0"/>
    <n v="1.4470000000000001"/>
    <s v="3100"/>
    <s v="6"/>
    <n v="1.44"/>
    <x v="0"/>
  </r>
  <r>
    <n v="1"/>
    <s v="9586855"/>
    <x v="9"/>
    <x v="1"/>
    <m/>
    <s v="12200627"/>
    <s v="51805-151 1/2&quot; TSX  CTM17-BC CT4"/>
    <n v="5000"/>
    <s v=""/>
    <d v="2018-02-28T00:00:00"/>
    <n v="0"/>
    <n v="26.738"/>
    <s v="2100"/>
    <s v="6"/>
    <n v="48.031999999999996"/>
    <x v="0"/>
  </r>
  <r>
    <n v="1"/>
    <s v="9587992"/>
    <x v="9"/>
    <x v="4"/>
    <m/>
    <s v="11245826"/>
    <s v="58000- 4.0 TS8  CTF12-BC"/>
    <n v="60000"/>
    <s v=""/>
    <d v="2018-03-05T00:00:00"/>
    <n v="0"/>
    <n v="9.1980000000000004"/>
    <s v="2100"/>
    <s v="6"/>
    <n v="18.931000000000001"/>
    <x v="0"/>
  </r>
  <r>
    <n v="1"/>
    <s v="9587994"/>
    <x v="2"/>
    <x v="4"/>
    <m/>
    <s v="11894755"/>
    <s v="60299-5.0 TS8 CTF11-BC"/>
    <n v="100000"/>
    <s v=""/>
    <d v="2018-03-02T00:00:00"/>
    <n v="0"/>
    <n v="29.925000000000001"/>
    <s v="0500"/>
    <s v="6"/>
    <n v="31.198"/>
    <x v="1"/>
  </r>
  <r>
    <n v="1"/>
    <s v="9588016"/>
    <x v="14"/>
    <x v="4"/>
    <m/>
    <s v="11915913"/>
    <s v="50379-6.5 TS8 MAS10"/>
    <n v="12000"/>
    <s v=""/>
    <d v="2018-03-05T00:00:00"/>
    <n v="0"/>
    <n v="4.5110000000000001"/>
    <s v="1500"/>
    <s v="6"/>
    <n v="5.0350000000000001"/>
    <x v="0"/>
  </r>
  <r>
    <n v="1"/>
    <s v="9588051"/>
    <x v="2"/>
    <x v="4"/>
    <m/>
    <s v="11879195"/>
    <s v="60249- 5.2X 5.0X2.0 TS90  CTS18D"/>
    <n v="60000"/>
    <s v=""/>
    <d v="2018-03-05T00:00:00"/>
    <n v="0"/>
    <n v="44.162999999999997"/>
    <s v="0500"/>
    <s v="6"/>
    <n v="42.08"/>
    <x v="1"/>
  </r>
  <r>
    <n v="1"/>
    <s v="9588094"/>
    <x v="22"/>
    <x v="4"/>
    <m/>
    <s v="6100739"/>
    <s v="25376- 6.5X 3.4X2.0 TS43  KCR06"/>
    <n v="7600"/>
    <s v=""/>
    <d v="2018-03-05T00:00:00"/>
    <n v="0"/>
    <n v="5.2670000000000003"/>
    <s v="1500"/>
    <s v="6"/>
    <n v="5.8710000000000004"/>
    <x v="0"/>
  </r>
  <r>
    <n v="1"/>
    <s v="9588285"/>
    <x v="2"/>
    <x v="4"/>
    <m/>
    <s v="11199747"/>
    <s v="24323- 6.0 TS8*  CTF12-BC"/>
    <n v="30000"/>
    <s v=""/>
    <d v="2018-03-05T00:00:00"/>
    <n v="0"/>
    <n v="14.207000000000001"/>
    <s v="0500"/>
    <s v="6"/>
    <n v="14.794"/>
    <x v="1"/>
  </r>
  <r>
    <n v="1"/>
    <s v="9588287"/>
    <x v="9"/>
    <x v="4"/>
    <d v="2018-03-02T00:00:00"/>
    <s v="6200256"/>
    <s v="31450- 6.5X 3.2X2.0 TS90  HC10"/>
    <n v="20000"/>
    <s v=""/>
    <d v="2018-03-02T00:00:00"/>
    <n v="0"/>
    <n v="11.592000000000001"/>
    <s v="2100"/>
    <s v="6"/>
    <n v="13.903"/>
    <x v="0"/>
  </r>
  <r>
    <n v="1"/>
    <s v="9591643"/>
    <x v="34"/>
    <x v="6"/>
    <d v="2017-12-12T00:00:00"/>
    <s v="82002835"/>
    <s v="51656 - CTBL OR20  45.0x24.3x2.0  MG18"/>
    <n v="1000"/>
    <s v=""/>
    <d v="2018-03-05T00:00:00"/>
    <n v="11.83"/>
    <n v="32.340000000000003"/>
    <s v="0200"/>
    <s v="6"/>
    <n v="34.981000000000002"/>
    <x v="2"/>
  </r>
  <r>
    <n v="1"/>
    <s v="9531882"/>
    <x v="34"/>
    <x v="6"/>
    <d v="2018-01-02T00:00:00"/>
    <s v="12018909"/>
    <s v="CTK OE 36.2x8.5x6.0 PL  MG18"/>
    <n v="200"/>
    <s v=""/>
    <d v="2018-03-05T00:00:00"/>
    <n v="7.5"/>
    <n v="5.0599999999999996"/>
    <s v="0200"/>
    <s v="6"/>
    <n v="14.811"/>
    <x v="2"/>
  </r>
  <r>
    <n v="1"/>
    <s v="9592154"/>
    <x v="19"/>
    <x v="6"/>
    <d v="2018-01-02T00:00:00"/>
    <s v="12152608"/>
    <s v="CTK ISO  29.5x 7.0x1.50  KCR02+"/>
    <n v="200"/>
    <s v=""/>
    <d v="2018-02-28T00:00:00"/>
    <n v="0"/>
    <n v="0.73799999999999999"/>
    <s v="0400"/>
    <s v="6"/>
    <n v="116.712"/>
    <x v="3"/>
  </r>
  <r>
    <n v="1"/>
    <s v="9543252"/>
    <x v="35"/>
    <x v="6"/>
    <d v="2018-01-08T00:00:00"/>
    <s v="12118371"/>
    <s v="CTK PK  78.0x5.5x1.1  CTOPP10"/>
    <n v="5000"/>
    <s v=""/>
    <m/>
    <n v="8.2899999999999991"/>
    <n v="26.548999999999999"/>
    <s v="0100"/>
    <s v="1"/>
    <n v="0"/>
    <x v="3"/>
  </r>
  <r>
    <n v="1"/>
    <s v="9559829"/>
    <x v="8"/>
    <x v="6"/>
    <d v="2018-01-08T00:00:00"/>
    <s v="80355879"/>
    <s v="38804-45.0 355879 TSN  CTM17-BC"/>
    <n v="200"/>
    <s v=""/>
    <d v="2018-02-28T00:00:00"/>
    <n v="0"/>
    <n v="17.585000000000001"/>
    <s v="2000"/>
    <s v="6"/>
    <n v="19.434000000000001"/>
    <x v="0"/>
  </r>
  <r>
    <n v="1"/>
    <s v="9522532"/>
    <x v="12"/>
    <x v="7"/>
    <d v="2018-01-12T00:00:00"/>
    <s v="12251434"/>
    <s v="CTBL OP00  80.0x34.4x2.0  KCR18+"/>
    <n v="57"/>
    <s v=""/>
    <m/>
    <n v="0"/>
    <n v="5.125"/>
    <s v="0100"/>
    <s v="6"/>
    <n v="0"/>
    <x v="2"/>
  </r>
  <r>
    <n v="1"/>
    <s v="9527506"/>
    <x v="27"/>
    <x v="7"/>
    <d v="2018-02-02T00:00:00"/>
    <s v="12282234"/>
    <s v="CTBL ST20  90.0x40.0x3.0 D=4.6  KCR08"/>
    <n v="40"/>
    <s v=""/>
    <d v="2018-03-05T00:00:00"/>
    <n v="0"/>
    <n v="6.415"/>
    <s v="0550"/>
    <s v="6"/>
    <n v="9.548"/>
    <x v="1"/>
  </r>
  <r>
    <n v="1"/>
    <s v="9530130"/>
    <x v="36"/>
    <x v="7"/>
    <m/>
    <s v="82024297"/>
    <s v="CTS 02- 3,17X12,70X 114,30 KA  HE40"/>
    <n v="30"/>
    <s v=""/>
    <m/>
    <n v="0.32"/>
    <n v="0"/>
    <s v="0010"/>
    <s v="1"/>
    <n v="0"/>
    <x v="3"/>
  </r>
  <r>
    <n v="1"/>
    <s v="9591634"/>
    <x v="34"/>
    <x v="6"/>
    <d v="2018-02-02T00:00:00"/>
    <s v="82002835"/>
    <s v="51656 - CTBL OR20  45.0x24.3x2.0  MG18"/>
    <n v="1000"/>
    <s v=""/>
    <d v="2018-03-05T00:00:00"/>
    <n v="12.39"/>
    <n v="33.880000000000003"/>
    <s v="0200"/>
    <s v="6"/>
    <n v="40.71"/>
    <x v="2"/>
  </r>
  <r>
    <n v="1"/>
    <s v="9579148"/>
    <x v="19"/>
    <x v="6"/>
    <d v="2018-02-06T00:00:00"/>
    <s v="12140282"/>
    <s v="CTBL XX10 39.2X25.3X2.0 D=6.1  KCR02+"/>
    <n v="400"/>
    <s v=""/>
    <d v="2018-03-05T00:00:00"/>
    <n v="0"/>
    <n v="11.701000000000001"/>
    <s v="0400"/>
    <s v="6"/>
    <n v="15.948"/>
    <x v="3"/>
  </r>
  <r>
    <n v="1"/>
    <s v="9527688"/>
    <x v="12"/>
    <x v="7"/>
    <d v="2018-02-07T00:00:00"/>
    <s v="12017600"/>
    <s v="CTK OK 60.0x8.0x1.5 40°  MG18"/>
    <n v="3000"/>
    <s v=""/>
    <m/>
    <n v="0"/>
    <n v="26.302"/>
    <s v="0010"/>
    <s v="6"/>
    <n v="0"/>
    <x v="2"/>
  </r>
  <r>
    <n v="1"/>
    <s v="9550294"/>
    <x v="34"/>
    <x v="7"/>
    <m/>
    <s v="82029242"/>
    <s v="CTK  KA  24,7X8,0X1,5  2X40°  MG18"/>
    <n v="2000"/>
    <s v=""/>
    <d v="2018-03-03T00:00:00"/>
    <n v="12.57"/>
    <n v="15.18"/>
    <s v="0300"/>
    <s v="6"/>
    <n v="11.27"/>
    <x v="2"/>
  </r>
  <r>
    <n v="1"/>
    <s v="9591639"/>
    <x v="34"/>
    <x v="6"/>
    <d v="2018-02-07T00:00:00"/>
    <s v="82002842"/>
    <s v="51656 - CTBL OR20  30.0x19.3x2.0  MG18"/>
    <n v="1500"/>
    <s v=""/>
    <d v="2018-03-05T00:00:00"/>
    <n v="27.67"/>
    <n v="26.234999999999999"/>
    <s v="0200"/>
    <s v="6"/>
    <n v="24.387"/>
    <x v="2"/>
  </r>
  <r>
    <n v="1"/>
    <s v="9512430"/>
    <x v="36"/>
    <x v="7"/>
    <d v="2018-02-12T00:00:00"/>
    <s v="12193334"/>
    <s v="STB 424- 1/8x3/4x6 GR  HC20"/>
    <n v="140"/>
    <s v=""/>
    <m/>
    <n v="1.42"/>
    <n v="0"/>
    <s v="0100"/>
    <s v="6"/>
    <n v="0"/>
    <x v="3"/>
  </r>
  <r>
    <n v="1"/>
    <s v="9559903"/>
    <x v="27"/>
    <x v="7"/>
    <d v="2018-02-14T00:00:00"/>
    <s v="12284762"/>
    <s v="61338- 6.0x 6.0x2.0  CTOPP10"/>
    <n v="50"/>
    <s v=""/>
    <d v="2018-03-05T00:00:00"/>
    <n v="0"/>
    <n v="4.9000000000000002E-2"/>
    <s v="0550"/>
    <s v="6"/>
    <n v="0.255"/>
    <x v="1"/>
  </r>
  <r>
    <n v="1"/>
    <s v="9542807"/>
    <x v="17"/>
    <x v="7"/>
    <d v="2018-02-15T00:00:00"/>
    <s v="82004457"/>
    <s v="CTK ST  80.0x13.0x2.2 4H  MG06"/>
    <n v="145"/>
    <s v=""/>
    <d v="2018-03-05T00:00:00"/>
    <n v="0"/>
    <n v="4.2229999999999999"/>
    <s v="0600"/>
    <s v="6"/>
    <n v="8.1530000000000005"/>
    <x v="1"/>
  </r>
  <r>
    <n v="1"/>
    <s v="9549000"/>
    <x v="2"/>
    <x v="7"/>
    <d v="2018-02-15T00:00:00"/>
    <s v="82002835"/>
    <s v="51656 - CTBL OR20  45.0x24.3x2.0  MG18"/>
    <n v="830"/>
    <s v=""/>
    <d v="2018-03-04T00:00:00"/>
    <n v="0"/>
    <n v="18.664999999999999"/>
    <s v="0500"/>
    <s v="6"/>
    <n v="34.567"/>
    <x v="1"/>
  </r>
  <r>
    <n v="1"/>
    <s v="9516253"/>
    <x v="37"/>
    <x v="7"/>
    <d v="2018-02-16T00:00:00"/>
    <s v="11996976"/>
    <s v="CTK XX 21.33x21.33x3.18 PL CTS18D"/>
    <n v="8000"/>
    <s v=""/>
    <d v="2018-02-23T00:00:00"/>
    <n v="19.329999999999998"/>
    <n v="120.56"/>
    <s v="0100"/>
    <s v="6"/>
    <n v="137.00899999999999"/>
    <x v="3"/>
  </r>
  <r>
    <n v="1"/>
    <s v="9542810"/>
    <x v="38"/>
    <x v="7"/>
    <m/>
    <s v="12284562"/>
    <s v="61338-16.0x 8.0x2.0  CTOPP10"/>
    <n v="70"/>
    <s v=""/>
    <d v="2018-03-05T00:00:00"/>
    <n v="0.02"/>
    <n v="0.27400000000000002"/>
    <s v="0410"/>
    <s v="6"/>
    <n v="0.47"/>
    <x v="1"/>
  </r>
  <r>
    <n v="1"/>
    <s v="9563015"/>
    <x v="17"/>
    <x v="7"/>
    <m/>
    <s v="11937925"/>
    <s v="00.14.0045  TS8  KCR06+"/>
    <n v="600"/>
    <s v=""/>
    <d v="2018-03-05T00:00:00"/>
    <n v="0"/>
    <n v="2.66"/>
    <s v="0600"/>
    <s v="6"/>
    <n v="2.8940000000000001"/>
    <x v="1"/>
  </r>
  <r>
    <n v="1"/>
    <s v="9568145"/>
    <x v="9"/>
    <x v="7"/>
    <d v="2018-02-16T00:00:00"/>
    <s v="11937932"/>
    <s v="00.14.0046  TS8  KCR06"/>
    <n v="500"/>
    <s v=""/>
    <d v="2018-03-01T00:00:00"/>
    <n v="0"/>
    <n v="2.1150000000000002"/>
    <s v="1020"/>
    <s v="6"/>
    <n v="-1.9550000000000001"/>
    <x v="0"/>
  </r>
  <r>
    <n v="1"/>
    <s v="9508927"/>
    <x v="27"/>
    <x v="7"/>
    <d v="2018-02-19T00:00:00"/>
    <s v="82002833"/>
    <s v="51656 - CTBL OR20  35.0x24.3x2.0  MG18"/>
    <n v="2000"/>
    <s v=""/>
    <d v="2018-02-20T00:00:00"/>
    <n v="0"/>
    <n v="52.14"/>
    <s v="0550"/>
    <s v="6"/>
    <n v="44.494999999999997"/>
    <x v="1"/>
  </r>
  <r>
    <n v="1"/>
    <s v="9560078"/>
    <x v="2"/>
    <x v="7"/>
    <d v="2018-02-21T00:00:00"/>
    <s v="12118377"/>
    <s v="CTK LD  20.0x25.0x2.5 SH PL  CTOPP10"/>
    <n v="230"/>
    <s v=""/>
    <d v="2018-03-05T00:00:00"/>
    <n v="0"/>
    <n v="3.9449999999999998"/>
    <s v="0500"/>
    <s v="6"/>
    <n v="2.1240000000000001"/>
    <x v="1"/>
  </r>
  <r>
    <n v="1"/>
    <s v="9572472"/>
    <x v="34"/>
    <x v="7"/>
    <d v="2018-02-22T00:00:00"/>
    <s v="12092611"/>
    <s v="CTBL CH20 35.0X20.0X4.0 PL RI   KCR08"/>
    <n v="30"/>
    <s v=""/>
    <d v="2018-02-28T00:00:00"/>
    <n v="0.9"/>
    <n v="0.84199999999999997"/>
    <s v="0200"/>
    <s v="6"/>
    <n v="2.282"/>
    <x v="2"/>
  </r>
  <r>
    <n v="1"/>
    <s v="9527843"/>
    <x v="12"/>
    <x v="7"/>
    <d v="2018-02-23T00:00:00"/>
    <s v="12118376"/>
    <s v="CTK PK  78.0x 5.5x1.1 TASCH2 LD  CTOPP10"/>
    <n v="300"/>
    <s v=""/>
    <m/>
    <n v="0"/>
    <n v="4.4080000000000004"/>
    <s v="0100"/>
    <s v="6"/>
    <n v="0"/>
    <x v="2"/>
  </r>
  <r>
    <n v="1"/>
    <s v="9536994"/>
    <x v="2"/>
    <x v="7"/>
    <m/>
    <s v="12018921"/>
    <s v="CTK OE 30.2x9.5x6.0 LE R=9 PL  MG18"/>
    <n v="200"/>
    <s v=""/>
    <d v="2018-03-05T00:00:00"/>
    <n v="0"/>
    <n v="5.4180000000000001"/>
    <s v="0500"/>
    <s v="6"/>
    <n v="4.282"/>
    <x v="1"/>
  </r>
  <r>
    <n v="1"/>
    <s v="9566314"/>
    <x v="2"/>
    <x v="7"/>
    <m/>
    <s v="12260997"/>
    <s v="CTK FC  14.3x14.3x2.8 NS  KCR08"/>
    <n v="110"/>
    <s v=""/>
    <d v="2018-03-05T00:00:00"/>
    <n v="0"/>
    <n v="0.57999999999999996"/>
    <s v="0500"/>
    <s v="6"/>
    <n v="9.609"/>
    <x v="1"/>
  </r>
  <r>
    <n v="1"/>
    <s v="9582091"/>
    <x v="15"/>
    <x v="7"/>
    <m/>
    <s v="12163153"/>
    <s v="00.14.0055 TS8  KCR06"/>
    <n v="1000"/>
    <s v=""/>
    <d v="2018-03-05T00:00:00"/>
    <n v="0"/>
    <n v="4.2240000000000002"/>
    <s v="0700"/>
    <s v="6"/>
    <n v="7.7469999999999999"/>
    <x v="0"/>
  </r>
  <r>
    <n v="1"/>
    <s v="9585518"/>
    <x v="27"/>
    <x v="7"/>
    <d v="2018-02-23T00:00:00"/>
    <s v="12058691"/>
    <s v="CTK ST  50.00x12.000x1.50 RO  KCR02+"/>
    <n v="18440"/>
    <s v=""/>
    <d v="2018-03-03T00:00:00"/>
    <n v="0"/>
    <n v="305.404"/>
    <s v="0550"/>
    <s v="6"/>
    <n v="291.03100000000001"/>
    <x v="1"/>
  </r>
  <r>
    <n v="1"/>
    <s v="9563036"/>
    <x v="26"/>
    <x v="7"/>
    <d v="2018-02-26T00:00:00"/>
    <s v="12297156"/>
    <s v="61237-15.78x12.07x2.21 TS90  HC20"/>
    <n v="1500"/>
    <s v=""/>
    <d v="2018-03-02T00:00:00"/>
    <n v="0"/>
    <n v="8.82"/>
    <s v="2000"/>
    <s v="6"/>
    <n v="9.0180000000000007"/>
    <x v="0"/>
  </r>
  <r>
    <n v="1"/>
    <s v="9563042"/>
    <x v="15"/>
    <x v="7"/>
    <d v="2018-02-26T00:00:00"/>
    <s v="12297159"/>
    <s v="61237-19.00x15.33x2.21 TS90  HC20"/>
    <n v="500"/>
    <s v=""/>
    <d v="2018-03-05T00:00:00"/>
    <n v="0"/>
    <n v="2.7080000000000002"/>
    <s v="0700"/>
    <s v="2"/>
    <n v="-6.7329999999999997"/>
    <x v="0"/>
  </r>
  <r>
    <n v="1"/>
    <s v="9529839"/>
    <x v="27"/>
    <x v="7"/>
    <d v="2018-02-27T00:00:00"/>
    <s v="11253159"/>
    <s v="CTBL GL00  60.0x45.5x2.0  MG18"/>
    <n v="46"/>
    <s v=""/>
    <d v="2018-01-14T00:00:00"/>
    <n v="0"/>
    <n v="3.9"/>
    <s v="0550"/>
    <s v="2"/>
    <n v="6.1429999999999998"/>
    <x v="1"/>
  </r>
  <r>
    <n v="1"/>
    <s v="9535071"/>
    <x v="27"/>
    <x v="7"/>
    <m/>
    <s v="11863967"/>
    <s v="CTBL OE 32.0x32.0x2.5 R9 PL  CTF11E"/>
    <n v="100"/>
    <s v=""/>
    <d v="2018-03-05T00:00:00"/>
    <n v="0"/>
    <n v="1.8640000000000001"/>
    <s v="0550"/>
    <s v="2"/>
    <n v="2.4169999999999998"/>
    <x v="1"/>
  </r>
  <r>
    <n v="1"/>
    <s v="9571584"/>
    <x v="19"/>
    <x v="7"/>
    <m/>
    <s v="82005451"/>
    <s v="CTBL OW00 23.0x20.8x3.0  MG18"/>
    <n v="438"/>
    <s v=""/>
    <d v="2018-02-28T00:00:00"/>
    <n v="0"/>
    <n v="8.2759999999999998"/>
    <s v="0400"/>
    <s v="2"/>
    <n v="7.9809999999999999"/>
    <x v="3"/>
  </r>
  <r>
    <n v="1"/>
    <s v="9574519"/>
    <x v="27"/>
    <x v="7"/>
    <d v="2018-02-27T00:00:00"/>
    <s v="80300510"/>
    <s v="CTBL ST10  25.0x25.5x2.0  HE40"/>
    <n v="40"/>
    <s v=""/>
    <d v="2018-03-05T00:00:00"/>
    <n v="0"/>
    <n v="0.71299999999999997"/>
    <s v="0550"/>
    <s v="2"/>
    <n v="0.93700000000000006"/>
    <x v="1"/>
  </r>
  <r>
    <n v="1"/>
    <s v="9555721"/>
    <x v="27"/>
    <x v="7"/>
    <d v="2018-02-28T00:00:00"/>
    <s v="82002821"/>
    <s v="51656 - CTBL OR20  30.0x34.3x2.0  MG18"/>
    <n v="1090"/>
    <s v=""/>
    <d v="2018-03-05T00:00:00"/>
    <n v="0"/>
    <n v="31.9"/>
    <s v="0550"/>
    <s v="6"/>
    <n v="36.578000000000003"/>
    <x v="1"/>
  </r>
  <r>
    <n v="1"/>
    <s v="9558144"/>
    <x v="19"/>
    <x v="7"/>
    <m/>
    <s v="82005453"/>
    <s v="CTBL OW00 31.5x20.8x3.0  MG18"/>
    <n v="260"/>
    <s v=""/>
    <d v="2018-02-28T00:00:00"/>
    <n v="0"/>
    <n v="7.2789999999999999"/>
    <s v="0400"/>
    <s v="2"/>
    <n v="10.425000000000001"/>
    <x v="3"/>
  </r>
  <r>
    <n v="1"/>
    <s v="9558155"/>
    <x v="27"/>
    <x v="7"/>
    <m/>
    <s v="82005435"/>
    <s v="CTBL OW00 19.5x 7.3x3.0  MG18"/>
    <n v="300"/>
    <s v=""/>
    <d v="2018-03-05T00:00:00"/>
    <n v="0"/>
    <n v="1.65"/>
    <s v="0550"/>
    <s v="2"/>
    <n v="2.2599999999999998"/>
    <x v="1"/>
  </r>
  <r>
    <n v="1"/>
    <s v="9563037"/>
    <x v="13"/>
    <x v="7"/>
    <m/>
    <s v="12297158"/>
    <s v="61237-14.17x 9.06x2.21 TS90  HC20"/>
    <n v="1500"/>
    <s v=""/>
    <d v="2018-03-01T00:00:00"/>
    <n v="0"/>
    <n v="8.82"/>
    <s v="1900"/>
    <s v="6"/>
    <n v="-2.73"/>
    <x v="0"/>
  </r>
  <r>
    <n v="1"/>
    <s v="9566732"/>
    <x v="12"/>
    <x v="7"/>
    <m/>
    <s v="12269382"/>
    <s v="CTBL ZK11  30.0x22.5x3.0 LE SKIN2LD HC20"/>
    <n v="50"/>
    <s v=""/>
    <m/>
    <n v="0"/>
    <n v="2.141"/>
    <s v="0060"/>
    <s v="2"/>
    <n v="0"/>
    <x v="2"/>
  </r>
  <r>
    <n v="1"/>
    <s v="9572878"/>
    <x v="39"/>
    <x v="7"/>
    <d v="2018-02-28T00:00:00"/>
    <s v="80331393"/>
    <s v="CTK SC  21.0x21.0x5.5 SH  HC27"/>
    <n v="552"/>
    <s v=""/>
    <m/>
    <n v="2.61"/>
    <n v="8.0329999999999995"/>
    <s v="0100"/>
    <s v="2"/>
    <n v="0"/>
    <x v="3"/>
  </r>
  <r>
    <n v="1"/>
    <s v="9535083"/>
    <x v="17"/>
    <x v="7"/>
    <d v="2018-03-01T00:00:00"/>
    <s v="11863965"/>
    <s v="CTBL OE 23.9x23.9x2.5 R8.3 PL  CTF11E"/>
    <n v="200"/>
    <s v=""/>
    <d v="2018-03-02T00:00:00"/>
    <n v="0"/>
    <n v="2.34"/>
    <s v="0600"/>
    <s v="2"/>
    <n v="-11.103999999999999"/>
    <x v="1"/>
  </r>
  <r>
    <n v="1"/>
    <s v="9561803"/>
    <x v="40"/>
    <x v="7"/>
    <m/>
    <s v="12264198"/>
    <s v="CTRU W00- 10,30X 43,5  KCR05+"/>
    <n v="10000"/>
    <s v=""/>
    <m/>
    <n v="22.38"/>
    <n v="599.63400000000001"/>
    <s v="0100"/>
    <s v="6"/>
    <n v="0"/>
    <x v="3"/>
  </r>
  <r>
    <n v="1"/>
    <s v="9561806"/>
    <x v="39"/>
    <x v="7"/>
    <m/>
    <s v="12274806"/>
    <s v="CTRU W00- 10,30X 41,5  KCR05+"/>
    <n v="10000"/>
    <s v=""/>
    <m/>
    <n v="22.38"/>
    <n v="572.21799999999996"/>
    <s v="0100"/>
    <s v="6"/>
    <n v="0"/>
    <x v="3"/>
  </r>
  <r>
    <n v="1"/>
    <s v="9563365"/>
    <x v="2"/>
    <x v="7"/>
    <m/>
    <s v="12113577"/>
    <s v="CTK SC 15.0x15.0x1.5 35°  KCR08"/>
    <n v="690"/>
    <s v=""/>
    <d v="2018-03-05T00:00:00"/>
    <n v="0"/>
    <n v="2.839"/>
    <s v="0500"/>
    <s v="2"/>
    <n v="4.1989999999999998"/>
    <x v="1"/>
  </r>
  <r>
    <n v="1"/>
    <s v="9566720"/>
    <x v="2"/>
    <x v="7"/>
    <m/>
    <s v="12127152"/>
    <s v="CTBL ST20 30.0X20.5X2.0   KCR02+"/>
    <n v="211"/>
    <s v=""/>
    <d v="2018-03-01T00:00:00"/>
    <n v="0"/>
    <n v="3.1539999999999999"/>
    <s v="0500"/>
    <s v="2"/>
    <n v="4.391"/>
    <x v="1"/>
  </r>
  <r>
    <n v="1"/>
    <s v="9577196"/>
    <x v="15"/>
    <x v="7"/>
    <m/>
    <s v="12298309"/>
    <s v="61366-15.24x15.97x2.20 TS90  HC20"/>
    <n v="500"/>
    <s v=""/>
    <d v="2018-03-05T00:00:00"/>
    <n v="0"/>
    <n v="3.1110000000000002"/>
    <s v="0700"/>
    <s v="2"/>
    <n v="65.338999999999999"/>
    <x v="0"/>
  </r>
  <r>
    <n v="1"/>
    <s v="9592280"/>
    <x v="17"/>
    <x v="7"/>
    <d v="2018-03-01T00:00:00"/>
    <s v="12141440"/>
    <s v="CTK SN  50.0x 7.5x1.5 R  Rohling MG18"/>
    <n v="4750"/>
    <s v=""/>
    <d v="2018-02-22T00:00:00"/>
    <n v="0"/>
    <n v="38.594999999999999"/>
    <s v="0600"/>
    <s v="6"/>
    <n v="38.165999999999997"/>
    <x v="1"/>
  </r>
  <r>
    <n v="1"/>
    <s v="9558110"/>
    <x v="2"/>
    <x v="7"/>
    <d v="2018-03-02T00:00:00"/>
    <s v="82005452"/>
    <s v="CTBL OW00 27.0x20.8x3.0  MG18"/>
    <n v="2500"/>
    <s v=""/>
    <d v="2018-03-04T00:00:00"/>
    <n v="0"/>
    <n v="28.324999999999999"/>
    <s v="0500"/>
    <s v="2"/>
    <n v="58.484000000000002"/>
    <x v="1"/>
  </r>
  <r>
    <n v="1"/>
    <s v="9558149"/>
    <x v="2"/>
    <x v="7"/>
    <m/>
    <s v="82031439"/>
    <s v="CTBL GL00  85.0x20.5x2.0  MG18"/>
    <n v="200"/>
    <s v=""/>
    <d v="2018-03-04T00:00:00"/>
    <n v="0"/>
    <n v="11.044"/>
    <s v="0500"/>
    <s v="2"/>
    <n v="13.03"/>
    <x v="1"/>
  </r>
  <r>
    <n v="1"/>
    <s v="9561439"/>
    <x v="2"/>
    <x v="6"/>
    <m/>
    <s v="11923060"/>
    <s v="CTK GD  24.0X9.4X2.0  MG18"/>
    <n v="15"/>
    <s v=""/>
    <d v="2018-01-27T00:00:00"/>
    <n v="0"/>
    <n v="8.3000000000000004E-2"/>
    <s v="0500"/>
    <s v="2"/>
    <n v="0.34300000000000003"/>
    <x v="1"/>
  </r>
  <r>
    <n v="1"/>
    <s v="9568070"/>
    <x v="2"/>
    <x v="7"/>
    <m/>
    <s v="80301140"/>
    <s v="CTBL CH20  45.0x25.5x3.0  KCR08"/>
    <n v="30"/>
    <s v=""/>
    <d v="2018-03-05T00:00:00"/>
    <n v="0"/>
    <n v="1.64"/>
    <s v="0500"/>
    <s v="2"/>
    <n v="2.2330000000000001"/>
    <x v="1"/>
  </r>
  <r>
    <n v="1"/>
    <s v="9577152"/>
    <x v="2"/>
    <x v="7"/>
    <m/>
    <s v="12280832"/>
    <s v="CTK ST   9.6x12.0x1.5   KCR02+"/>
    <n v="150"/>
    <s v=""/>
    <d v="2018-03-05T00:00:00"/>
    <n v="0"/>
    <n v="0.311"/>
    <s v="0500"/>
    <s v="2"/>
    <n v="0.45500000000000002"/>
    <x v="1"/>
  </r>
  <r>
    <n v="1"/>
    <s v="9582408"/>
    <x v="38"/>
    <x v="7"/>
    <m/>
    <s v="80357656"/>
    <s v="CTBL ST10  20.2x25.3x2.0 H=6.0  KCR08"/>
    <n v="100"/>
    <s v=""/>
    <d v="2018-03-04T00:00:00"/>
    <n v="0.12"/>
    <n v="1.661"/>
    <s v="0410"/>
    <s v="2"/>
    <n v="2.754"/>
    <x v="1"/>
  </r>
  <r>
    <n v="1"/>
    <s v="9584054"/>
    <x v="2"/>
    <x v="7"/>
    <m/>
    <s v="82000558"/>
    <s v="CTK ST  20.0x12.6x1.5 PL KA  SMG02"/>
    <n v="4530"/>
    <s v=""/>
    <d v="2018-02-22T00:00:00"/>
    <n v="0"/>
    <n v="25.228000000000002"/>
    <s v="0420"/>
    <s v="2"/>
    <n v="26.341000000000001"/>
    <x v="1"/>
  </r>
  <r>
    <n v="1"/>
    <s v="9585342"/>
    <x v="38"/>
    <x v="7"/>
    <m/>
    <s v="11411272"/>
    <s v="CTK SK  35.0x 9.0x1.5 KA  HC05"/>
    <n v="257"/>
    <s v=""/>
    <d v="2018-03-04T00:00:00"/>
    <n v="0.15"/>
    <n v="1.458"/>
    <s v="0410"/>
    <s v="2"/>
    <n v="1.623"/>
    <x v="1"/>
  </r>
  <r>
    <n v="1"/>
    <s v="9591500"/>
    <x v="39"/>
    <x v="7"/>
    <m/>
    <s v="12141440"/>
    <s v="CTK SN  50.0x 7.5x1.5 R  Rohling MG18"/>
    <n v="30000"/>
    <s v=""/>
    <m/>
    <n v="88.5"/>
    <n v="243.149"/>
    <s v="0100"/>
    <s v="6"/>
    <n v="0"/>
    <x v="3"/>
  </r>
  <r>
    <n v="1"/>
    <s v="9607520"/>
    <x v="19"/>
    <x v="7"/>
    <d v="2018-03-02T00:00:00"/>
    <s v="82005452"/>
    <s v="CTBL OW00 27.0x20.8x3.0  MG18"/>
    <n v="1375"/>
    <s v=""/>
    <m/>
    <n v="0"/>
    <n v="28.324999999999999"/>
    <s v="0400"/>
    <s v="2"/>
    <n v="0"/>
    <x v="3"/>
  </r>
  <r>
    <m/>
    <s v="9529785"/>
    <x v="0"/>
    <x v="0"/>
    <d v="2018-01-02T00:00:00"/>
    <s v="12069554"/>
    <s v="50973- 8.5X 3.7X2.6 TS90  KCR10"/>
    <n v="10000"/>
    <s v=""/>
    <d v="2018-03-05T00:00:00"/>
    <n v="0"/>
    <n v="9.9429999999999996"/>
    <s v="9000"/>
    <s v="6"/>
    <n v="9.6010000000000009"/>
    <x v="0"/>
  </r>
  <r>
    <m/>
    <s v="9577180"/>
    <x v="1"/>
    <x v="0"/>
    <d v="2018-01-02T00:00:00"/>
    <s v="11869098"/>
    <s v="51960- 6.0X4.5X2.0 TS43  KCR05"/>
    <n v="13000"/>
    <s v=""/>
    <d v="2018-02-27T00:00:00"/>
    <n v="0"/>
    <n v="10.510999999999999"/>
    <s v="1600"/>
    <s v="6"/>
    <n v="11.157"/>
    <x v="0"/>
  </r>
  <r>
    <m/>
    <s v="9602697"/>
    <x v="2"/>
    <x v="0"/>
    <d v="2018-01-04T00:00:00"/>
    <s v="11843393"/>
    <s v="51964-10.5X5.5X3.0 TS43  KCR05"/>
    <n v="5000"/>
    <s v=""/>
    <d v="2018-03-05T00:00:00"/>
    <n v="0"/>
    <n v="12.815"/>
    <s v="0350"/>
    <s v="6"/>
    <n v="14.654"/>
    <x v="1"/>
  </r>
  <r>
    <m/>
    <s v="9505018"/>
    <x v="3"/>
    <x v="1"/>
    <d v="2018-01-11T00:00:00"/>
    <s v="11523876"/>
    <s v="51220 FALCON 35.0 TSN  CTM17-BC"/>
    <n v="5000"/>
    <s v=""/>
    <d v="2018-03-01T00:00:00"/>
    <n v="0"/>
    <n v="189.28399999999999"/>
    <s v="1900"/>
    <s v="6"/>
    <n v="177.23"/>
    <x v="0"/>
  </r>
  <r>
    <m/>
    <s v="9508013"/>
    <x v="4"/>
    <x v="2"/>
    <d v="2018-01-12T00:00:00"/>
    <s v="11733205"/>
    <s v="CTBA SI 2.31 GR TSN  MG18"/>
    <n v="500000"/>
    <s v=""/>
    <d v="2018-01-22T00:00:00"/>
    <n v="0"/>
    <n v="51.555"/>
    <s v="1700"/>
    <s v="6"/>
    <n v="52.48"/>
    <x v="2"/>
  </r>
  <r>
    <m/>
    <s v="9480757"/>
    <x v="3"/>
    <x v="2"/>
    <d v="2018-01-17T00:00:00"/>
    <s v="11733205"/>
    <s v="CTBA SI 2.31 GR TSN  MG18"/>
    <n v="525000"/>
    <s v=""/>
    <d v="2018-03-01T00:00:00"/>
    <n v="7.4"/>
    <n v="54.133000000000003"/>
    <s v="1900"/>
    <s v="6"/>
    <n v="51.478999999999999"/>
    <x v="0"/>
  </r>
  <r>
    <m/>
    <s v="9508016"/>
    <x v="4"/>
    <x v="2"/>
    <m/>
    <s v="11733205"/>
    <s v="CTBA SI 2.31 GR TSN  MG18"/>
    <n v="500000"/>
    <s v=""/>
    <d v="2018-01-19T00:00:00"/>
    <n v="0"/>
    <n v="51.555"/>
    <s v="1700"/>
    <s v="6"/>
    <n v="60.488"/>
    <x v="2"/>
  </r>
  <r>
    <m/>
    <s v="9577088"/>
    <x v="2"/>
    <x v="0"/>
    <d v="2018-01-17T00:00:00"/>
    <s v="11869019"/>
    <s v="51960- 6.0X2.4X2.0 TS43  KCR05"/>
    <n v="12000"/>
    <s v=""/>
    <d v="2018-03-02T00:00:00"/>
    <n v="0"/>
    <n v="5.1660000000000004"/>
    <s v="0500"/>
    <s v="6"/>
    <n v="6.3179999999999996"/>
    <x v="1"/>
  </r>
  <r>
    <m/>
    <s v="9529726"/>
    <x v="3"/>
    <x v="3"/>
    <d v="2018-01-19T00:00:00"/>
    <s v="11725675"/>
    <s v="CTBA ST 2.15 TO4 TSN19  CTS18D"/>
    <n v="1711445"/>
    <s v=""/>
    <d v="2018-02-19T00:00:00"/>
    <n v="49.66"/>
    <n v="136.57300000000001"/>
    <s v="1900"/>
    <s v="6"/>
    <n v="136.57300000000001"/>
    <x v="0"/>
  </r>
  <r>
    <m/>
    <s v="9506462"/>
    <x v="5"/>
    <x v="4"/>
    <d v="2018-01-22T00:00:00"/>
    <s v="12272351"/>
    <s v="WD 7150 PT  KCR06"/>
    <n v="4400"/>
    <s v=""/>
    <d v="2018-01-11T00:00:00"/>
    <n v="9.06"/>
    <n v="4.851"/>
    <s v="3000"/>
    <s v="6"/>
    <n v="4.6180000000000003"/>
    <x v="0"/>
  </r>
  <r>
    <m/>
    <s v="9501703"/>
    <x v="6"/>
    <x v="4"/>
    <d v="2018-01-24T00:00:00"/>
    <s v="12158830"/>
    <s v="WFC 7150 DPT  GC32"/>
    <n v="40000"/>
    <s v=""/>
    <d v="2018-03-05T00:00:00"/>
    <n v="0"/>
    <n v="85.89"/>
    <s v="3300"/>
    <s v="6"/>
    <n v="77.772000000000006"/>
    <x v="0"/>
  </r>
  <r>
    <m/>
    <s v="9593962"/>
    <x v="7"/>
    <x v="5"/>
    <d v="2018-01-24T00:00:00"/>
    <s v="6228641"/>
    <s v="DST R 0250-0195 TSX CTS20L"/>
    <n v="170000"/>
    <s v=""/>
    <d v="2018-03-05T00:00:00"/>
    <n v="0"/>
    <n v="26.24"/>
    <s v="9000"/>
    <s v="6"/>
    <n v="-1.2649999999999999"/>
    <x v="0"/>
  </r>
  <r>
    <m/>
    <s v="9524408"/>
    <x v="8"/>
    <x v="3"/>
    <d v="2018-01-29T00:00:00"/>
    <s v="11725675"/>
    <s v="CTBA ST 2.15 TO4 TSN19  CTS18D"/>
    <n v="1788900"/>
    <s v=""/>
    <d v="2018-03-05T00:00:00"/>
    <n v="0"/>
    <n v="142.75399999999999"/>
    <s v="2000"/>
    <s v="6"/>
    <n v="142.75399999999999"/>
    <x v="0"/>
  </r>
  <r>
    <m/>
    <s v="9594490"/>
    <x v="9"/>
    <x v="0"/>
    <d v="2018-01-29T00:00:00"/>
    <s v="12287861"/>
    <s v="51180-6.0 TSX  GW14 Dcutmax Dia6.40-6.45"/>
    <n v="500"/>
    <s v=""/>
    <d v="2018-03-02T00:00:00"/>
    <n v="0"/>
    <n v="0.442"/>
    <s v="2100"/>
    <s v="6"/>
    <n v="0.47899999999999998"/>
    <x v="0"/>
  </r>
  <r>
    <m/>
    <s v="9461466"/>
    <x v="4"/>
    <x v="3"/>
    <d v="2018-01-30T00:00:00"/>
    <s v="11915958"/>
    <s v="TERSAMESSER*1050-1055x10.6x2.3 CTOPP10"/>
    <n v="982"/>
    <s v=""/>
    <d v="2018-01-29T00:00:00"/>
    <n v="0"/>
    <n v="235.68"/>
    <s v="1230"/>
    <s v="6"/>
    <n v="243.43899999999999"/>
    <x v="2"/>
  </r>
  <r>
    <m/>
    <s v="9592564"/>
    <x v="10"/>
    <x v="5"/>
    <d v="2018-01-30T00:00:00"/>
    <s v="12241103"/>
    <s v="DST R 0152-0412 (DET38-B) SB TSUS CTS20L"/>
    <n v="300000"/>
    <s v=""/>
    <d v="2018-02-23T00:00:00"/>
    <n v="0"/>
    <n v="36.54"/>
    <s v="0300"/>
    <s v="6"/>
    <n v="38.01"/>
    <x v="3"/>
  </r>
  <r>
    <m/>
    <s v="9514292"/>
    <x v="11"/>
    <x v="4"/>
    <d v="2018-02-02T00:00:00"/>
    <s v="80359288"/>
    <s v="CTDT Ø08.0 LE TS8  MG18 CMT"/>
    <n v="1600"/>
    <s v=""/>
    <d v="2017-12-21T00:00:00"/>
    <n v="0"/>
    <n v="7.4009999999999998"/>
    <s v="0100"/>
    <s v="6"/>
    <n v="-0.104"/>
    <x v="3"/>
  </r>
  <r>
    <m/>
    <s v="9461471"/>
    <x v="12"/>
    <x v="3"/>
    <d v="2018-02-05T00:00:00"/>
    <s v="11915958"/>
    <s v="TERSAMESSER*1050-1055x10.6x2.3 CTOPP10"/>
    <n v="1000"/>
    <s v=""/>
    <m/>
    <n v="0"/>
    <n v="252"/>
    <s v="0010"/>
    <s v="6"/>
    <n v="0"/>
    <x v="2"/>
  </r>
  <r>
    <m/>
    <s v="9530001"/>
    <x v="5"/>
    <x v="1"/>
    <m/>
    <s v="12289746"/>
    <s v="WECV 7230 PT  GC32"/>
    <n v="3000"/>
    <s v=""/>
    <d v="2018-01-17T00:00:00"/>
    <n v="6.34"/>
    <n v="4.8319999999999999"/>
    <s v="3000"/>
    <s v="6"/>
    <n v="6.1989999999999998"/>
    <x v="0"/>
  </r>
  <r>
    <m/>
    <s v="9550407"/>
    <x v="13"/>
    <x v="4"/>
    <d v="2018-02-05T00:00:00"/>
    <s v="11738798"/>
    <s v="51729-10.0 TSX  CTF12-BC"/>
    <n v="15000"/>
    <s v=""/>
    <d v="2018-02-21T00:00:00"/>
    <n v="0"/>
    <n v="25.83"/>
    <s v="1900"/>
    <s v="6"/>
    <n v="26.69"/>
    <x v="0"/>
  </r>
  <r>
    <m/>
    <s v="9591504"/>
    <x v="14"/>
    <x v="5"/>
    <d v="2018-02-06T00:00:00"/>
    <s v="6104039"/>
    <s v="DFR 4,80 x 4,13 mm KUD TSX CTF12E"/>
    <n v="10000"/>
    <s v=""/>
    <d v="2018-03-05T00:00:00"/>
    <n v="0"/>
    <n v="9.2609999999999992"/>
    <s v="1500"/>
    <s v="6"/>
    <n v="-0.74299999999999999"/>
    <x v="0"/>
  </r>
  <r>
    <m/>
    <s v="9535156"/>
    <x v="9"/>
    <x v="1"/>
    <d v="2018-02-07T00:00:00"/>
    <s v="11869099"/>
    <s v="60088- 6.5X 6.5X2.0 TS43  KCR05"/>
    <n v="10000"/>
    <s v=""/>
    <d v="2018-02-28T00:00:00"/>
    <n v="0"/>
    <n v="12.926"/>
    <s v="2100"/>
    <s v="6"/>
    <n v="11.972"/>
    <x v="0"/>
  </r>
  <r>
    <m/>
    <s v="9505088"/>
    <x v="2"/>
    <x v="1"/>
    <d v="2018-02-08T00:00:00"/>
    <s v="6209844"/>
    <s v="§*073.689   E  CTF08E"/>
    <n v="1500"/>
    <s v=""/>
    <d v="2018-03-05T00:00:00"/>
    <n v="0"/>
    <n v="3.8820000000000001"/>
    <s v="0500"/>
    <s v="6"/>
    <n v="5.04"/>
    <x v="1"/>
  </r>
  <r>
    <m/>
    <s v="9535113"/>
    <x v="1"/>
    <x v="1"/>
    <m/>
    <s v="11843391"/>
    <s v="51962- 8.0X4.5X2.5 TS43  KCR05"/>
    <n v="34000"/>
    <s v=""/>
    <d v="2018-03-01T00:00:00"/>
    <n v="0"/>
    <n v="42.84"/>
    <s v="1600"/>
    <s v="6"/>
    <n v="42.496000000000002"/>
    <x v="0"/>
  </r>
  <r>
    <m/>
    <s v="9535144"/>
    <x v="1"/>
    <x v="1"/>
    <m/>
    <s v="11852509"/>
    <s v="51962- 8.0X3.4X2.5 TS43  KCR05"/>
    <n v="30000"/>
    <s v=""/>
    <d v="2018-03-02T00:00:00"/>
    <n v="0"/>
    <n v="29.295000000000002"/>
    <s v="1600"/>
    <s v="6"/>
    <n v="28.521999999999998"/>
    <x v="0"/>
  </r>
  <r>
    <m/>
    <s v="9561609"/>
    <x v="15"/>
    <x v="4"/>
    <d v="2018-02-08T00:00:00"/>
    <s v="11738790"/>
    <s v="51729- 7.0 TSX  CTF12-BC"/>
    <n v="12000"/>
    <s v=""/>
    <d v="2018-02-23T00:00:00"/>
    <n v="0"/>
    <n v="9.5890000000000004"/>
    <s v="1700"/>
    <s v="6"/>
    <n v="10.005000000000001"/>
    <x v="0"/>
  </r>
  <r>
    <m/>
    <s v="9527973"/>
    <x v="4"/>
    <x v="3"/>
    <d v="2018-02-09T00:00:00"/>
    <s v="12156749"/>
    <s v="CTK CP Ø3.0x33.5  KCR18+"/>
    <n v="165"/>
    <s v=""/>
    <d v="2018-02-23T00:00:00"/>
    <n v="0"/>
    <n v="0.48299999999999998"/>
    <s v="0030"/>
    <s v="6"/>
    <n v="0.53100000000000003"/>
    <x v="2"/>
  </r>
  <r>
    <m/>
    <s v="9550033"/>
    <x v="9"/>
    <x v="1"/>
    <m/>
    <s v="80050671"/>
    <s v="CTDD Ø 8.0 LE  HC35"/>
    <n v="15000"/>
    <s v=""/>
    <d v="2018-03-01T00:00:00"/>
    <n v="0"/>
    <n v="33.893999999999998"/>
    <s v="2100"/>
    <s v="6"/>
    <n v="17.042000000000002"/>
    <x v="0"/>
  </r>
  <r>
    <m/>
    <s v="9555062"/>
    <x v="3"/>
    <x v="3"/>
    <d v="2018-02-09T00:00:00"/>
    <s v="11482059"/>
    <s v="CTBA ST 2.03 TO4 TSN19  CTS18D"/>
    <n v="1281660"/>
    <s v=""/>
    <d v="2018-03-02T00:00:00"/>
    <n v="10.68"/>
    <n v="86.128"/>
    <s v="1900"/>
    <s v="6"/>
    <n v="86.128"/>
    <x v="0"/>
  </r>
  <r>
    <m/>
    <s v="9412254"/>
    <x v="16"/>
    <x v="1"/>
    <d v="2018-02-12T00:00:00"/>
    <s v="12124726"/>
    <s v="60701-30.8x3.0x1.0 R37.5 TS8  KCR05+"/>
    <n v="40000"/>
    <s v=""/>
    <m/>
    <n v="88"/>
    <n v="58.59"/>
    <s v="0100"/>
    <s v="6"/>
    <n v="0"/>
    <x v="3"/>
  </r>
  <r>
    <m/>
    <s v="9461472"/>
    <x v="12"/>
    <x v="3"/>
    <m/>
    <s v="11915958"/>
    <s v="TERSAMESSER*1050-1055x10.6x2.3 CTOPP10"/>
    <n v="476"/>
    <s v=""/>
    <m/>
    <n v="0"/>
    <n v="120"/>
    <s v="0010"/>
    <s v="6"/>
    <n v="0"/>
    <x v="2"/>
  </r>
  <r>
    <m/>
    <s v="9524424"/>
    <x v="4"/>
    <x v="2"/>
    <m/>
    <s v="11733205"/>
    <s v="CTBA SI 2.31 GR TSN  MG18"/>
    <n v="500000"/>
    <s v=""/>
    <d v="2018-01-22T00:00:00"/>
    <n v="0"/>
    <n v="51.555"/>
    <s v="1700"/>
    <s v="6"/>
    <n v="51.305"/>
    <x v="2"/>
  </r>
  <r>
    <m/>
    <s v="9525848"/>
    <x v="9"/>
    <x v="1"/>
    <m/>
    <s v="11523894"/>
    <s v="51220 FALCON 45.0 TSN  CTM17-BC"/>
    <n v="1000"/>
    <s v=""/>
    <d v="2018-03-02T00:00:00"/>
    <n v="0"/>
    <n v="79.593999999999994"/>
    <s v="2100"/>
    <s v="6"/>
    <n v="82.096999999999994"/>
    <x v="0"/>
  </r>
  <r>
    <m/>
    <s v="9550402"/>
    <x v="15"/>
    <x v="4"/>
    <m/>
    <s v="11738792"/>
    <s v="51729- 8.0 TSX  CTF12-BC"/>
    <n v="20000"/>
    <s v=""/>
    <d v="2018-02-23T00:00:00"/>
    <n v="0"/>
    <n v="21.818999999999999"/>
    <s v="1700"/>
    <s v="6"/>
    <n v="22.672999999999998"/>
    <x v="0"/>
  </r>
  <r>
    <m/>
    <s v="9559969"/>
    <x v="15"/>
    <x v="1"/>
    <m/>
    <s v="12124726"/>
    <s v="60701-30.8x3.0x1.0 R37.5 TS8  KCR05+"/>
    <n v="26142"/>
    <s v=""/>
    <d v="2018-03-05T00:00:00"/>
    <n v="0"/>
    <n v="38.292999999999999"/>
    <s v="1700"/>
    <s v="6"/>
    <n v="66.488"/>
    <x v="0"/>
  </r>
  <r>
    <m/>
    <s v="9561867"/>
    <x v="0"/>
    <x v="4"/>
    <d v="2018-02-12T00:00:00"/>
    <s v="6230848"/>
    <s v="23918/3- 2.5X 8.0 TS42         HC20"/>
    <n v="30000"/>
    <s v=""/>
    <d v="2018-03-05T00:00:00"/>
    <n v="0"/>
    <n v="16.38"/>
    <s v="9000"/>
    <s v="6"/>
    <n v="17.704000000000001"/>
    <x v="0"/>
  </r>
  <r>
    <m/>
    <s v="9558430"/>
    <x v="9"/>
    <x v="1"/>
    <d v="2018-02-13T00:00:00"/>
    <s v="11339989"/>
    <s v="50809-12.5X7.2X4.0  TS8  CTF24-BC"/>
    <n v="5000"/>
    <s v=""/>
    <d v="2018-03-01T00:00:00"/>
    <n v="0"/>
    <n v="21.052"/>
    <s v="2100"/>
    <s v="6"/>
    <n v="19.100999999999999"/>
    <x v="0"/>
  </r>
  <r>
    <m/>
    <s v="9562692"/>
    <x v="6"/>
    <x v="1"/>
    <d v="2018-02-13T00:00:00"/>
    <s v="11948717"/>
    <s v="10975- 8.5X 2.8X2.5 TS90  KCR05+"/>
    <n v="6000"/>
    <s v=""/>
    <d v="2018-02-28T00:00:00"/>
    <n v="0"/>
    <n v="4.5609999999999999"/>
    <s v="2200"/>
    <s v="6"/>
    <n v="4.9480000000000004"/>
    <x v="0"/>
  </r>
  <r>
    <m/>
    <s v="9478794"/>
    <x v="16"/>
    <x v="1"/>
    <d v="2018-02-14T00:00:00"/>
    <s v="12156914"/>
    <s v="60701-25.8x3.0x1.0 R37.5 V2 TS8  KCR05+"/>
    <n v="40000"/>
    <s v=""/>
    <d v="2018-02-26T00:00:00"/>
    <n v="0"/>
    <n v="49.77"/>
    <s v="0100"/>
    <s v="6"/>
    <n v="48.19"/>
    <x v="3"/>
  </r>
  <r>
    <m/>
    <s v="9500363"/>
    <x v="17"/>
    <x v="1"/>
    <m/>
    <s v="11608968"/>
    <s v="Büchse N3719W/03  CTS20L"/>
    <n v="35000"/>
    <s v=""/>
    <d v="2018-02-20T00:00:00"/>
    <n v="0"/>
    <n v="4.41"/>
    <s v="0600"/>
    <s v="6"/>
    <n v="4.0490000000000004"/>
    <x v="1"/>
  </r>
  <r>
    <m/>
    <s v="9536998"/>
    <x v="18"/>
    <x v="2"/>
    <m/>
    <s v="12279754"/>
    <s v="CTCY ST 1.98X2.30 TSN  CTS30D"/>
    <n v="80000"/>
    <s v=""/>
    <d v="2018-02-13T00:00:00"/>
    <n v="0"/>
    <n v="8.4"/>
    <s v="1500"/>
    <s v="6"/>
    <n v="12.628"/>
    <x v="0"/>
  </r>
  <r>
    <m/>
    <s v="9552546"/>
    <x v="8"/>
    <x v="2"/>
    <d v="2018-02-14T00:00:00"/>
    <s v="12293556"/>
    <s v="CTCY ST 1.32X1.60 TSN19 KCR32"/>
    <n v="305000"/>
    <s v=""/>
    <d v="2018-03-05T00:00:00"/>
    <n v="0"/>
    <n v="16.012"/>
    <s v="2000"/>
    <s v="6"/>
    <n v="24.658000000000001"/>
    <x v="0"/>
  </r>
  <r>
    <m/>
    <s v="9564790"/>
    <x v="9"/>
    <x v="4"/>
    <d v="2018-02-15T00:00:00"/>
    <s v="11267406"/>
    <s v="26457-10.5X 4.6X3.5 TS90  KCR05"/>
    <n v="40000"/>
    <s v=""/>
    <d v="2018-02-20T00:00:00"/>
    <n v="0"/>
    <n v="83.79"/>
    <s v="2100"/>
    <s v="A"/>
    <n v="82.350999999999999"/>
    <x v="0"/>
  </r>
  <r>
    <m/>
    <s v="9564798"/>
    <x v="9"/>
    <x v="1"/>
    <m/>
    <s v="11939165"/>
    <s v="51805- 7.0 TSX  CTM17-BC CT4"/>
    <n v="6000"/>
    <s v=""/>
    <d v="2018-02-27T00:00:00"/>
    <n v="0"/>
    <n v="6.1680000000000001"/>
    <s v="2100"/>
    <s v="6"/>
    <n v="6.0640000000000001"/>
    <x v="0"/>
  </r>
  <r>
    <m/>
    <s v="9596357"/>
    <x v="2"/>
    <x v="0"/>
    <m/>
    <s v="11952845"/>
    <s v="17109-15.5X 6.4X5.0 TS90  SMG02"/>
    <n v="1400"/>
    <s v=""/>
    <d v="2018-03-05T00:00:00"/>
    <n v="0"/>
    <n v="10.106"/>
    <s v="0350"/>
    <s v="6"/>
    <n v="9.7899999999999991"/>
    <x v="1"/>
  </r>
  <r>
    <m/>
    <s v="9596359"/>
    <x v="15"/>
    <x v="0"/>
    <d v="2018-02-15T00:00:00"/>
    <s v="11214312"/>
    <s v="310703  AK  TS8  KCR06"/>
    <n v="1500"/>
    <s v=""/>
    <d v="2018-03-02T00:00:00"/>
    <n v="0"/>
    <n v="2.827"/>
    <s v="1500"/>
    <s v="6"/>
    <n v="2.6440000000000001"/>
    <x v="0"/>
  </r>
  <r>
    <m/>
    <s v="9478790"/>
    <x v="19"/>
    <x v="1"/>
    <d v="2018-02-16T00:00:00"/>
    <s v="12156914"/>
    <s v="60701-25.8x3.0x1.0 R37.5 V2 TS8  KCR05+"/>
    <n v="40000"/>
    <s v=""/>
    <d v="2018-02-28T00:00:00"/>
    <n v="0"/>
    <n v="49.77"/>
    <s v="0200"/>
    <s v="6"/>
    <n v="46.7"/>
    <x v="3"/>
  </r>
  <r>
    <m/>
    <s v="9534992"/>
    <x v="20"/>
    <x v="1"/>
    <m/>
    <s v="11742957"/>
    <s v="NHF G 1490-0490-065 R1.25 AAG CTF24E"/>
    <n v="50000"/>
    <s v=""/>
    <d v="2018-01-25T00:00:00"/>
    <n v="63.7"/>
    <n v="21.64"/>
    <s v="9010"/>
    <s v="6"/>
    <n v="23.509"/>
    <x v="2"/>
  </r>
  <r>
    <m/>
    <s v="9551787"/>
    <x v="3"/>
    <x v="3"/>
    <m/>
    <s v="11725674"/>
    <s v="CTBA ST 1.72 TO4 TSN19  CTS18D"/>
    <n v="2884400"/>
    <s v=""/>
    <d v="2018-02-26T00:00:00"/>
    <n v="16.02"/>
    <n v="117.97199999999999"/>
    <s v="2000"/>
    <s v="6"/>
    <n v="117.97199999999999"/>
    <x v="0"/>
  </r>
  <r>
    <m/>
    <s v="9558248"/>
    <x v="21"/>
    <x v="3"/>
    <d v="2018-02-16T00:00:00"/>
    <s v="12240844"/>
    <s v="CT SB00- 2,00X 6,00X  80,00 DA  CTOPP10"/>
    <n v="50"/>
    <s v=""/>
    <d v="2018-02-19T00:00:00"/>
    <n v="0.59"/>
    <n v="0.749"/>
    <s v="0350"/>
    <s v="6"/>
    <n v="0.69799999999999995"/>
    <x v="0"/>
  </r>
  <r>
    <m/>
    <s v="9412252"/>
    <x v="16"/>
    <x v="1"/>
    <d v="2018-02-19T00:00:00"/>
    <s v="12124726"/>
    <s v="60701-30.8x3.0x1.0 R37.5 TS8  KCR05+"/>
    <n v="40000"/>
    <s v=""/>
    <m/>
    <n v="88"/>
    <n v="58.59"/>
    <s v="0100"/>
    <s v="6"/>
    <n v="0"/>
    <x v="3"/>
  </r>
  <r>
    <m/>
    <s v="9461474"/>
    <x v="12"/>
    <x v="3"/>
    <m/>
    <s v="11915958"/>
    <s v="TERSAMESSER*1050-1055x10.6x2.3 CTOPP10"/>
    <n v="476"/>
    <s v=""/>
    <m/>
    <n v="0"/>
    <n v="120"/>
    <s v="0010"/>
    <s v="6"/>
    <n v="0"/>
    <x v="2"/>
  </r>
  <r>
    <m/>
    <s v="9518940"/>
    <x v="9"/>
    <x v="1"/>
    <m/>
    <s v="12276191"/>
    <s v="61029-012 Ø14.0 mm TSN CTM17-BC"/>
    <n v="3500"/>
    <s v=""/>
    <d v="2018-03-01T00:00:00"/>
    <n v="0"/>
    <n v="28.753"/>
    <s v="2100"/>
    <s v="6"/>
    <n v="35.423000000000002"/>
    <x v="0"/>
  </r>
  <r>
    <m/>
    <s v="9555679"/>
    <x v="13"/>
    <x v="1"/>
    <m/>
    <s v="6101265"/>
    <s v="41060-30.0  60054 TS8  HC35"/>
    <n v="2000"/>
    <s v=""/>
    <d v="2018-03-05T00:00:00"/>
    <n v="0"/>
    <n v="54.18"/>
    <s v="1900"/>
    <s v="6"/>
    <n v="54.640999999999998"/>
    <x v="0"/>
  </r>
  <r>
    <m/>
    <s v="9586526"/>
    <x v="9"/>
    <x v="1"/>
    <m/>
    <s v="12111114"/>
    <s v="61084-16.0 TSX  CTM12A"/>
    <n v="21476"/>
    <s v=""/>
    <d v="2018-02-26T00:00:00"/>
    <n v="0"/>
    <n v="276.14699999999999"/>
    <s v="2100"/>
    <s v="6"/>
    <n v="22.55"/>
    <x v="0"/>
  </r>
  <r>
    <m/>
    <s v="9607321"/>
    <x v="6"/>
    <x v="4"/>
    <d v="2018-02-19T00:00:00"/>
    <s v="6225396"/>
    <s v="44913-HDA M12-288491/C TS8    BC20"/>
    <n v="26115"/>
    <s v=""/>
    <d v="2018-03-01T00:00:00"/>
    <n v="0"/>
    <n v="8.5"/>
    <s v="2200"/>
    <s v="A"/>
    <n v="27.42"/>
    <x v="0"/>
  </r>
  <r>
    <m/>
    <s v="9488888"/>
    <x v="16"/>
    <x v="1"/>
    <d v="2018-02-20T00:00:00"/>
    <s v="12156914"/>
    <s v="60701-25.8x3.0x1.0 R37.5 V2 TS8  KCR05+"/>
    <n v="40000"/>
    <s v=""/>
    <m/>
    <n v="47.17"/>
    <n v="49.77"/>
    <s v="0100"/>
    <s v="6"/>
    <n v="0"/>
    <x v="3"/>
  </r>
  <r>
    <m/>
    <s v="9525965"/>
    <x v="4"/>
    <x v="4"/>
    <m/>
    <s v="6282565"/>
    <s v="CTBB 4,400 GRD CTF12E"/>
    <n v="15000"/>
    <s v=""/>
    <d v="2018-01-19T00:00:00"/>
    <n v="0"/>
    <n v="10.442"/>
    <s v="6020"/>
    <s v="6"/>
    <n v="12.73"/>
    <x v="2"/>
  </r>
  <r>
    <m/>
    <s v="9555764"/>
    <x v="9"/>
    <x v="1"/>
    <m/>
    <s v="11869019"/>
    <s v="51960- 6.0X2.4X2.0 TS43  KCR05"/>
    <n v="25000"/>
    <s v=""/>
    <d v="2018-03-05T00:00:00"/>
    <n v="0"/>
    <n v="10.762"/>
    <s v="2100"/>
    <s v="6"/>
    <n v="10.507999999999999"/>
    <x v="0"/>
  </r>
  <r>
    <m/>
    <s v="9555809"/>
    <x v="22"/>
    <x v="1"/>
    <m/>
    <s v="11869098"/>
    <s v="51960- 6.0X4.5X2.0 TS43  KCR05"/>
    <n v="30000"/>
    <s v=""/>
    <d v="2018-03-02T00:00:00"/>
    <n v="0"/>
    <n v="24.254999999999999"/>
    <s v="1500"/>
    <s v="6"/>
    <n v="23.745000000000001"/>
    <x v="0"/>
  </r>
  <r>
    <m/>
    <s v="9578636"/>
    <x v="22"/>
    <x v="4"/>
    <m/>
    <s v="11715041"/>
    <s v="51729- 6.0 58006000 TSX  CTF12-BC"/>
    <n v="34000"/>
    <s v=""/>
    <d v="2018-03-05T00:00:00"/>
    <n v="0"/>
    <n v="18.457000000000001"/>
    <s v="1500"/>
    <s v="6"/>
    <n v="18.061"/>
    <x v="0"/>
  </r>
  <r>
    <m/>
    <s v="9579305"/>
    <x v="16"/>
    <x v="1"/>
    <d v="2018-02-20T00:00:00"/>
    <s v="11677195"/>
    <s v="44246- 8.5X 6.2X3.2 TS90  KCR05+"/>
    <n v="40000"/>
    <s v=""/>
    <m/>
    <n v="19.05"/>
    <n v="89.123999999999995"/>
    <s v="0100"/>
    <s v="6"/>
    <n v="0"/>
    <x v="3"/>
  </r>
  <r>
    <m/>
    <s v="9506283"/>
    <x v="23"/>
    <x v="4"/>
    <d v="2018-02-21T00:00:00"/>
    <s v="12231870"/>
    <s v="31450- 6.5X 3.2X2.0 DA  GC32"/>
    <n v="23000"/>
    <s v=""/>
    <d v="2018-03-02T00:00:00"/>
    <n v="0"/>
    <n v="14.103999999999999"/>
    <s v="3100"/>
    <s v="6"/>
    <n v="14.183"/>
    <x v="0"/>
  </r>
  <r>
    <m/>
    <s v="9518960"/>
    <x v="13"/>
    <x v="1"/>
    <m/>
    <s v="12278832"/>
    <s v="51805-35.0 TSX  CTM17-BC CT4"/>
    <n v="700"/>
    <s v=""/>
    <d v="2018-03-02T00:00:00"/>
    <n v="0"/>
    <n v="43.779000000000003"/>
    <s v="1900"/>
    <s v="6"/>
    <n v="46.192"/>
    <x v="0"/>
  </r>
  <r>
    <m/>
    <s v="9544703"/>
    <x v="5"/>
    <x v="3"/>
    <m/>
    <s v="11585379"/>
    <s v="WDC 7150 PT  GC32"/>
    <n v="1000"/>
    <s v=""/>
    <d v="2018-01-17T00:00:00"/>
    <n v="2.35"/>
    <n v="0.98"/>
    <s v="0350"/>
    <s v="6"/>
    <n v="0.93899999999999995"/>
    <x v="0"/>
  </r>
  <r>
    <m/>
    <s v="9555676"/>
    <x v="24"/>
    <x v="1"/>
    <m/>
    <s v="6112478"/>
    <s v="41060-22.0 205831 TS8  HC35"/>
    <n v="2000"/>
    <s v=""/>
    <d v="2018-01-22T00:00:00"/>
    <n v="7.6"/>
    <n v="24.065999999999999"/>
    <s v="6100"/>
    <s v="6"/>
    <n v="23.414999999999999"/>
    <x v="2"/>
  </r>
  <r>
    <m/>
    <s v="9555810"/>
    <x v="2"/>
    <x v="1"/>
    <d v="2018-02-21T00:00:00"/>
    <s v="11843391"/>
    <s v="51962- 8.0X4.5X2.5 TS43  KCR05"/>
    <n v="51000"/>
    <s v=""/>
    <d v="2018-02-27T00:00:00"/>
    <n v="0"/>
    <n v="64.260000000000005"/>
    <s v="0350"/>
    <s v="6"/>
    <n v="67.302000000000007"/>
    <x v="1"/>
  </r>
  <r>
    <m/>
    <s v="9547118"/>
    <x v="21"/>
    <x v="3"/>
    <d v="2018-02-22T00:00:00"/>
    <s v="11911256"/>
    <s v="CT SB00- 2,00x 2,00x  25,00 DA  CTOPP10"/>
    <n v="2800"/>
    <s v=""/>
    <d v="2018-03-03T00:00:00"/>
    <n v="6.42"/>
    <n v="4.6360000000000001"/>
    <s v="0350"/>
    <s v="6"/>
    <n v="4.3579999999999997"/>
    <x v="0"/>
  </r>
  <r>
    <m/>
    <s v="9578566"/>
    <x v="14"/>
    <x v="4"/>
    <d v="2018-02-22T00:00:00"/>
    <s v="11192381"/>
    <s v="24323- 5.0 TS8*  CTF12-BC"/>
    <n v="46000"/>
    <s v=""/>
    <d v="2018-03-05T00:00:00"/>
    <n v="0"/>
    <n v="13.571999999999999"/>
    <s v="1500"/>
    <s v="6"/>
    <n v="12.667999999999999"/>
    <x v="0"/>
  </r>
  <r>
    <m/>
    <s v="9533292"/>
    <x v="4"/>
    <x v="0"/>
    <d v="2018-02-23T00:00:00"/>
    <s v="6227533"/>
    <s v="Kugel 275480 A6  KR17"/>
    <n v="6000"/>
    <s v=""/>
    <d v="2018-01-19T00:00:00"/>
    <n v="0"/>
    <n v="8.266"/>
    <s v="1700"/>
    <s v="6"/>
    <n v="11.696"/>
    <x v="2"/>
  </r>
  <r>
    <m/>
    <s v="9552636"/>
    <x v="9"/>
    <x v="1"/>
    <m/>
    <s v="11610322"/>
    <s v="51043-10.0  TSX GW14"/>
    <n v="86000"/>
    <s v=""/>
    <d v="2018-03-02T00:00:00"/>
    <n v="0"/>
    <n v="303.95"/>
    <s v="2100"/>
    <s v="6"/>
    <n v="283.45400000000001"/>
    <x v="0"/>
  </r>
  <r>
    <m/>
    <s v="9555533"/>
    <x v="25"/>
    <x v="4"/>
    <m/>
    <s v="6265388"/>
    <s v="11400- 5.0 TS8  CTF12-BC"/>
    <n v="149500"/>
    <s v=""/>
    <d v="2018-03-02T00:00:00"/>
    <n v="0"/>
    <n v="46.158000000000001"/>
    <s v="1800"/>
    <s v="6"/>
    <n v="44.290999999999997"/>
    <x v="0"/>
  </r>
  <r>
    <m/>
    <s v="9569851"/>
    <x v="23"/>
    <x v="3"/>
    <m/>
    <s v="11965143"/>
    <s v="WDC 7165 PT  CTOPP10"/>
    <n v="1815"/>
    <s v=""/>
    <d v="2018-03-03T00:00:00"/>
    <n v="0"/>
    <n v="1.9419999999999999"/>
    <s v="3100"/>
    <s v="6"/>
    <n v="1.8420000000000001"/>
    <x v="0"/>
  </r>
  <r>
    <m/>
    <s v="9577788"/>
    <x v="25"/>
    <x v="4"/>
    <m/>
    <s v="80360773"/>
    <s v="S4-3G 5.5 JAPAN 229001 TS8  CTM17-BC"/>
    <n v="11200"/>
    <s v=""/>
    <d v="2018-02-28T00:00:00"/>
    <n v="0"/>
    <n v="5.2450000000000001"/>
    <s v="1800"/>
    <s v="6"/>
    <n v="5.6849999999999996"/>
    <x v="0"/>
  </r>
  <r>
    <m/>
    <s v="9578825"/>
    <x v="15"/>
    <x v="4"/>
    <m/>
    <s v="6200836"/>
    <s v="22000- 1/8&quot; TS8  CTF12-BC"/>
    <n v="63000"/>
    <s v=""/>
    <d v="2018-03-02T00:00:00"/>
    <n v="0"/>
    <n v="10.253"/>
    <s v="1700"/>
    <s v="6"/>
    <n v="21.027999999999999"/>
    <x v="0"/>
  </r>
  <r>
    <m/>
    <s v="9582239"/>
    <x v="26"/>
    <x v="4"/>
    <m/>
    <s v="11352457"/>
    <s v="26014- 7.5X 4.7X2.5 TS90  KCR06"/>
    <n v="20000"/>
    <s v=""/>
    <d v="2018-02-24T00:00:00"/>
    <n v="0"/>
    <n v="22.68"/>
    <s v="2000"/>
    <s v="6"/>
    <n v="22.762"/>
    <x v="0"/>
  </r>
  <r>
    <m/>
    <s v="9591247"/>
    <x v="9"/>
    <x v="4"/>
    <m/>
    <s v="12264222"/>
    <s v="CTRU W00- 10,30X 54,5  KCR05+"/>
    <n v="5001"/>
    <s v=""/>
    <d v="2018-03-05T00:00:00"/>
    <n v="0"/>
    <n v="373.43299999999999"/>
    <s v="2100"/>
    <s v="6"/>
    <n v="396.00900000000001"/>
    <x v="0"/>
  </r>
  <r>
    <m/>
    <s v="9594669"/>
    <x v="15"/>
    <x v="1"/>
    <d v="2018-02-23T00:00:00"/>
    <s v="11572880"/>
    <s v="ALLIGATOR SET 50525-002 TS8  HC20"/>
    <n v="28799"/>
    <s v=""/>
    <d v="2018-03-02T00:00:00"/>
    <n v="0"/>
    <n v="31.146999999999998"/>
    <s v="1500"/>
    <s v="6"/>
    <n v="30.24"/>
    <x v="0"/>
  </r>
  <r>
    <m/>
    <s v="9582232"/>
    <x v="9"/>
    <x v="1"/>
    <d v="2018-02-24T00:00:00"/>
    <s v="11949699"/>
    <s v="38376-13.0X 5.0X4.0 TS90  KCR10"/>
    <n v="5000"/>
    <s v=""/>
    <d v="2018-03-01T00:00:00"/>
    <n v="0"/>
    <n v="17.324999999999999"/>
    <s v="2100"/>
    <s v="6"/>
    <n v="17.222999999999999"/>
    <x v="0"/>
  </r>
  <r>
    <m/>
    <s v="9358361"/>
    <x v="9"/>
    <x v="1"/>
    <d v="2018-02-26T00:00:00"/>
    <s v="11683522"/>
    <s v="00.15.0236A TS8  CTS18D"/>
    <n v="1000"/>
    <s v=""/>
    <d v="2018-03-02T00:00:00"/>
    <n v="0"/>
    <n v="11.459"/>
    <s v="2100"/>
    <s v="6"/>
    <n v="13.885999999999999"/>
    <x v="0"/>
  </r>
  <r>
    <m/>
    <s v="9432919"/>
    <x v="19"/>
    <x v="1"/>
    <m/>
    <s v="6230868"/>
    <s v="960403.03/RA RO 2 M.R.D.12 CC CTF16R"/>
    <n v="2000"/>
    <s v=""/>
    <d v="2018-02-15T00:00:00"/>
    <n v="0"/>
    <n v="25.263000000000002"/>
    <s v="0300"/>
    <s v="6"/>
    <n v="23.152999999999999"/>
    <x v="3"/>
  </r>
  <r>
    <m/>
    <s v="9433399"/>
    <x v="27"/>
    <x v="1"/>
    <m/>
    <s v="11854759"/>
    <s v="9857.02 RA2 d.14 CTF16R"/>
    <n v="6000"/>
    <s v=""/>
    <d v="2018-02-28T00:00:00"/>
    <n v="0"/>
    <n v="96.831000000000003"/>
    <s v="0590"/>
    <s v="6"/>
    <n v="101.45099999999999"/>
    <x v="1"/>
  </r>
  <r>
    <m/>
    <s v="9433410"/>
    <x v="9"/>
    <x v="1"/>
    <m/>
    <s v="6228958"/>
    <s v="960416.00/AN M.3 33-42-3 CTF16R"/>
    <n v="2000"/>
    <s v=""/>
    <d v="2018-02-28T00:00:00"/>
    <n v="0"/>
    <n v="41.265000000000001"/>
    <s v="2100"/>
    <s v="6"/>
    <n v="40.686"/>
    <x v="0"/>
  </r>
  <r>
    <m/>
    <s v="9461475"/>
    <x v="12"/>
    <x v="3"/>
    <m/>
    <s v="11915958"/>
    <s v="TERSAMESSER*1050-1055x10.6x2.3 CTOPP10"/>
    <n v="476"/>
    <s v=""/>
    <m/>
    <n v="0"/>
    <n v="120"/>
    <s v="0010"/>
    <s v="6"/>
    <n v="0"/>
    <x v="2"/>
  </r>
  <r>
    <m/>
    <s v="9485265"/>
    <x v="23"/>
    <x v="1"/>
    <m/>
    <s v="12272712"/>
    <s v="60589-10.5X 5.5X4.0 PT  KCR10"/>
    <n v="5000"/>
    <s v=""/>
    <d v="2018-03-02T00:00:00"/>
    <n v="0"/>
    <n v="15.089"/>
    <s v="3100"/>
    <s v="6"/>
    <n v="8.8249999999999993"/>
    <x v="0"/>
  </r>
  <r>
    <m/>
    <s v="9542620"/>
    <x v="6"/>
    <x v="4"/>
    <m/>
    <s v="12158830"/>
    <s v="WFC 7150 DPT  GC32"/>
    <n v="20000"/>
    <s v=""/>
    <d v="2018-03-02T00:00:00"/>
    <n v="0"/>
    <n v="42.945"/>
    <s v="3300"/>
    <s v="6"/>
    <n v="43.857999999999997"/>
    <x v="0"/>
  </r>
  <r>
    <m/>
    <s v="9544745"/>
    <x v="6"/>
    <x v="4"/>
    <m/>
    <s v="11191834"/>
    <s v="58000-12.0 TS8  CTF12-BC"/>
    <n v="20000"/>
    <s v=""/>
    <d v="2018-02-23T00:00:00"/>
    <n v="0"/>
    <n v="54.621000000000002"/>
    <s v="2200"/>
    <s v="6"/>
    <n v="53.594999999999999"/>
    <x v="0"/>
  </r>
  <r>
    <m/>
    <s v="9550010"/>
    <x v="13"/>
    <x v="1"/>
    <m/>
    <s v="80358740"/>
    <s v="CTDD Ø 5.0 RI  MG18 Kanefusa"/>
    <n v="12000"/>
    <s v=""/>
    <d v="2018-03-02T00:00:00"/>
    <n v="0"/>
    <n v="10.506"/>
    <s v="1900"/>
    <s v="6"/>
    <n v="7.4240000000000004"/>
    <x v="0"/>
  </r>
  <r>
    <m/>
    <s v="9555465"/>
    <x v="9"/>
    <x v="4"/>
    <m/>
    <s v="11188516"/>
    <s v="58000- 8.0 TS8  CTF12-BC"/>
    <n v="150000"/>
    <s v=""/>
    <d v="2018-02-26T00:00:00"/>
    <n v="0"/>
    <n v="132.93"/>
    <s v="2100"/>
    <s v="6"/>
    <n v="127.571"/>
    <x v="0"/>
  </r>
  <r>
    <m/>
    <s v="9555717"/>
    <x v="9"/>
    <x v="1"/>
    <m/>
    <s v="12294607"/>
    <s v="51689-238 Ø16 K150 TSX  CTM16A"/>
    <n v="400"/>
    <s v=""/>
    <d v="2018-02-27T00:00:00"/>
    <n v="0"/>
    <n v="4.88"/>
    <s v="2100"/>
    <s v="6"/>
    <n v="5.0670000000000002"/>
    <x v="0"/>
  </r>
  <r>
    <m/>
    <s v="9568010"/>
    <x v="23"/>
    <x v="1"/>
    <m/>
    <s v="12120974"/>
    <s v="CT SB00- 2,00x 5,20x  50,00 DA  CTOPP10"/>
    <n v="2000"/>
    <s v=""/>
    <d v="2018-02-23T00:00:00"/>
    <n v="0"/>
    <n v="17.815999999999999"/>
    <s v="3100"/>
    <s v="6"/>
    <n v="17.123999999999999"/>
    <x v="0"/>
  </r>
  <r>
    <m/>
    <s v="9572964"/>
    <x v="27"/>
    <x v="1"/>
    <m/>
    <s v="12141727"/>
    <s v="Pion pleins Ø6x5.2mm (PCB_0014)  CTM16N"/>
    <n v="20000"/>
    <s v=""/>
    <d v="2018-03-05T00:00:00"/>
    <n v="0"/>
    <n v="47.481000000000002"/>
    <s v="0590"/>
    <s v="6"/>
    <n v="45.719000000000001"/>
    <x v="1"/>
  </r>
  <r>
    <m/>
    <s v="9577688"/>
    <x v="26"/>
    <x v="1"/>
    <m/>
    <s v="11740298"/>
    <s v="58800- 7/8&quot; TS8  CTF12-BC"/>
    <n v="1500"/>
    <s v=""/>
    <d v="2018-03-05T00:00:00"/>
    <n v="0"/>
    <n v="15.625999999999999"/>
    <s v="2000"/>
    <s v="6"/>
    <n v="16.88"/>
    <x v="0"/>
  </r>
  <r>
    <m/>
    <s v="9580286"/>
    <x v="9"/>
    <x v="1"/>
    <m/>
    <s v="11378578"/>
    <s v="2,0+0,1 x 2,5+0,1 x 12,05+/-0,1 TS8 HC10"/>
    <n v="6000"/>
    <s v=""/>
    <d v="2018-02-28T00:00:00"/>
    <n v="0"/>
    <n v="5.9089999999999998"/>
    <s v="2100"/>
    <s v="6"/>
    <n v="5.8479999999999999"/>
    <x v="0"/>
  </r>
  <r>
    <m/>
    <s v="9581924"/>
    <x v="9"/>
    <x v="1"/>
    <m/>
    <s v="11243889"/>
    <s v="50560-S4-2G 1800 TSN CTM17-BC"/>
    <n v="4000"/>
    <s v=""/>
    <d v="2018-03-01T00:00:00"/>
    <n v="0"/>
    <n v="28.614999999999998"/>
    <s v="2100"/>
    <s v="6"/>
    <n v="26.202999999999999"/>
    <x v="0"/>
  </r>
  <r>
    <m/>
    <s v="9583589"/>
    <x v="9"/>
    <x v="4"/>
    <m/>
    <s v="12307614"/>
    <s v="22974- 9.0X 4.3X2.7 TS90  CTOPP10"/>
    <n v="3500"/>
    <s v=""/>
    <d v="2018-03-05T00:00:00"/>
    <n v="0"/>
    <n v="5.1079999999999997"/>
    <s v="2100"/>
    <s v="6"/>
    <n v="6.3029999999999999"/>
    <x v="0"/>
  </r>
  <r>
    <m/>
    <s v="9583607"/>
    <x v="2"/>
    <x v="4"/>
    <m/>
    <s v="6266183"/>
    <s v="43612- 5.0 TS8  CTF12-BC"/>
    <n v="60000"/>
    <s v=""/>
    <d v="2018-03-05T00:00:00"/>
    <n v="0"/>
    <n v="18.521999999999998"/>
    <s v="0500"/>
    <s v="6"/>
    <n v="18.091999999999999"/>
    <x v="1"/>
  </r>
  <r>
    <m/>
    <s v="9587887"/>
    <x v="9"/>
    <x v="4"/>
    <m/>
    <s v="6238353"/>
    <s v="46000-11.0 TSX  CTM17-BC"/>
    <n v="10000"/>
    <s v=""/>
    <d v="2018-03-01T00:00:00"/>
    <n v="0"/>
    <n v="22.533000000000001"/>
    <s v="2100"/>
    <s v="6"/>
    <n v="21.94"/>
    <x v="0"/>
  </r>
  <r>
    <m/>
    <s v="9591129"/>
    <x v="28"/>
    <x v="3"/>
    <m/>
    <s v="12191134"/>
    <s v="CTCY MI 1.60X3.00 TSAN  CTS24D"/>
    <n v="441400"/>
    <s v=""/>
    <m/>
    <n v="0"/>
    <n v="39.725999999999999"/>
    <s v="2100"/>
    <s v="6"/>
    <n v="0"/>
    <x v="0"/>
  </r>
  <r>
    <m/>
    <s v="9593552"/>
    <x v="6"/>
    <x v="3"/>
    <d v="2018-02-26T00:00:00"/>
    <s v="12276184"/>
    <s v="CT SB00- 2,00x 4,50x 60,00 TS42  CTOPP08"/>
    <n v="5"/>
    <s v=""/>
    <d v="2018-02-20T00:00:00"/>
    <n v="0"/>
    <n v="4.7E-2"/>
    <s v="2200"/>
    <s v="6"/>
    <n v="4.7E-2"/>
    <x v="0"/>
  </r>
  <r>
    <m/>
    <s v="9485448"/>
    <x v="9"/>
    <x v="1"/>
    <d v="2018-02-27T00:00:00"/>
    <s v="11714294"/>
    <s v="960403.03/RA RO 2 M.R.D.17 CC  CTF16R"/>
    <n v="500"/>
    <s v=""/>
    <d v="2018-02-27T00:00:00"/>
    <n v="0"/>
    <n v="10.132999999999999"/>
    <s v="0800"/>
    <s v="6"/>
    <n v="12.528"/>
    <x v="0"/>
  </r>
  <r>
    <m/>
    <s v="9500364"/>
    <x v="17"/>
    <x v="1"/>
    <m/>
    <s v="11608968"/>
    <s v="Büchse N3719W/03  CTS20L"/>
    <n v="35000"/>
    <s v=""/>
    <d v="2018-02-20T00:00:00"/>
    <n v="0"/>
    <n v="4.41"/>
    <s v="0600"/>
    <s v="6"/>
    <n v="4.75"/>
    <x v="1"/>
  </r>
  <r>
    <m/>
    <s v="9512980"/>
    <x v="29"/>
    <x v="3"/>
    <m/>
    <s v="11332641"/>
    <s v="CTRG W00-  5,00X330,0  KCR06"/>
    <n v="181"/>
    <s v=""/>
    <d v="2018-03-02T00:00:00"/>
    <n v="0"/>
    <n v="17.919"/>
    <s v="7100"/>
    <s v="6"/>
    <n v="0"/>
    <x v="1"/>
  </r>
  <r>
    <m/>
    <s v="9545561"/>
    <x v="30"/>
    <x v="3"/>
    <m/>
    <s v="12162530"/>
    <s v="WDC 7150 PT  CTOPP10"/>
    <n v="5000"/>
    <s v=""/>
    <d v="2018-01-25T00:00:00"/>
    <n v="9.76"/>
    <n v="4.88"/>
    <s v="0350"/>
    <s v="6"/>
    <n v="4.6849999999999996"/>
    <x v="0"/>
  </r>
  <r>
    <m/>
    <s v="9546530"/>
    <x v="31"/>
    <x v="1"/>
    <m/>
    <s v="12169898"/>
    <s v="WFC 7312 PT  CTOPP10"/>
    <n v="2000"/>
    <s v=""/>
    <d v="2018-02-14T00:00:00"/>
    <n v="4.3899999999999997"/>
    <n v="8.9960000000000004"/>
    <s v="3000"/>
    <s v="6"/>
    <n v="10.509"/>
    <x v="0"/>
  </r>
  <r>
    <m/>
    <s v="9546891"/>
    <x v="23"/>
    <x v="3"/>
    <m/>
    <s v="12030950"/>
    <s v="10975- 8.5X 5.0X2.5 DA  CTOPP10"/>
    <n v="745"/>
    <s v=""/>
    <d v="2018-03-03T00:00:00"/>
    <n v="0"/>
    <n v="0.97899999999999998"/>
    <s v="3100"/>
    <s v="6"/>
    <n v="0.95399999999999996"/>
    <x v="0"/>
  </r>
  <r>
    <m/>
    <s v="9550011"/>
    <x v="27"/>
    <x v="1"/>
    <m/>
    <s v="80050667"/>
    <s v="CTDD Ø 6.0 LE  HC35"/>
    <n v="10000"/>
    <s v=""/>
    <d v="2018-02-28T00:00:00"/>
    <n v="0"/>
    <n v="11.413"/>
    <s v="0590"/>
    <s v="6"/>
    <n v="10.180999999999999"/>
    <x v="1"/>
  </r>
  <r>
    <m/>
    <s v="9558135"/>
    <x v="26"/>
    <x v="4"/>
    <m/>
    <s v="6265417"/>
    <s v="11400- 9.0 TS8  CTF12-BC"/>
    <n v="50000"/>
    <s v=""/>
    <d v="2018-03-05T00:00:00"/>
    <n v="0"/>
    <n v="69.141999999999996"/>
    <s v="2000"/>
    <s v="6"/>
    <n v="91.843999999999994"/>
    <x v="0"/>
  </r>
  <r>
    <m/>
    <s v="9561444"/>
    <x v="9"/>
    <x v="1"/>
    <m/>
    <s v="6209048"/>
    <s v="CTDB 260R      TS8   HC20"/>
    <n v="3000"/>
    <s v=""/>
    <d v="2018-02-27T00:00:00"/>
    <n v="0"/>
    <n v="13.035"/>
    <s v="2100"/>
    <s v="6"/>
    <n v="13.786"/>
    <x v="0"/>
  </r>
  <r>
    <m/>
    <s v="9564247"/>
    <x v="24"/>
    <x v="1"/>
    <m/>
    <s v="80355864"/>
    <s v="38804-32.0 355864 TSN  CTM17-BC"/>
    <n v="3000"/>
    <s v=""/>
    <d v="2018-02-06T00:00:00"/>
    <n v="10.23"/>
    <n v="95.388000000000005"/>
    <s v="1510"/>
    <s v="6"/>
    <n v="90.802000000000007"/>
    <x v="2"/>
  </r>
  <r>
    <m/>
    <s v="9578829"/>
    <x v="14"/>
    <x v="4"/>
    <m/>
    <s v="6265479"/>
    <s v="12500- 3.5 TS8  CTF12-BC"/>
    <n v="52000"/>
    <s v=""/>
    <d v="2018-03-05T00:00:00"/>
    <n v="0"/>
    <n v="8.7910000000000004"/>
    <s v="1500"/>
    <s v="6"/>
    <n v="9.2639999999999993"/>
    <x v="0"/>
  </r>
  <r>
    <m/>
    <s v="9582226"/>
    <x v="32"/>
    <x v="1"/>
    <m/>
    <s v="11699676"/>
    <s v="51015-18 TSX  CTM17-BC"/>
    <n v="16000"/>
    <s v=""/>
    <d v="2018-02-28T00:00:00"/>
    <n v="0"/>
    <n v="262.92"/>
    <s v="0700"/>
    <s v="6"/>
    <n v="244.452"/>
    <x v="1"/>
  </r>
  <r>
    <m/>
    <s v="9582236"/>
    <x v="22"/>
    <x v="4"/>
    <m/>
    <s v="6265511"/>
    <s v="12500- 5.5 TS8  CTF12-BC"/>
    <n v="12500"/>
    <s v=""/>
    <d v="2018-03-05T00:00:00"/>
    <n v="0"/>
    <n v="4.62"/>
    <s v="1500"/>
    <s v="6"/>
    <n v="5.2510000000000003"/>
    <x v="0"/>
  </r>
  <r>
    <m/>
    <s v="9582238"/>
    <x v="9"/>
    <x v="4"/>
    <m/>
    <s v="6265750"/>
    <s v="43500- 9.0 TS8  CTF11-BC"/>
    <n v="3500"/>
    <s v=""/>
    <d v="2018-02-27T00:00:00"/>
    <n v="0"/>
    <n v="4.6120000000000001"/>
    <s v="2100"/>
    <s v="6"/>
    <n v="5.31"/>
    <x v="0"/>
  </r>
  <r>
    <m/>
    <s v="9582332"/>
    <x v="14"/>
    <x v="4"/>
    <m/>
    <s v="6265371"/>
    <s v="11400- 3.0 TS8  CTF12-BC"/>
    <n v="44100"/>
    <s v=""/>
    <d v="2018-03-05T00:00:00"/>
    <n v="0"/>
    <n v="4.6769999999999996"/>
    <s v="1500"/>
    <s v="6"/>
    <n v="5.2160000000000002"/>
    <x v="0"/>
  </r>
  <r>
    <m/>
    <s v="9588197"/>
    <x v="9"/>
    <x v="4"/>
    <d v="2018-02-27T00:00:00"/>
    <s v="12308282"/>
    <s v="31450- 6.5X 3.6X2.0 TS90  KCR10"/>
    <n v="19000"/>
    <s v=""/>
    <d v="2018-03-01T00:00:00"/>
    <n v="0"/>
    <n v="13.367000000000001"/>
    <s v="2100"/>
    <s v="6"/>
    <n v="12.689"/>
    <x v="0"/>
  </r>
  <r>
    <m/>
    <s v="9468950"/>
    <x v="0"/>
    <x v="1"/>
    <d v="2018-02-28T00:00:00"/>
    <s v="11211750"/>
    <s v="50417-13.0X 7.0X6.0 TS90  HC30"/>
    <n v="2000"/>
    <s v=""/>
    <d v="2018-03-05T00:00:00"/>
    <n v="0"/>
    <n v="8.5890000000000004"/>
    <s v="9000"/>
    <s v="6"/>
    <n v="8.7710000000000008"/>
    <x v="0"/>
  </r>
  <r>
    <m/>
    <s v="9558138"/>
    <x v="14"/>
    <x v="4"/>
    <m/>
    <s v="6265478"/>
    <s v="12500- 3.0 TS8  CTF11-BC"/>
    <n v="200000"/>
    <s v=""/>
    <d v="2018-03-05T00:00:00"/>
    <n v="0"/>
    <n v="18.899999999999999"/>
    <s v="1500"/>
    <s v="6"/>
    <n v="36.487000000000002"/>
    <x v="0"/>
  </r>
  <r>
    <m/>
    <s v="9564340"/>
    <x v="19"/>
    <x v="1"/>
    <m/>
    <s v="11608968"/>
    <s v="Büchse N3719W/03  CTS20L"/>
    <n v="19047"/>
    <s v=""/>
    <d v="2018-02-19T00:00:00"/>
    <n v="0"/>
    <n v="2.4"/>
    <s v="0200"/>
    <s v="6"/>
    <n v="22.556000000000001"/>
    <x v="3"/>
  </r>
  <r>
    <m/>
    <s v="9566837"/>
    <x v="9"/>
    <x v="4"/>
    <m/>
    <s v="11974235"/>
    <s v="31450- 6.5X 3.5X2.0 TS90  KCR06"/>
    <n v="130000"/>
    <s v=""/>
    <d v="2018-02-27T00:00:00"/>
    <n v="0"/>
    <n v="84.63"/>
    <s v="2100"/>
    <s v="6"/>
    <n v="129.17099999999999"/>
    <x v="0"/>
  </r>
  <r>
    <m/>
    <s v="9568180"/>
    <x v="6"/>
    <x v="4"/>
    <m/>
    <s v="12151074"/>
    <s v="WDC 7230 TS90  KCR32"/>
    <n v="3200"/>
    <s v=""/>
    <d v="2018-03-05T00:00:00"/>
    <n v="0"/>
    <n v="4.8150000000000004"/>
    <s v="2200"/>
    <s v="6"/>
    <n v="5.4169999999999998"/>
    <x v="0"/>
  </r>
  <r>
    <m/>
    <s v="9569937"/>
    <x v="12"/>
    <x v="4"/>
    <m/>
    <s v="12056488"/>
    <s v="CT SB00- 2,00x 6,00x  60,00 DA  CTOPP10"/>
    <n v="130"/>
    <s v=""/>
    <m/>
    <n v="0"/>
    <n v="1.3919999999999999"/>
    <s v="0050"/>
    <s v="6"/>
    <n v="0"/>
    <x v="2"/>
  </r>
  <r>
    <m/>
    <s v="9571057"/>
    <x v="26"/>
    <x v="4"/>
    <m/>
    <s v="11821906"/>
    <s v="17037- 8.0X 5.0X2.3 TS90  KCR10"/>
    <n v="120000"/>
    <s v=""/>
    <d v="2018-03-05T00:00:00"/>
    <n v="0"/>
    <n v="144.9"/>
    <s v="2000"/>
    <s v="6"/>
    <n v="137.68700000000001"/>
    <x v="0"/>
  </r>
  <r>
    <m/>
    <s v="9583617"/>
    <x v="22"/>
    <x v="4"/>
    <m/>
    <s v="12287082"/>
    <s v="60000- 8.0X 3.3X2.3 TS90  KCR06"/>
    <n v="5800"/>
    <s v=""/>
    <d v="2018-02-28T00:00:00"/>
    <n v="0"/>
    <n v="4.6280000000000001"/>
    <s v="1500"/>
    <s v="6"/>
    <n v="5.0229999999999997"/>
    <x v="0"/>
  </r>
  <r>
    <m/>
    <s v="9583932"/>
    <x v="9"/>
    <x v="4"/>
    <m/>
    <s v="12303108"/>
    <s v="17037- 8.0X 6.0X2.3 TS90  GC32"/>
    <n v="3200"/>
    <s v=""/>
    <d v="2018-03-05T00:00:00"/>
    <n v="0"/>
    <n v="4.7039999999999997"/>
    <s v="2100"/>
    <s v="6"/>
    <n v="5.0259999999999998"/>
    <x v="0"/>
  </r>
  <r>
    <m/>
    <s v="9584009"/>
    <x v="9"/>
    <x v="1"/>
    <m/>
    <s v="11810371"/>
    <s v="51985-16.0 TSX CTM17-BC"/>
    <n v="40000"/>
    <s v=""/>
    <d v="2018-02-27T00:00:00"/>
    <n v="0"/>
    <n v="115.068"/>
    <s v="2100"/>
    <s v="6"/>
    <n v="150.72900000000001"/>
    <x v="0"/>
  </r>
  <r>
    <m/>
    <s v="9584061"/>
    <x v="13"/>
    <x v="4"/>
    <m/>
    <s v="11995740"/>
    <s v="10975- 8.5X 3.4X2.5 TS90  CTOPP10"/>
    <n v="5000"/>
    <s v=""/>
    <d v="2018-02-28T00:00:00"/>
    <n v="0"/>
    <n v="4.3360000000000003"/>
    <s v="1900"/>
    <s v="6"/>
    <n v="4.3090000000000002"/>
    <x v="0"/>
  </r>
  <r>
    <m/>
    <s v="9585151"/>
    <x v="9"/>
    <x v="3"/>
    <m/>
    <s v="12260751"/>
    <s v="WFC 7180 DPT  GC32"/>
    <n v="910"/>
    <s v=""/>
    <d v="2018-03-03T00:00:00"/>
    <n v="0"/>
    <n v="2.2349999999999999"/>
    <s v="3250"/>
    <s v="6"/>
    <n v="1.82"/>
    <x v="0"/>
  </r>
  <r>
    <m/>
    <s v="9585349"/>
    <x v="6"/>
    <x v="1"/>
    <m/>
    <s v="6219338"/>
    <s v="10975- 8.5X 5.0X2.5 TS90  SMX"/>
    <n v="5000"/>
    <s v=""/>
    <d v="2018-03-05T00:00:00"/>
    <n v="0"/>
    <n v="5.5069999999999997"/>
    <s v="2200"/>
    <s v="6"/>
    <n v="5.7190000000000003"/>
    <x v="0"/>
  </r>
  <r>
    <m/>
    <s v="9585373"/>
    <x v="9"/>
    <x v="1"/>
    <m/>
    <s v="11187369"/>
    <s v="50290- 5.0 TS8  CTM17-BC"/>
    <n v="25000"/>
    <s v=""/>
    <d v="2018-03-02T00:00:00"/>
    <n v="0"/>
    <n v="6.8250000000000002"/>
    <s v="2100"/>
    <s v="6"/>
    <n v="6.1580000000000004"/>
    <x v="0"/>
  </r>
  <r>
    <m/>
    <s v="9585600"/>
    <x v="13"/>
    <x v="1"/>
    <m/>
    <s v="12109490"/>
    <s v="60004-25.0 TS8  CTM17-BC"/>
    <n v="2000"/>
    <s v=""/>
    <d v="2018-02-27T00:00:00"/>
    <n v="0"/>
    <n v="70.266000000000005"/>
    <s v="1900"/>
    <s v="6"/>
    <n v="70.891999999999996"/>
    <x v="0"/>
  </r>
  <r>
    <m/>
    <s v="9586444"/>
    <x v="2"/>
    <x v="1"/>
    <m/>
    <s v="11428808"/>
    <s v="25376- 6.5X 3.5X2.0 TS90  CTU05-KC"/>
    <n v="50000"/>
    <s v=""/>
    <d v="2018-02-27T00:00:00"/>
    <n v="0"/>
    <n v="36.225000000000001"/>
    <s v="0500"/>
    <s v="6"/>
    <n v="32.658999999999999"/>
    <x v="1"/>
  </r>
  <r>
    <m/>
    <s v="9587889"/>
    <x v="1"/>
    <x v="4"/>
    <d v="2018-02-28T00:00:00"/>
    <s v="12282898"/>
    <s v="Art. intermediaire 12282423 CTF11E"/>
    <n v="33001"/>
    <s v=""/>
    <d v="2018-02-26T00:00:00"/>
    <n v="0"/>
    <n v="4.8860000000000001"/>
    <s v="1500"/>
    <s v="6"/>
    <n v="5.43"/>
    <x v="0"/>
  </r>
  <r>
    <m/>
    <s v="9498614"/>
    <x v="33"/>
    <x v="1"/>
    <d v="2018-03-01T00:00:00"/>
    <s v="11742956"/>
    <s v="NHF G 0850-0590-055 CAG CTF24E"/>
    <n v="15000"/>
    <s v=""/>
    <d v="2017-12-04T00:00:00"/>
    <n v="0"/>
    <n v="6.8040000000000003"/>
    <s v="2300"/>
    <s v="6"/>
    <n v="8.19"/>
    <x v="1"/>
  </r>
  <r>
    <m/>
    <s v="9526355"/>
    <x v="23"/>
    <x v="3"/>
    <m/>
    <s v="12041458"/>
    <s v="38376-13.0X 6.5X4.0 DA  KCR10"/>
    <n v="3560"/>
    <s v=""/>
    <d v="2018-02-12T00:00:00"/>
    <n v="0"/>
    <n v="16.024000000000001"/>
    <s v="3100"/>
    <s v="6"/>
    <n v="15.962999999999999"/>
    <x v="0"/>
  </r>
  <r>
    <m/>
    <s v="9536317"/>
    <x v="23"/>
    <x v="3"/>
    <m/>
    <s v="12053823"/>
    <s v="24150-12.5X 6.5X4.0 DA  KCR10"/>
    <n v="3120"/>
    <s v=""/>
    <d v="2018-03-04T00:00:00"/>
    <n v="0"/>
    <n v="13.875"/>
    <s v="3100"/>
    <s v="6"/>
    <n v="13.363"/>
    <x v="0"/>
  </r>
  <r>
    <m/>
    <s v="9546764"/>
    <x v="23"/>
    <x v="3"/>
    <m/>
    <s v="12148312"/>
    <s v="12356-10.5X 4.8X3.0 DA  KCR10"/>
    <n v="2450"/>
    <s v=""/>
    <d v="2018-03-03T00:00:00"/>
    <n v="0"/>
    <n v="4.53"/>
    <s v="3100"/>
    <s v="6"/>
    <n v="4.5279999999999996"/>
    <x v="0"/>
  </r>
  <r>
    <m/>
    <s v="9547015"/>
    <x v="23"/>
    <x v="3"/>
    <m/>
    <s v="12105341"/>
    <s v="38376-13.0X 6.0X4.0 DA  KCR10"/>
    <n v="2520"/>
    <s v=""/>
    <d v="2018-02-27T00:00:00"/>
    <n v="0"/>
    <n v="10.45"/>
    <s v="3100"/>
    <s v="6"/>
    <n v="10.4"/>
    <x v="0"/>
  </r>
  <r>
    <m/>
    <s v="9547031"/>
    <x v="23"/>
    <x v="3"/>
    <m/>
    <s v="11893679"/>
    <s v="12356-10.5X 3.5X3.0 DA  CTOPP10"/>
    <n v="1950"/>
    <s v=""/>
    <d v="2018-03-05T00:00:00"/>
    <n v="0"/>
    <n v="2.4180000000000001"/>
    <s v="3100"/>
    <s v="6"/>
    <n v="2.738"/>
    <x v="0"/>
  </r>
  <r>
    <m/>
    <s v="9551608"/>
    <x v="16"/>
    <x v="1"/>
    <m/>
    <s v="80050671"/>
    <s v="CTDD Ø 8.0 LE  HC35"/>
    <n v="15000"/>
    <s v=""/>
    <m/>
    <n v="79.25"/>
    <n v="33.893999999999998"/>
    <s v="0100"/>
    <s v="6"/>
    <n v="0"/>
    <x v="3"/>
  </r>
  <r>
    <m/>
    <s v="9561613"/>
    <x v="2"/>
    <x v="4"/>
    <m/>
    <s v="11182738"/>
    <s v="CTBB 6,900  CTF12E"/>
    <n v="30000"/>
    <s v=""/>
    <d v="2018-03-01T00:00:00"/>
    <n v="0"/>
    <n v="80.072999999999993"/>
    <s v="0500"/>
    <s v="6"/>
    <n v="76.061000000000007"/>
    <x v="1"/>
  </r>
  <r>
    <m/>
    <s v="9564322"/>
    <x v="24"/>
    <x v="1"/>
    <m/>
    <s v="11523884"/>
    <s v="51220 FALCON 1 1/2&quot; TSN  CTM17-BC"/>
    <n v="4000"/>
    <s v=""/>
    <d v="2018-03-05T00:00:00"/>
    <n v="7.25"/>
    <n v="197.959"/>
    <s v="1510"/>
    <s v="6"/>
    <n v="185.14"/>
    <x v="2"/>
  </r>
  <r>
    <m/>
    <s v="9574658"/>
    <x v="23"/>
    <x v="3"/>
    <m/>
    <s v="12148312"/>
    <s v="12356-10.5X 4.8X3.0 DA  KCR10"/>
    <n v="2000"/>
    <s v=""/>
    <d v="2018-03-05T00:00:00"/>
    <n v="0"/>
    <n v="3.883"/>
    <s v="3100"/>
    <s v="6"/>
    <n v="3.8809999999999998"/>
    <x v="0"/>
  </r>
  <r>
    <m/>
    <s v="9574967"/>
    <x v="2"/>
    <x v="1"/>
    <m/>
    <s v="82027129"/>
    <s v="GSR Ø5.2XØ1.25X1.1 Rev.05  CTS06L"/>
    <n v="56085"/>
    <s v=""/>
    <d v="2018-03-05T00:00:00"/>
    <n v="0"/>
    <n v="18.844999999999999"/>
    <s v="0500"/>
    <s v="6"/>
    <n v="17.381"/>
    <x v="1"/>
  </r>
  <r>
    <m/>
    <s v="9582336"/>
    <x v="14"/>
    <x v="4"/>
    <m/>
    <s v="6267710"/>
    <s v="48000- 4.0 TS8  CTF12-BC"/>
    <n v="80000"/>
    <s v=""/>
    <d v="2018-03-02T00:00:00"/>
    <n v="0"/>
    <n v="13.944000000000001"/>
    <s v="1500"/>
    <s v="6"/>
    <n v="13.779"/>
    <x v="0"/>
  </r>
  <r>
    <m/>
    <s v="9582340"/>
    <x v="25"/>
    <x v="4"/>
    <m/>
    <s v="11188122"/>
    <s v="58800- 3/16&quot; TS8  CTF12-BC"/>
    <n v="55000"/>
    <s v=""/>
    <d v="2018-02-28T00:00:00"/>
    <n v="0"/>
    <n v="13.282999999999999"/>
    <s v="1800"/>
    <s v="6"/>
    <n v="19.385999999999999"/>
    <x v="0"/>
  </r>
  <r>
    <m/>
    <s v="9582381"/>
    <x v="9"/>
    <x v="4"/>
    <m/>
    <s v="11895892"/>
    <s v="60126-10.5X 3.5X3.0 TS90  CTOPP10"/>
    <n v="20000"/>
    <s v=""/>
    <d v="2018-03-02T00:00:00"/>
    <n v="0"/>
    <n v="26.46"/>
    <s v="2100"/>
    <s v="6"/>
    <n v="18.177"/>
    <x v="0"/>
  </r>
  <r>
    <m/>
    <s v="9582386"/>
    <x v="2"/>
    <x v="4"/>
    <m/>
    <s v="11879201"/>
    <s v="60126-10.5X 3.9X3.0 TS90  KCR10"/>
    <n v="30000"/>
    <s v=""/>
    <d v="2018-03-02T00:00:00"/>
    <n v="0"/>
    <n v="46.777000000000001"/>
    <s v="0500"/>
    <s v="6"/>
    <n v="44.195"/>
    <x v="1"/>
  </r>
  <r>
    <m/>
    <s v="9584259"/>
    <x v="9"/>
    <x v="1"/>
    <m/>
    <s v="6238554"/>
    <s v="46600- 1 1/4&quot; TSX  CTM17-BC"/>
    <n v="1500"/>
    <s v=""/>
    <d v="2018-03-02T00:00:00"/>
    <n v="0"/>
    <n v="52.347000000000001"/>
    <s v="2100"/>
    <s v="6"/>
    <n v="51.578000000000003"/>
    <x v="0"/>
  </r>
  <r>
    <m/>
    <s v="9584798"/>
    <x v="30"/>
    <x v="3"/>
    <m/>
    <s v="12055425"/>
    <s v="38376-13.0X 5.8X4.0 DA  KCR10"/>
    <n v="790"/>
    <s v=""/>
    <d v="2018-02-16T00:00:00"/>
    <n v="1.96"/>
    <n v="3.1150000000000002"/>
    <s v="0350"/>
    <s v="6"/>
    <n v="3.0259999999999998"/>
    <x v="0"/>
  </r>
  <r>
    <m/>
    <s v="9585045"/>
    <x v="9"/>
    <x v="1"/>
    <m/>
    <s v="11604673"/>
    <s v="WDC 7230 TS90  GC40"/>
    <n v="6000"/>
    <s v=""/>
    <d v="2018-03-01T00:00:00"/>
    <n v="0"/>
    <n v="8.6940000000000008"/>
    <s v="2100"/>
    <s v="6"/>
    <n v="8.17"/>
    <x v="0"/>
  </r>
  <r>
    <m/>
    <s v="9585127"/>
    <x v="9"/>
    <x v="3"/>
    <m/>
    <s v="12260751"/>
    <s v="WFC 7180 DPT  GC32"/>
    <n v="4455"/>
    <s v=""/>
    <d v="2018-03-03T00:00:00"/>
    <n v="0"/>
    <n v="10.941000000000001"/>
    <s v="3250"/>
    <s v="6"/>
    <n v="8.91"/>
    <x v="0"/>
  </r>
  <r>
    <m/>
    <s v="9585375"/>
    <x v="9"/>
    <x v="1"/>
    <m/>
    <s v="6233527"/>
    <s v="47221- 5/16&quot; TS8    BC20"/>
    <n v="5000"/>
    <s v=""/>
    <d v="2018-02-27T00:00:00"/>
    <n v="0"/>
    <n v="7.3819999999999997"/>
    <s v="2100"/>
    <s v="6"/>
    <n v="7.7670000000000003"/>
    <x v="0"/>
  </r>
  <r>
    <m/>
    <s v="9585377"/>
    <x v="9"/>
    <x v="1"/>
    <m/>
    <s v="6254918"/>
    <s v="47838-18.0 TS8  CTM17-BC"/>
    <n v="3000"/>
    <s v=""/>
    <d v="2018-02-26T00:00:00"/>
    <n v="0"/>
    <n v="23.114999999999998"/>
    <s v="2100"/>
    <s v="6"/>
    <n v="28.326000000000001"/>
    <x v="0"/>
  </r>
  <r>
    <m/>
    <s v="9585384"/>
    <x v="14"/>
    <x v="1"/>
    <m/>
    <s v="12146647"/>
    <s v="SST R 360-1190 TO CTS20L"/>
    <n v="10000"/>
    <s v=""/>
    <d v="2018-02-27T00:00:00"/>
    <n v="0"/>
    <n v="16.905000000000001"/>
    <s v="1500"/>
    <s v="6"/>
    <n v="17.271000000000001"/>
    <x v="0"/>
  </r>
  <r>
    <m/>
    <s v="9585421"/>
    <x v="9"/>
    <x v="1"/>
    <m/>
    <s v="12128116"/>
    <s v="60126-10.5X 7.0X3.0 TS90  KCR10"/>
    <n v="3000"/>
    <s v=""/>
    <d v="2018-03-01T00:00:00"/>
    <n v="0"/>
    <n v="8.5960000000000001"/>
    <s v="2100"/>
    <s v="6"/>
    <n v="8.5540000000000003"/>
    <x v="0"/>
  </r>
  <r>
    <m/>
    <s v="9585435"/>
    <x v="9"/>
    <x v="1"/>
    <m/>
    <s v="6222353"/>
    <s v="45169-14.0 TS8  BC20"/>
    <n v="3000"/>
    <s v=""/>
    <d v="2018-03-05T00:00:00"/>
    <n v="0"/>
    <n v="14.836"/>
    <s v="2100"/>
    <s v="6"/>
    <n v="15.42"/>
    <x v="0"/>
  </r>
  <r>
    <m/>
    <s v="9585481"/>
    <x v="9"/>
    <x v="1"/>
    <m/>
    <s v="6264492"/>
    <s v="10975- 8.5X 5.5X2.5 TS90  SMX"/>
    <n v="5000"/>
    <s v=""/>
    <d v="2018-02-28T00:00:00"/>
    <n v="0"/>
    <n v="6.6040000000000001"/>
    <s v="2100"/>
    <s v="6"/>
    <n v="5.923"/>
    <x v="0"/>
  </r>
  <r>
    <m/>
    <s v="9585496"/>
    <x v="9"/>
    <x v="1"/>
    <m/>
    <s v="11824470"/>
    <s v="60036-3/4&quot; TS8  CTM17-BC"/>
    <n v="2000"/>
    <s v=""/>
    <d v="2018-02-27T00:00:00"/>
    <n v="0"/>
    <n v="20.74"/>
    <s v="2100"/>
    <s v="6"/>
    <n v="21.052"/>
    <x v="0"/>
  </r>
  <r>
    <m/>
    <s v="9585500"/>
    <x v="26"/>
    <x v="1"/>
    <m/>
    <s v="11826598"/>
    <s v="51927-16.0 TSX CTM17-BC"/>
    <n v="15000"/>
    <s v=""/>
    <d v="2018-02-26T00:00:00"/>
    <n v="0"/>
    <n v="79.064999999999998"/>
    <s v="2000"/>
    <s v="6"/>
    <n v="73.861000000000004"/>
    <x v="0"/>
  </r>
  <r>
    <m/>
    <s v="9585612"/>
    <x v="9"/>
    <x v="1"/>
    <m/>
    <s v="12230750"/>
    <s v="311601  TS8  KCR10"/>
    <n v="7000"/>
    <s v=""/>
    <d v="2018-03-02T00:00:00"/>
    <n v="0"/>
    <n v="5.226"/>
    <s v="2100"/>
    <s v="6"/>
    <n v="5.1749999999999998"/>
    <x v="0"/>
  </r>
  <r>
    <m/>
    <s v="9586272"/>
    <x v="9"/>
    <x v="1"/>
    <m/>
    <s v="12309262"/>
    <s v="44982-15.0X 8.0X4.0 TS90  KCR10"/>
    <n v="4000"/>
    <s v=""/>
    <d v="2018-03-01T00:00:00"/>
    <n v="0"/>
    <n v="30.306999999999999"/>
    <s v="2100"/>
    <s v="6"/>
    <n v="29.437999999999999"/>
    <x v="0"/>
  </r>
  <r>
    <m/>
    <s v="9586285"/>
    <x v="9"/>
    <x v="1"/>
    <m/>
    <s v="6201119"/>
    <s v="81965- 6.5 TS8  CTM17-BC"/>
    <n v="30000"/>
    <s v=""/>
    <d v="2018-02-27T00:00:00"/>
    <n v="0"/>
    <n v="26.806999999999999"/>
    <s v="2100"/>
    <s v="6"/>
    <n v="25.007000000000001"/>
    <x v="0"/>
  </r>
  <r>
    <m/>
    <s v="9586416"/>
    <x v="9"/>
    <x v="1"/>
    <m/>
    <s v="6276520"/>
    <s v="50174-6.3X9.0X4.83  TS8   BC20"/>
    <n v="15000"/>
    <s v=""/>
    <d v="2018-03-01T00:00:00"/>
    <n v="0"/>
    <n v="45.439"/>
    <s v="2100"/>
    <s v="6"/>
    <n v="41.067999999999998"/>
    <x v="0"/>
  </r>
  <r>
    <m/>
    <s v="9587980"/>
    <x v="25"/>
    <x v="4"/>
    <m/>
    <s v="6238716"/>
    <s v="46600- 13/64&quot; TSX  CTM17-BC"/>
    <n v="11550"/>
    <s v=""/>
    <d v="2018-02-28T00:00:00"/>
    <n v="0"/>
    <n v="4.851"/>
    <s v="1800"/>
    <s v="6"/>
    <n v="5.8739999999999997"/>
    <x v="0"/>
  </r>
  <r>
    <m/>
    <s v="9587983"/>
    <x v="2"/>
    <x v="4"/>
    <m/>
    <s v="11245831"/>
    <s v="58000- 5.0 TS8  CTF12-BC"/>
    <n v="35000"/>
    <s v=""/>
    <d v="2018-03-05T00:00:00"/>
    <n v="0"/>
    <n v="9.5920000000000005"/>
    <s v="0500"/>
    <s v="6"/>
    <n v="10.042"/>
    <x v="1"/>
  </r>
  <r>
    <m/>
    <s v="9587985"/>
    <x v="2"/>
    <x v="4"/>
    <m/>
    <s v="11770906"/>
    <s v="50379- 6.0 TS8  MAS10"/>
    <n v="200000"/>
    <s v=""/>
    <d v="2018-03-02T00:00:00"/>
    <n v="0"/>
    <n v="57.96"/>
    <s v="0500"/>
    <s v="6"/>
    <n v="58.4"/>
    <x v="1"/>
  </r>
  <r>
    <m/>
    <s v="9587987"/>
    <x v="3"/>
    <x v="4"/>
    <m/>
    <s v="11894753"/>
    <s v="60299-4.0 TS8 CTF11-BC"/>
    <n v="30000"/>
    <s v=""/>
    <d v="2018-03-02T00:00:00"/>
    <n v="0"/>
    <n v="5.04"/>
    <s v="1900"/>
    <s v="6"/>
    <n v="9.2110000000000003"/>
    <x v="0"/>
  </r>
  <r>
    <m/>
    <s v="9588038"/>
    <x v="25"/>
    <x v="4"/>
    <m/>
    <s v="12117555"/>
    <s v="WEC 7110 TS90  KCR06"/>
    <n v="20000"/>
    <s v=""/>
    <d v="2018-03-05T00:00:00"/>
    <n v="0"/>
    <n v="18.606000000000002"/>
    <s v="1400"/>
    <s v="6"/>
    <n v="18.902000000000001"/>
    <x v="0"/>
  </r>
  <r>
    <m/>
    <s v="9592322"/>
    <x v="12"/>
    <x v="3"/>
    <m/>
    <s v="12047375"/>
    <s v="26457-10.5X 5.5X3.5 DA  KCR10"/>
    <n v="2760"/>
    <s v=""/>
    <m/>
    <n v="0"/>
    <n v="6.8559999999999999"/>
    <s v="0050"/>
    <s v="6"/>
    <n v="0"/>
    <x v="2"/>
  </r>
  <r>
    <m/>
    <s v="9607712"/>
    <x v="19"/>
    <x v="0"/>
    <m/>
    <s v="11757305"/>
    <s v="51849- 7.0X 3.4X2.5 TS43  HC30"/>
    <n v="86000"/>
    <s v=""/>
    <d v="2018-03-05T00:00:00"/>
    <n v="0"/>
    <n v="69.531000000000006"/>
    <s v="0200"/>
    <s v="6"/>
    <n v="64.435000000000002"/>
    <x v="3"/>
  </r>
  <r>
    <m/>
    <s v="9607716"/>
    <x v="16"/>
    <x v="0"/>
    <d v="2018-03-01T00:00:00"/>
    <s v="11735844"/>
    <s v="51849- 7.0X 4.5X2.5 TS43  HC30"/>
    <n v="30000"/>
    <s v=""/>
    <d v="2018-03-05T00:00:00"/>
    <n v="3.96"/>
    <n v="32.192999999999998"/>
    <s v="0100"/>
    <s v="6"/>
    <n v="-5.0000000000000001E-3"/>
    <x v="3"/>
  </r>
  <r>
    <m/>
    <s v="9532032"/>
    <x v="4"/>
    <x v="2"/>
    <d v="2018-03-02T00:00:00"/>
    <s v="11733205"/>
    <s v="CTBA SI 2.31 GR TSN  MG18"/>
    <n v="600000"/>
    <s v=""/>
    <d v="2018-02-07T00:00:00"/>
    <n v="0"/>
    <n v="61.866"/>
    <s v="1700"/>
    <s v="6"/>
    <n v="65.043999999999997"/>
    <x v="2"/>
  </r>
  <r>
    <m/>
    <s v="9534763"/>
    <x v="9"/>
    <x v="1"/>
    <m/>
    <s v="82030646"/>
    <s v="CTDD Ø12.0 RI  MG18 Kanefusa"/>
    <n v="600"/>
    <s v=""/>
    <d v="2018-03-01T00:00:00"/>
    <n v="0"/>
    <n v="6.117"/>
    <s v="2100"/>
    <s v="6"/>
    <n v="6.3159999999999998"/>
    <x v="0"/>
  </r>
  <r>
    <m/>
    <s v="9550602"/>
    <x v="12"/>
    <x v="3"/>
    <m/>
    <s v="12298238"/>
    <s v="61329- WELD 35X19X1.07 TS42 HC40"/>
    <n v="71"/>
    <s v=""/>
    <m/>
    <n v="0"/>
    <n v="0.3"/>
    <s v="0050"/>
    <s v="6"/>
    <n v="0"/>
    <x v="2"/>
  </r>
  <r>
    <m/>
    <s v="9555060"/>
    <x v="20"/>
    <x v="1"/>
    <m/>
    <s v="11808132"/>
    <s v="NHF G 1995-0590-058 CAG CTF24E"/>
    <n v="20000"/>
    <s v=""/>
    <d v="2018-02-19T00:00:00"/>
    <n v="32.17"/>
    <n v="21.986999999999998"/>
    <s v="9010"/>
    <s v="6"/>
    <n v="27.24"/>
    <x v="2"/>
  </r>
  <r>
    <m/>
    <s v="9563038"/>
    <x v="22"/>
    <x v="4"/>
    <m/>
    <s v="11249314"/>
    <s v="47090- 5.0X 2.1X1.58 TSR1  HC20"/>
    <n v="700000"/>
    <s v=""/>
    <d v="2018-03-05T00:00:00"/>
    <n v="0"/>
    <n v="154.35"/>
    <s v="1500"/>
    <s v="6"/>
    <n v="171.19300000000001"/>
    <x v="0"/>
  </r>
  <r>
    <m/>
    <s v="9564374"/>
    <x v="24"/>
    <x v="1"/>
    <m/>
    <s v="11523894"/>
    <s v="51220 FALCON 45.0 TSN  CTM17-BC"/>
    <n v="1500"/>
    <s v=""/>
    <d v="2018-02-09T00:00:00"/>
    <n v="5.45"/>
    <n v="119.39100000000001"/>
    <s v="1510"/>
    <s v="6"/>
    <n v="120.47199999999999"/>
    <x v="2"/>
  </r>
  <r>
    <m/>
    <s v="9571556"/>
    <x v="23"/>
    <x v="3"/>
    <m/>
    <s v="12249786"/>
    <s v="WFC 7280 PT  CTOPP10"/>
    <n v="3000"/>
    <s v=""/>
    <d v="2018-03-03T00:00:00"/>
    <n v="0"/>
    <n v="11.304"/>
    <s v="3100"/>
    <s v="6"/>
    <n v="11.238"/>
    <x v="0"/>
  </r>
  <r>
    <m/>
    <s v="9577518"/>
    <x v="9"/>
    <x v="4"/>
    <m/>
    <s v="6265407"/>
    <s v="11400- 7.0 TS8  CTF12-BC"/>
    <n v="90000"/>
    <s v=""/>
    <d v="2018-03-02T00:00:00"/>
    <n v="0"/>
    <n v="70.591999999999999"/>
    <s v="2100"/>
    <s v="6"/>
    <n v="68.542000000000002"/>
    <x v="0"/>
  </r>
  <r>
    <m/>
    <s v="9578561"/>
    <x v="27"/>
    <x v="1"/>
    <m/>
    <s v="80358742"/>
    <s v="CTDD Ø 6.0 RI  MG18 Kanefusa"/>
    <n v="3000"/>
    <s v=""/>
    <d v="2018-03-05T00:00:00"/>
    <n v="0"/>
    <n v="5.04"/>
    <s v="0590"/>
    <s v="6"/>
    <n v="4.8019999999999996"/>
    <x v="1"/>
  </r>
  <r>
    <m/>
    <s v="9580285"/>
    <x v="3"/>
    <x v="1"/>
    <m/>
    <s v="12257580"/>
    <s v="17037- 8.0X 7.3X2.3 TS90  KCR10"/>
    <n v="10000"/>
    <s v=""/>
    <d v="2018-03-01T00:00:00"/>
    <n v="0"/>
    <n v="17.934000000000001"/>
    <s v="1900"/>
    <s v="6"/>
    <n v="17.521000000000001"/>
    <x v="0"/>
  </r>
  <r>
    <m/>
    <s v="9580324"/>
    <x v="3"/>
    <x v="1"/>
    <m/>
    <s v="12292522"/>
    <s v="12356-10.5X 4.4X3.0 TS90  S25T"/>
    <n v="3400"/>
    <s v=""/>
    <d v="2018-02-28T00:00:00"/>
    <n v="0"/>
    <n v="4.8019999999999996"/>
    <s v="2050"/>
    <s v="6"/>
    <n v="4.76"/>
    <x v="0"/>
  </r>
  <r>
    <m/>
    <s v="9583611"/>
    <x v="2"/>
    <x v="4"/>
    <m/>
    <s v="6284995"/>
    <s v="43612- 6.0 TS8  CTF12-BC"/>
    <n v="100000"/>
    <s v=""/>
    <d v="2018-03-05T00:00:00"/>
    <n v="0"/>
    <n v="46.2"/>
    <s v="0500"/>
    <s v="6"/>
    <n v="46.128999999999998"/>
    <x v="1"/>
  </r>
  <r>
    <m/>
    <s v="9584263"/>
    <x v="9"/>
    <x v="1"/>
    <m/>
    <s v="6238556"/>
    <s v="46600- 1 1/2&quot; TSX  CTM17-BC"/>
    <n v="1600"/>
    <s v=""/>
    <d v="2018-03-02T00:00:00"/>
    <n v="0"/>
    <n v="73.427999999999997"/>
    <s v="2100"/>
    <s v="6"/>
    <n v="68.239000000000004"/>
    <x v="0"/>
  </r>
  <r>
    <m/>
    <s v="9584393"/>
    <x v="23"/>
    <x v="3"/>
    <m/>
    <s v="12126689"/>
    <s v="11748-10.5X 4.0X2.5 DA  CTOPP10"/>
    <n v="1500"/>
    <s v=""/>
    <d v="2018-03-05T00:00:00"/>
    <n v="0"/>
    <n v="2.0030000000000001"/>
    <s v="3100"/>
    <s v="6"/>
    <n v="2.1179999999999999"/>
    <x v="0"/>
  </r>
  <r>
    <m/>
    <s v="9585520"/>
    <x v="23"/>
    <x v="3"/>
    <m/>
    <s v="12257660"/>
    <s v="38376-13.0X 6.5X4.0 DA  CTOPP10"/>
    <n v="340"/>
    <s v=""/>
    <d v="2018-03-05T00:00:00"/>
    <n v="0"/>
    <n v="1.4470000000000001"/>
    <s v="3100"/>
    <s v="6"/>
    <n v="1.44"/>
    <x v="0"/>
  </r>
  <r>
    <m/>
    <s v="9586855"/>
    <x v="9"/>
    <x v="1"/>
    <m/>
    <s v="12200627"/>
    <s v="51805-151 1/2&quot; TSX  CTM17-BC CT4"/>
    <n v="5000"/>
    <s v=""/>
    <d v="2018-02-28T00:00:00"/>
    <n v="0"/>
    <n v="26.738"/>
    <s v="2100"/>
    <s v="6"/>
    <n v="48.031999999999996"/>
    <x v="0"/>
  </r>
  <r>
    <m/>
    <s v="9587992"/>
    <x v="9"/>
    <x v="4"/>
    <m/>
    <s v="11245826"/>
    <s v="58000- 4.0 TS8  CTF12-BC"/>
    <n v="60000"/>
    <s v=""/>
    <d v="2018-03-05T00:00:00"/>
    <n v="0"/>
    <n v="9.1980000000000004"/>
    <s v="2100"/>
    <s v="6"/>
    <n v="18.931000000000001"/>
    <x v="0"/>
  </r>
  <r>
    <m/>
    <s v="9587994"/>
    <x v="2"/>
    <x v="4"/>
    <m/>
    <s v="11894755"/>
    <s v="60299-5.0 TS8 CTF11-BC"/>
    <n v="100000"/>
    <s v=""/>
    <d v="2018-03-02T00:00:00"/>
    <n v="0"/>
    <n v="29.925000000000001"/>
    <s v="0500"/>
    <s v="6"/>
    <n v="31.198"/>
    <x v="1"/>
  </r>
  <r>
    <m/>
    <s v="9588016"/>
    <x v="14"/>
    <x v="4"/>
    <m/>
    <s v="11915913"/>
    <s v="50379-6.5 TS8 MAS10"/>
    <n v="12000"/>
    <s v=""/>
    <d v="2018-03-05T00:00:00"/>
    <n v="0"/>
    <n v="4.5110000000000001"/>
    <s v="1500"/>
    <s v="6"/>
    <n v="5.0350000000000001"/>
    <x v="0"/>
  </r>
  <r>
    <m/>
    <s v="9588051"/>
    <x v="2"/>
    <x v="4"/>
    <m/>
    <s v="11879195"/>
    <s v="60249- 5.2X 5.0X2.0 TS90  CTS18D"/>
    <n v="60000"/>
    <s v=""/>
    <d v="2018-03-05T00:00:00"/>
    <n v="0"/>
    <n v="44.162999999999997"/>
    <s v="0500"/>
    <s v="6"/>
    <n v="42.08"/>
    <x v="1"/>
  </r>
  <r>
    <m/>
    <s v="9588094"/>
    <x v="22"/>
    <x v="4"/>
    <m/>
    <s v="6100739"/>
    <s v="25376- 6.5X 3.4X2.0 TS43  KCR06"/>
    <n v="7600"/>
    <s v=""/>
    <d v="2018-03-05T00:00:00"/>
    <n v="0"/>
    <n v="5.2670000000000003"/>
    <s v="1500"/>
    <s v="6"/>
    <n v="5.8710000000000004"/>
    <x v="0"/>
  </r>
  <r>
    <m/>
    <s v="9588285"/>
    <x v="2"/>
    <x v="4"/>
    <m/>
    <s v="11199747"/>
    <s v="24323- 6.0 TS8*  CTF12-BC"/>
    <n v="30000"/>
    <s v=""/>
    <d v="2018-03-05T00:00:00"/>
    <n v="0"/>
    <n v="14.207000000000001"/>
    <s v="0500"/>
    <s v="6"/>
    <n v="14.794"/>
    <x v="1"/>
  </r>
  <r>
    <m/>
    <s v="9588287"/>
    <x v="9"/>
    <x v="4"/>
    <d v="2018-03-02T00:00:00"/>
    <s v="6200256"/>
    <s v="31450- 6.5X 3.2X2.0 TS90  HC10"/>
    <n v="20000"/>
    <s v=""/>
    <d v="2018-03-02T00:00:00"/>
    <n v="0"/>
    <n v="11.592000000000001"/>
    <s v="2100"/>
    <s v="6"/>
    <n v="13.903"/>
    <x v="0"/>
  </r>
  <r>
    <m/>
    <s v="9591643"/>
    <x v="34"/>
    <x v="6"/>
    <d v="2017-12-12T00:00:00"/>
    <s v="82002835"/>
    <s v="51656 - CTBL OR20  45.0x24.3x2.0  MG18"/>
    <n v="1000"/>
    <s v=""/>
    <d v="2018-03-05T00:00:00"/>
    <n v="11.83"/>
    <n v="32.340000000000003"/>
    <s v="0200"/>
    <s v="6"/>
    <n v="34.981000000000002"/>
    <x v="2"/>
  </r>
  <r>
    <m/>
    <s v="9531882"/>
    <x v="34"/>
    <x v="6"/>
    <d v="2018-01-02T00:00:00"/>
    <s v="12018909"/>
    <s v="CTK OE 36.2x8.5x6.0 PL  MG18"/>
    <n v="200"/>
    <s v=""/>
    <d v="2018-03-05T00:00:00"/>
    <n v="7.5"/>
    <n v="5.0599999999999996"/>
    <s v="0200"/>
    <s v="6"/>
    <n v="14.811"/>
    <x v="2"/>
  </r>
  <r>
    <m/>
    <s v="9592154"/>
    <x v="19"/>
    <x v="6"/>
    <d v="2018-01-02T00:00:00"/>
    <s v="12152608"/>
    <s v="CTK ISO  29.5x 7.0x1.50  KCR02+"/>
    <n v="200"/>
    <s v=""/>
    <d v="2018-02-28T00:00:00"/>
    <n v="0"/>
    <n v="0.73799999999999999"/>
    <s v="0400"/>
    <s v="6"/>
    <n v="116.712"/>
    <x v="3"/>
  </r>
  <r>
    <m/>
    <s v="9543252"/>
    <x v="35"/>
    <x v="6"/>
    <d v="2018-01-08T00:00:00"/>
    <s v="12118371"/>
    <s v="CTK PK  78.0x5.5x1.1  CTOPP10"/>
    <n v="5000"/>
    <s v=""/>
    <m/>
    <n v="8.2899999999999991"/>
    <n v="26.548999999999999"/>
    <s v="0100"/>
    <s v="1"/>
    <n v="0"/>
    <x v="3"/>
  </r>
  <r>
    <m/>
    <s v="9559829"/>
    <x v="8"/>
    <x v="6"/>
    <d v="2018-01-08T00:00:00"/>
    <s v="80355879"/>
    <s v="38804-45.0 355879 TSN  CTM17-BC"/>
    <n v="200"/>
    <s v=""/>
    <d v="2018-02-28T00:00:00"/>
    <n v="0"/>
    <n v="17.585000000000001"/>
    <s v="2000"/>
    <s v="6"/>
    <n v="19.434000000000001"/>
    <x v="0"/>
  </r>
  <r>
    <m/>
    <s v="9522532"/>
    <x v="12"/>
    <x v="7"/>
    <d v="2018-01-12T00:00:00"/>
    <s v="12251434"/>
    <s v="CTBL OP00  80.0x34.4x2.0  KCR18+"/>
    <n v="57"/>
    <s v=""/>
    <m/>
    <n v="0"/>
    <n v="5.125"/>
    <s v="0100"/>
    <s v="6"/>
    <n v="0"/>
    <x v="2"/>
  </r>
  <r>
    <m/>
    <s v="9527506"/>
    <x v="27"/>
    <x v="7"/>
    <d v="2018-02-02T00:00:00"/>
    <s v="12282234"/>
    <s v="CTBL ST20  90.0x40.0x3.0 D=4.6  KCR08"/>
    <n v="40"/>
    <s v=""/>
    <d v="2018-03-05T00:00:00"/>
    <n v="0"/>
    <n v="6.415"/>
    <s v="0550"/>
    <s v="6"/>
    <n v="9.548"/>
    <x v="1"/>
  </r>
  <r>
    <m/>
    <s v="9530130"/>
    <x v="36"/>
    <x v="7"/>
    <m/>
    <s v="82024297"/>
    <s v="CTS 02- 3,17X12,70X 114,30 KA  HE40"/>
    <n v="30"/>
    <s v=""/>
    <m/>
    <n v="0.32"/>
    <n v="0"/>
    <s v="0010"/>
    <s v="1"/>
    <n v="0"/>
    <x v="3"/>
  </r>
  <r>
    <m/>
    <s v="9591634"/>
    <x v="34"/>
    <x v="6"/>
    <d v="2018-02-02T00:00:00"/>
    <s v="82002835"/>
    <s v="51656 - CTBL OR20  45.0x24.3x2.0  MG18"/>
    <n v="1000"/>
    <s v=""/>
    <d v="2018-03-05T00:00:00"/>
    <n v="12.39"/>
    <n v="33.880000000000003"/>
    <s v="0200"/>
    <s v="6"/>
    <n v="40.71"/>
    <x v="2"/>
  </r>
  <r>
    <m/>
    <s v="9579148"/>
    <x v="19"/>
    <x v="6"/>
    <d v="2018-02-06T00:00:00"/>
    <s v="12140282"/>
    <s v="CTBL XX10 39.2X25.3X2.0 D=6.1  KCR02+"/>
    <n v="400"/>
    <s v=""/>
    <d v="2018-03-05T00:00:00"/>
    <n v="0"/>
    <n v="11.701000000000001"/>
    <s v="0400"/>
    <s v="6"/>
    <n v="15.948"/>
    <x v="3"/>
  </r>
  <r>
    <m/>
    <s v="9527688"/>
    <x v="12"/>
    <x v="7"/>
    <d v="2018-02-07T00:00:00"/>
    <s v="12017600"/>
    <s v="CTK OK 60.0x8.0x1.5 40°  MG18"/>
    <n v="3000"/>
    <s v=""/>
    <m/>
    <n v="0"/>
    <n v="26.302"/>
    <s v="0010"/>
    <s v="6"/>
    <n v="0"/>
    <x v="2"/>
  </r>
  <r>
    <m/>
    <s v="9550294"/>
    <x v="34"/>
    <x v="7"/>
    <m/>
    <s v="82029242"/>
    <s v="CTK  KA  24,7X8,0X1,5  2X40°  MG18"/>
    <n v="2000"/>
    <s v=""/>
    <d v="2018-03-03T00:00:00"/>
    <n v="12.57"/>
    <n v="15.18"/>
    <s v="0300"/>
    <s v="6"/>
    <n v="11.27"/>
    <x v="2"/>
  </r>
  <r>
    <m/>
    <s v="9591639"/>
    <x v="34"/>
    <x v="6"/>
    <d v="2018-02-07T00:00:00"/>
    <s v="82002842"/>
    <s v="51656 - CTBL OR20  30.0x19.3x2.0  MG18"/>
    <n v="1500"/>
    <s v=""/>
    <d v="2018-03-05T00:00:00"/>
    <n v="27.67"/>
    <n v="26.234999999999999"/>
    <s v="0200"/>
    <s v="6"/>
    <n v="24.387"/>
    <x v="2"/>
  </r>
  <r>
    <m/>
    <s v="9512430"/>
    <x v="36"/>
    <x v="7"/>
    <d v="2018-02-12T00:00:00"/>
    <s v="12193334"/>
    <s v="STB 424- 1/8x3/4x6 GR  HC20"/>
    <n v="140"/>
    <s v=""/>
    <m/>
    <n v="1.42"/>
    <n v="0"/>
    <s v="0100"/>
    <s v="6"/>
    <n v="0"/>
    <x v="3"/>
  </r>
  <r>
    <m/>
    <s v="9559903"/>
    <x v="27"/>
    <x v="7"/>
    <d v="2018-02-14T00:00:00"/>
    <s v="12284762"/>
    <s v="61338- 6.0x 6.0x2.0  CTOPP10"/>
    <n v="50"/>
    <s v=""/>
    <d v="2018-03-05T00:00:00"/>
    <n v="0"/>
    <n v="4.9000000000000002E-2"/>
    <s v="0550"/>
    <s v="6"/>
    <n v="0.255"/>
    <x v="1"/>
  </r>
  <r>
    <m/>
    <s v="9542807"/>
    <x v="17"/>
    <x v="7"/>
    <d v="2018-02-15T00:00:00"/>
    <s v="82004457"/>
    <s v="CTK ST  80.0x13.0x2.2 4H  MG06"/>
    <n v="145"/>
    <s v=""/>
    <d v="2018-03-05T00:00:00"/>
    <n v="0"/>
    <n v="4.2229999999999999"/>
    <s v="0600"/>
    <s v="6"/>
    <n v="8.1530000000000005"/>
    <x v="1"/>
  </r>
  <r>
    <m/>
    <s v="9549000"/>
    <x v="2"/>
    <x v="7"/>
    <d v="2018-02-15T00:00:00"/>
    <s v="82002835"/>
    <s v="51656 - CTBL OR20  45.0x24.3x2.0  MG18"/>
    <n v="830"/>
    <s v=""/>
    <d v="2018-03-04T00:00:00"/>
    <n v="0"/>
    <n v="18.664999999999999"/>
    <s v="0500"/>
    <s v="6"/>
    <n v="34.567"/>
    <x v="1"/>
  </r>
  <r>
    <m/>
    <s v="9516253"/>
    <x v="37"/>
    <x v="7"/>
    <d v="2018-02-16T00:00:00"/>
    <s v="11996976"/>
    <s v="CTK XX 21.33x21.33x3.18 PL CTS18D"/>
    <n v="8000"/>
    <s v=""/>
    <d v="2018-02-23T00:00:00"/>
    <n v="19.329999999999998"/>
    <n v="120.56"/>
    <s v="0100"/>
    <s v="6"/>
    <n v="137.00899999999999"/>
    <x v="3"/>
  </r>
  <r>
    <m/>
    <s v="9542810"/>
    <x v="38"/>
    <x v="7"/>
    <m/>
    <s v="12284562"/>
    <s v="61338-16.0x 8.0x2.0  CTOPP10"/>
    <n v="70"/>
    <s v=""/>
    <d v="2018-03-05T00:00:00"/>
    <n v="0.02"/>
    <n v="0.27400000000000002"/>
    <s v="0410"/>
    <s v="6"/>
    <n v="0.47"/>
    <x v="1"/>
  </r>
  <r>
    <m/>
    <s v="9563015"/>
    <x v="17"/>
    <x v="7"/>
    <m/>
    <s v="11937925"/>
    <s v="00.14.0045  TS8  KCR06+"/>
    <n v="600"/>
    <s v=""/>
    <d v="2018-03-05T00:00:00"/>
    <n v="0"/>
    <n v="2.66"/>
    <s v="0600"/>
    <s v="6"/>
    <n v="2.8940000000000001"/>
    <x v="1"/>
  </r>
  <r>
    <m/>
    <s v="9568145"/>
    <x v="9"/>
    <x v="7"/>
    <d v="2018-02-16T00:00:00"/>
    <s v="11937932"/>
    <s v="00.14.0046  TS8  KCR06"/>
    <n v="500"/>
    <s v=""/>
    <d v="2018-03-01T00:00:00"/>
    <n v="0"/>
    <n v="2.1150000000000002"/>
    <s v="1020"/>
    <s v="6"/>
    <n v="-1.9550000000000001"/>
    <x v="0"/>
  </r>
  <r>
    <m/>
    <s v="9508927"/>
    <x v="27"/>
    <x v="7"/>
    <d v="2018-02-19T00:00:00"/>
    <s v="82002833"/>
    <s v="51656 - CTBL OR20  35.0x24.3x2.0  MG18"/>
    <n v="2000"/>
    <s v=""/>
    <d v="2018-02-20T00:00:00"/>
    <n v="0"/>
    <n v="52.14"/>
    <s v="0550"/>
    <s v="6"/>
    <n v="44.494999999999997"/>
    <x v="1"/>
  </r>
  <r>
    <m/>
    <s v="9560078"/>
    <x v="2"/>
    <x v="7"/>
    <d v="2018-02-21T00:00:00"/>
    <s v="12118377"/>
    <s v="CTK LD  20.0x25.0x2.5 SH PL  CTOPP10"/>
    <n v="230"/>
    <s v=""/>
    <d v="2018-03-05T00:00:00"/>
    <n v="0"/>
    <n v="3.9449999999999998"/>
    <s v="0500"/>
    <s v="6"/>
    <n v="2.1240000000000001"/>
    <x v="1"/>
  </r>
  <r>
    <m/>
    <s v="9572472"/>
    <x v="34"/>
    <x v="7"/>
    <d v="2018-02-22T00:00:00"/>
    <s v="12092611"/>
    <s v="CTBL CH20 35.0X20.0X4.0 PL RI   KCR08"/>
    <n v="30"/>
    <s v=""/>
    <d v="2018-02-28T00:00:00"/>
    <n v="0.9"/>
    <n v="0.84199999999999997"/>
    <s v="0200"/>
    <s v="6"/>
    <n v="2.282"/>
    <x v="2"/>
  </r>
  <r>
    <m/>
    <s v="9527843"/>
    <x v="12"/>
    <x v="7"/>
    <d v="2018-02-23T00:00:00"/>
    <s v="12118376"/>
    <s v="CTK PK  78.0x 5.5x1.1 TASCH2 LD  CTOPP10"/>
    <n v="300"/>
    <s v=""/>
    <m/>
    <n v="0"/>
    <n v="4.4080000000000004"/>
    <s v="0100"/>
    <s v="6"/>
    <n v="0"/>
    <x v="2"/>
  </r>
  <r>
    <m/>
    <s v="9536994"/>
    <x v="2"/>
    <x v="7"/>
    <m/>
    <s v="12018921"/>
    <s v="CTK OE 30.2x9.5x6.0 LE R=9 PL  MG18"/>
    <n v="200"/>
    <s v=""/>
    <d v="2018-03-05T00:00:00"/>
    <n v="0"/>
    <n v="5.4180000000000001"/>
    <s v="0500"/>
    <s v="6"/>
    <n v="4.282"/>
    <x v="1"/>
  </r>
  <r>
    <m/>
    <s v="9566314"/>
    <x v="2"/>
    <x v="7"/>
    <m/>
    <s v="12260997"/>
    <s v="CTK FC  14.3x14.3x2.8 NS  KCR08"/>
    <n v="110"/>
    <s v=""/>
    <d v="2018-03-05T00:00:00"/>
    <n v="0"/>
    <n v="0.57999999999999996"/>
    <s v="0500"/>
    <s v="6"/>
    <n v="9.609"/>
    <x v="1"/>
  </r>
  <r>
    <m/>
    <s v="9582091"/>
    <x v="15"/>
    <x v="7"/>
    <m/>
    <s v="12163153"/>
    <s v="00.14.0055 TS8  KCR06"/>
    <n v="1000"/>
    <s v=""/>
    <d v="2018-03-05T00:00:00"/>
    <n v="0"/>
    <n v="4.2240000000000002"/>
    <s v="0700"/>
    <s v="6"/>
    <n v="7.7469999999999999"/>
    <x v="0"/>
  </r>
  <r>
    <m/>
    <s v="9585518"/>
    <x v="27"/>
    <x v="7"/>
    <d v="2018-02-23T00:00:00"/>
    <s v="12058691"/>
    <s v="CTK ST  50.00x12.000x1.50 RO  KCR02+"/>
    <n v="18440"/>
    <s v=""/>
    <d v="2018-03-03T00:00:00"/>
    <n v="0"/>
    <n v="305.404"/>
    <s v="0550"/>
    <s v="6"/>
    <n v="291.03100000000001"/>
    <x v="1"/>
  </r>
  <r>
    <m/>
    <s v="9563036"/>
    <x v="26"/>
    <x v="7"/>
    <d v="2018-02-26T00:00:00"/>
    <s v="12297156"/>
    <s v="61237-15.78x12.07x2.21 TS90  HC20"/>
    <n v="1500"/>
    <s v=""/>
    <d v="2018-03-02T00:00:00"/>
    <n v="0"/>
    <n v="8.82"/>
    <s v="2000"/>
    <s v="6"/>
    <n v="9.0180000000000007"/>
    <x v="0"/>
  </r>
  <r>
    <m/>
    <s v="9563042"/>
    <x v="15"/>
    <x v="7"/>
    <d v="2018-02-26T00:00:00"/>
    <s v="12297159"/>
    <s v="61237-19.00x15.33x2.21 TS90  HC20"/>
    <n v="500"/>
    <s v=""/>
    <d v="2018-03-05T00:00:00"/>
    <n v="0"/>
    <n v="2.7080000000000002"/>
    <s v="0700"/>
    <s v="2"/>
    <n v="-6.7329999999999997"/>
    <x v="0"/>
  </r>
  <r>
    <m/>
    <s v="9529839"/>
    <x v="27"/>
    <x v="7"/>
    <d v="2018-02-27T00:00:00"/>
    <s v="11253159"/>
    <s v="CTBL GL00  60.0x45.5x2.0  MG18"/>
    <n v="46"/>
    <s v=""/>
    <d v="2018-01-14T00:00:00"/>
    <n v="0"/>
    <n v="3.9"/>
    <s v="0550"/>
    <s v="2"/>
    <n v="6.1429999999999998"/>
    <x v="1"/>
  </r>
  <r>
    <m/>
    <s v="9535071"/>
    <x v="27"/>
    <x v="7"/>
    <m/>
    <s v="11863967"/>
    <s v="CTBL OE 32.0x32.0x2.5 R9 PL  CTF11E"/>
    <n v="100"/>
    <s v=""/>
    <d v="2018-03-05T00:00:00"/>
    <n v="0"/>
    <n v="1.8640000000000001"/>
    <s v="0550"/>
    <s v="2"/>
    <n v="2.4169999999999998"/>
    <x v="1"/>
  </r>
  <r>
    <m/>
    <s v="9535071"/>
    <x v="27"/>
    <x v="7"/>
    <m/>
    <s v="11863967"/>
    <s v="CTBL OE 32.0x32.0x2.5 R9 PL  CTF11E"/>
    <n v="100"/>
    <s v=""/>
    <d v="2018-03-05T00:00:00"/>
    <n v="0"/>
    <n v="1.8640000000000001"/>
    <s v="0550"/>
    <s v="2"/>
    <n v="2.4169999999999998"/>
    <x v="1"/>
  </r>
  <r>
    <m/>
    <s v="9585481"/>
    <x v="9"/>
    <x v="1"/>
    <m/>
    <s v="6264492"/>
    <s v="10975- 8.5X 5.5X2.5 TS90  SMX"/>
    <n v="5000"/>
    <s v=""/>
    <d v="2018-02-28T00:00:00"/>
    <n v="0"/>
    <n v="6.6040000000000001"/>
    <s v="2100"/>
    <s v="6"/>
    <n v="5.923"/>
    <x v="0"/>
  </r>
  <r>
    <m/>
    <s v="9585496"/>
    <x v="9"/>
    <x v="1"/>
    <m/>
    <s v="11824470"/>
    <s v="60036-3/4&quot; TS8  CTM17-BC"/>
    <n v="2000"/>
    <s v=""/>
    <d v="2018-02-27T00:00:00"/>
    <n v="0"/>
    <n v="20.74"/>
    <s v="2100"/>
    <s v="6"/>
    <n v="21.052"/>
    <x v="0"/>
  </r>
  <r>
    <m/>
    <s v="9585500"/>
    <x v="26"/>
    <x v="1"/>
    <m/>
    <s v="11826598"/>
    <s v="51927-16.0 TSX CTM17-BC"/>
    <n v="15000"/>
    <s v=""/>
    <d v="2018-02-26T00:00:00"/>
    <n v="0"/>
    <n v="79.064999999999998"/>
    <s v="2000"/>
    <s v="6"/>
    <n v="73.861000000000004"/>
    <x v="0"/>
  </r>
  <r>
    <m/>
    <s v="9585612"/>
    <x v="9"/>
    <x v="1"/>
    <m/>
    <s v="12230750"/>
    <s v="311601  TS8  KCR10"/>
    <n v="7000"/>
    <s v=""/>
    <d v="2018-03-02T00:00:00"/>
    <n v="0"/>
    <n v="5.226"/>
    <s v="2100"/>
    <s v="6"/>
    <n v="5.1749999999999998"/>
    <x v="0"/>
  </r>
  <r>
    <m/>
    <s v="9586272"/>
    <x v="9"/>
    <x v="1"/>
    <m/>
    <s v="12309262"/>
    <s v="44982-15.0X 8.0X4.0 TS90  KCR10"/>
    <n v="4000"/>
    <s v=""/>
    <d v="2018-03-01T00:00:00"/>
    <n v="0"/>
    <n v="30.306999999999999"/>
    <s v="2100"/>
    <s v="6"/>
    <n v="29.437999999999999"/>
    <x v="0"/>
  </r>
  <r>
    <m/>
    <s v="9586285"/>
    <x v="9"/>
    <x v="1"/>
    <m/>
    <s v="6201119"/>
    <s v="81965- 6.5 TS8  CTM17-BC"/>
    <n v="30000"/>
    <s v=""/>
    <d v="2018-02-27T00:00:00"/>
    <n v="0"/>
    <n v="26.806999999999999"/>
    <s v="2100"/>
    <s v="6"/>
    <n v="25.007000000000001"/>
    <x v="0"/>
  </r>
  <r>
    <m/>
    <s v="9586416"/>
    <x v="9"/>
    <x v="1"/>
    <m/>
    <s v="6276520"/>
    <s v="50174-6.3X9.0X4.83  TS8   BC20"/>
    <n v="15000"/>
    <s v=""/>
    <d v="2018-03-01T00:00:00"/>
    <n v="0"/>
    <n v="45.439"/>
    <s v="2100"/>
    <s v="6"/>
    <n v="41.067999999999998"/>
    <x v="0"/>
  </r>
  <r>
    <m/>
    <s v="9585481"/>
    <x v="9"/>
    <x v="1"/>
    <m/>
    <s v="6264492"/>
    <s v="10975- 8.5X 5.5X2.5 TS90  SMX"/>
    <n v="5000"/>
    <s v=""/>
    <d v="2018-02-28T00:00:00"/>
    <n v="0"/>
    <n v="6.6040000000000001"/>
    <s v="2100"/>
    <s v="6"/>
    <n v="5.923"/>
    <x v="0"/>
  </r>
  <r>
    <m/>
    <s v="9585496"/>
    <x v="9"/>
    <x v="1"/>
    <m/>
    <s v="11824470"/>
    <s v="60036-3/4&quot; TS8  CTM17-BC"/>
    <n v="2000"/>
    <s v=""/>
    <d v="2018-02-27T00:00:00"/>
    <n v="0"/>
    <n v="20.74"/>
    <s v="2100"/>
    <s v="6"/>
    <n v="21.052"/>
    <x v="0"/>
  </r>
  <r>
    <m/>
    <s v="9585500"/>
    <x v="26"/>
    <x v="1"/>
    <m/>
    <s v="11826598"/>
    <s v="51927-16.0 TSX CTM17-BC"/>
    <n v="15000"/>
    <s v=""/>
    <d v="2018-02-26T00:00:00"/>
    <n v="0"/>
    <n v="79.064999999999998"/>
    <s v="2000"/>
    <s v="6"/>
    <n v="73.861000000000004"/>
    <x v="0"/>
  </r>
  <r>
    <m/>
    <s v="9585612"/>
    <x v="9"/>
    <x v="1"/>
    <m/>
    <s v="12230750"/>
    <s v="311601  TS8  KCR10"/>
    <n v="7000"/>
    <s v=""/>
    <d v="2018-03-02T00:00:00"/>
    <n v="0"/>
    <n v="5.226"/>
    <s v="2100"/>
    <s v="6"/>
    <n v="5.1749999999999998"/>
    <x v="0"/>
  </r>
  <r>
    <m/>
    <s v="9586272"/>
    <x v="9"/>
    <x v="1"/>
    <m/>
    <s v="12309262"/>
    <s v="44982-15.0X 8.0X4.0 TS90  KCR10"/>
    <n v="4000"/>
    <s v=""/>
    <d v="2018-03-01T00:00:00"/>
    <n v="0"/>
    <n v="30.306999999999999"/>
    <s v="2100"/>
    <s v="6"/>
    <n v="29.437999999999999"/>
    <x v="0"/>
  </r>
  <r>
    <m/>
    <s v="9586285"/>
    <x v="9"/>
    <x v="1"/>
    <m/>
    <s v="6201119"/>
    <s v="81965- 6.5 TS8  CTM17-BC"/>
    <n v="30000"/>
    <s v=""/>
    <d v="2018-02-27T00:00:00"/>
    <n v="0"/>
    <n v="26.806999999999999"/>
    <s v="2100"/>
    <s v="6"/>
    <n v="25.007000000000001"/>
    <x v="0"/>
  </r>
  <r>
    <m/>
    <s v="9586416"/>
    <x v="9"/>
    <x v="1"/>
    <m/>
    <s v="6276520"/>
    <s v="50174-6.3X9.0X4.83  TS8   BC20"/>
    <n v="15000"/>
    <s v=""/>
    <d v="2018-03-01T00:00:00"/>
    <n v="0"/>
    <n v="45.439"/>
    <s v="2100"/>
    <s v="6"/>
    <n v="41.067999999999998"/>
    <x v="0"/>
  </r>
  <r>
    <m/>
    <s v="9587980"/>
    <x v="25"/>
    <x v="4"/>
    <m/>
    <s v="6238716"/>
    <s v="46600- 13/64&quot; TSX  CTM17-BC"/>
    <n v="11550"/>
    <s v=""/>
    <d v="2018-02-28T00:00:00"/>
    <n v="0"/>
    <n v="4.851"/>
    <s v="1800"/>
    <s v="6"/>
    <n v="5.8739999999999997"/>
    <x v="0"/>
  </r>
  <r>
    <m/>
    <s v="9585481"/>
    <x v="9"/>
    <x v="1"/>
    <m/>
    <s v="6264492"/>
    <s v="10975- 8.5X 5.5X2.5 TS90  SMX"/>
    <n v="5000"/>
    <s v=""/>
    <d v="2018-02-28T00:00:00"/>
    <n v="0"/>
    <n v="6.6040000000000001"/>
    <s v="2100"/>
    <s v="6"/>
    <n v="5.923"/>
    <x v="0"/>
  </r>
  <r>
    <m/>
    <s v="9585496"/>
    <x v="9"/>
    <x v="1"/>
    <m/>
    <s v="11824470"/>
    <s v="60036-3/4&quot; TS8  CTM17-BC"/>
    <n v="2000"/>
    <s v=""/>
    <d v="2018-02-27T00:00:00"/>
    <n v="0"/>
    <n v="20.74"/>
    <s v="2100"/>
    <s v="6"/>
    <n v="21.052"/>
    <x v="0"/>
  </r>
  <r>
    <m/>
    <s v="9585500"/>
    <x v="26"/>
    <x v="1"/>
    <m/>
    <s v="11826598"/>
    <s v="51927-16.0 TSX CTM17-BC"/>
    <n v="15000"/>
    <s v=""/>
    <d v="2018-02-26T00:00:00"/>
    <n v="0"/>
    <n v="79.064999999999998"/>
    <s v="2000"/>
    <s v="6"/>
    <n v="73.861000000000004"/>
    <x v="0"/>
  </r>
  <r>
    <m/>
    <s v="9585612"/>
    <x v="9"/>
    <x v="1"/>
    <m/>
    <s v="12230750"/>
    <s v="311601  TS8  KCR10"/>
    <n v="7000"/>
    <s v=""/>
    <d v="2018-03-02T00:00:00"/>
    <n v="0"/>
    <n v="5.226"/>
    <s v="2100"/>
    <s v="6"/>
    <n v="5.1749999999999998"/>
    <x v="0"/>
  </r>
  <r>
    <m/>
    <s v="9586272"/>
    <x v="9"/>
    <x v="1"/>
    <m/>
    <s v="12309262"/>
    <s v="44982-15.0X 8.0X4.0 TS90  KCR10"/>
    <n v="4000"/>
    <s v=""/>
    <d v="2018-03-01T00:00:00"/>
    <n v="0"/>
    <n v="30.306999999999999"/>
    <s v="2100"/>
    <s v="6"/>
    <n v="29.437999999999999"/>
    <x v="0"/>
  </r>
  <r>
    <m/>
    <s v="9586285"/>
    <x v="9"/>
    <x v="1"/>
    <m/>
    <s v="6201119"/>
    <s v="81965- 6.5 TS8  CTM17-BC"/>
    <n v="30000"/>
    <s v=""/>
    <d v="2018-02-27T00:00:00"/>
    <n v="0"/>
    <n v="26.806999999999999"/>
    <s v="2100"/>
    <s v="6"/>
    <n v="25.007000000000001"/>
    <x v="0"/>
  </r>
  <r>
    <m/>
    <s v="9586416"/>
    <x v="9"/>
    <x v="1"/>
    <m/>
    <s v="6276520"/>
    <s v="50174-6.3X9.0X4.83  TS8   BC20"/>
    <n v="15000"/>
    <s v=""/>
    <d v="2018-03-01T00:00:00"/>
    <n v="0"/>
    <n v="45.439"/>
    <s v="2100"/>
    <s v="6"/>
    <n v="41.067999999999998"/>
    <x v="0"/>
  </r>
  <r>
    <m/>
    <s v="9587980"/>
    <x v="25"/>
    <x v="4"/>
    <m/>
    <s v="6238716"/>
    <s v="46600- 13/64&quot; TSX  CTM17-BC"/>
    <n v="11550"/>
    <s v=""/>
    <d v="2018-02-28T00:00:00"/>
    <n v="0"/>
    <n v="4.851"/>
    <s v="1800"/>
    <s v="6"/>
    <n v="5.8739999999999997"/>
    <x v="0"/>
  </r>
  <r>
    <m/>
    <s v="9587983"/>
    <x v="2"/>
    <x v="4"/>
    <m/>
    <s v="11245831"/>
    <s v="58000- 5.0 TS8  CTF12-BC"/>
    <n v="35000"/>
    <s v=""/>
    <d v="2018-03-05T00:00:00"/>
    <n v="0"/>
    <n v="9.5920000000000005"/>
    <s v="0500"/>
    <s v="6"/>
    <n v="10.042"/>
    <x v="1"/>
  </r>
  <r>
    <m/>
    <s v="9587985"/>
    <x v="2"/>
    <x v="4"/>
    <m/>
    <s v="11770906"/>
    <s v="50379- 6.0 TS8  MAS10"/>
    <n v="200000"/>
    <s v=""/>
    <d v="2018-03-02T00:00:00"/>
    <n v="0"/>
    <n v="57.96"/>
    <s v="0500"/>
    <s v="6"/>
    <n v="58.4"/>
    <x v="1"/>
  </r>
  <r>
    <m/>
    <s v="9587987"/>
    <x v="3"/>
    <x v="4"/>
    <m/>
    <s v="11894753"/>
    <s v="60299-4.0 TS8 CTF11-BC"/>
    <n v="30000"/>
    <s v=""/>
    <d v="2018-03-02T00:00:00"/>
    <n v="0"/>
    <n v="5.04"/>
    <s v="1900"/>
    <s v="6"/>
    <n v="9.2110000000000003"/>
    <x v="0"/>
  </r>
  <r>
    <m/>
    <s v="9588038"/>
    <x v="25"/>
    <x v="4"/>
    <m/>
    <s v="12117555"/>
    <s v="WEC 7110 TS90  KCR06"/>
    <n v="20000"/>
    <s v=""/>
    <d v="2018-03-05T00:00:00"/>
    <n v="0"/>
    <n v="18.606000000000002"/>
    <s v="1400"/>
    <s v="6"/>
    <n v="18.902000000000001"/>
    <x v="0"/>
  </r>
  <r>
    <m/>
    <s v="9592322"/>
    <x v="12"/>
    <x v="3"/>
    <m/>
    <s v="12047375"/>
    <s v="26457-10.5X 5.5X3.5 DA  KCR10"/>
    <n v="2760"/>
    <s v=""/>
    <m/>
    <n v="0"/>
    <n v="6.8559999999999999"/>
    <s v="0050"/>
    <s v="6"/>
    <n v="0"/>
    <x v="2"/>
  </r>
  <r>
    <m/>
    <s v="9607712"/>
    <x v="19"/>
    <x v="0"/>
    <m/>
    <s v="11757305"/>
    <s v="51849- 7.0X 3.4X2.5 TS43  HC30"/>
    <n v="86000"/>
    <s v=""/>
    <d v="2018-03-05T00:00:00"/>
    <n v="0"/>
    <n v="69.531000000000006"/>
    <s v="0200"/>
    <s v="6"/>
    <n v="64.435000000000002"/>
    <x v="3"/>
  </r>
  <r>
    <m/>
    <s v="9607716"/>
    <x v="16"/>
    <x v="0"/>
    <d v="2018-03-01T00:00:00"/>
    <s v="11735844"/>
    <s v="51849- 7.0X 4.5X2.5 TS43  HC30"/>
    <n v="30000"/>
    <s v=""/>
    <d v="2018-03-05T00:00:00"/>
    <n v="3.96"/>
    <n v="32.192999999999998"/>
    <s v="0100"/>
    <s v="6"/>
    <n v="-5.0000000000000001E-3"/>
    <x v="3"/>
  </r>
  <r>
    <m/>
    <s v="9532032"/>
    <x v="4"/>
    <x v="2"/>
    <d v="2018-03-02T00:00:00"/>
    <s v="11733205"/>
    <s v="CTBA SI 2.31 GR TSN  MG18"/>
    <n v="600000"/>
    <s v=""/>
    <d v="2018-02-07T00:00:00"/>
    <n v="0"/>
    <n v="61.866"/>
    <s v="1700"/>
    <s v="6"/>
    <n v="65.043999999999997"/>
    <x v="2"/>
  </r>
  <r>
    <m/>
    <s v="9534763"/>
    <x v="9"/>
    <x v="1"/>
    <m/>
    <s v="82030646"/>
    <s v="CTDD Ø12.0 RI  MG18 Kanefusa"/>
    <n v="600"/>
    <s v=""/>
    <d v="2018-03-01T00:00:00"/>
    <n v="0"/>
    <n v="6.117"/>
    <s v="2100"/>
    <s v="6"/>
    <n v="6.3159999999999998"/>
    <x v="0"/>
  </r>
  <r>
    <m/>
    <s v="9550602"/>
    <x v="12"/>
    <x v="3"/>
    <m/>
    <s v="12298238"/>
    <s v="61329- WELD 35X19X1.07 TS42 HC40"/>
    <n v="71"/>
    <s v=""/>
    <m/>
    <n v="0"/>
    <n v="0.3"/>
    <s v="0050"/>
    <s v="6"/>
    <n v="0"/>
    <x v="2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  <r>
    <m/>
    <m/>
    <x v="41"/>
    <x v="8"/>
    <m/>
    <m/>
    <m/>
    <m/>
    <m/>
    <m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7" applyNumberFormats="0" applyBorderFormats="0" applyFontFormats="0" applyPatternFormats="0" applyAlignmentFormats="0" applyWidthHeightFormats="1" dataCaption="Valeurs" grandTotalCaption="Total Retards " updatedVersion="5" minRefreshableVersion="3" itemPrintTitles="1" createdVersion="6" indent="0" compact="0" compactData="0" multipleFieldFilters="0">
  <location ref="A3:L52" firstHeaderRow="1" firstDataRow="2" firstDataCol="2"/>
  <pivotFields count="16">
    <pivotField compact="0" outline="0" showAll="0" defaultSubtotal="0"/>
    <pivotField dataField="1" compact="0" outline="0" showAll="0" defaultSubtotal="0"/>
    <pivotField axis="axisRow" compact="0" outline="0" showAll="0">
      <items count="43">
        <item x="29"/>
        <item x="17"/>
        <item x="33"/>
        <item x="2"/>
        <item x="12"/>
        <item x="23"/>
        <item x="0"/>
        <item x="34"/>
        <item x="27"/>
        <item x="19"/>
        <item x="38"/>
        <item x="24"/>
        <item x="7"/>
        <item x="37"/>
        <item x="16"/>
        <item x="36"/>
        <item x="10"/>
        <item x="35"/>
        <item x="11"/>
        <item x="39"/>
        <item x="40"/>
        <item x="32"/>
        <item x="4"/>
        <item x="25"/>
        <item x="6"/>
        <item x="21"/>
        <item x="8"/>
        <item x="3"/>
        <item x="13"/>
        <item x="31"/>
        <item x="5"/>
        <item x="22"/>
        <item x="30"/>
        <item x="15"/>
        <item x="26"/>
        <item x="18"/>
        <item x="1"/>
        <item x="14"/>
        <item x="28"/>
        <item x="9"/>
        <item x="20"/>
        <item x="41"/>
        <item t="default"/>
      </items>
    </pivotField>
    <pivotField axis="axisCol" compact="0" outline="0" showAll="0" defaultSubtotal="0">
      <items count="9">
        <item x="1"/>
        <item x="0"/>
        <item x="4"/>
        <item x="5"/>
        <item x="2"/>
        <item n="RB" x="6"/>
        <item x="3"/>
        <item x="7"/>
        <item x="8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subtotalCaption="Total Retards Secteur ?" compact="0" outline="0" showAll="0">
      <items count="6">
        <item x="3"/>
        <item x="1"/>
        <item x="0"/>
        <item x="2"/>
        <item x="4"/>
        <item t="default"/>
      </items>
    </pivotField>
  </pivotFields>
  <rowFields count="2">
    <field x="15"/>
    <field x="2"/>
  </rowFields>
  <rowItems count="48">
    <i>
      <x/>
      <x v="9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t="default">
      <x/>
    </i>
    <i>
      <x v="1"/>
      <x/>
    </i>
    <i r="1">
      <x v="1"/>
    </i>
    <i r="1">
      <x v="2"/>
    </i>
    <i r="1">
      <x v="3"/>
    </i>
    <i r="1">
      <x v="8"/>
    </i>
    <i r="1">
      <x v="10"/>
    </i>
    <i r="1">
      <x v="21"/>
    </i>
    <i t="default">
      <x v="1"/>
    </i>
    <i>
      <x v="2"/>
      <x v="5"/>
    </i>
    <i r="1">
      <x v="6"/>
    </i>
    <i r="1">
      <x v="1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t="default">
      <x v="2"/>
    </i>
    <i>
      <x v="3"/>
      <x v="4"/>
    </i>
    <i r="1">
      <x v="7"/>
    </i>
    <i r="1">
      <x v="11"/>
    </i>
    <i r="1">
      <x v="22"/>
    </i>
    <i r="1">
      <x v="40"/>
    </i>
    <i t="default">
      <x v="3"/>
    </i>
    <i>
      <x v="4"/>
      <x v="41"/>
    </i>
    <i t="default">
      <x v="4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Nombre de commandes" fld="1" subtotal="count" baseField="0" baseItem="0"/>
  </dataFields>
  <formats count="69">
    <format dxfId="92">
      <pivotArea dataOnly="0" fieldPosition="0">
        <references count="1">
          <reference field="2" count="6">
            <x v="0"/>
            <x v="1"/>
            <x v="2"/>
            <x v="3"/>
            <x v="8"/>
            <x v="10"/>
          </reference>
        </references>
      </pivotArea>
    </format>
    <format dxfId="91">
      <pivotArea dataOnly="0" fieldPosition="0">
        <references count="1">
          <reference field="2" count="1">
            <x v="21"/>
          </reference>
        </references>
      </pivotArea>
    </format>
    <format dxfId="90">
      <pivotArea dataOnly="0" fieldPosition="0">
        <references count="1">
          <reference field="2" count="2">
            <x v="5"/>
            <x v="6"/>
          </reference>
        </references>
      </pivotArea>
    </format>
    <format dxfId="89">
      <pivotArea dataOnly="0" fieldPosition="0">
        <references count="1">
          <reference field="2" count="1">
            <x v="12"/>
          </reference>
        </references>
      </pivotArea>
    </format>
    <format dxfId="88">
      <pivotArea dataOnly="0" fieldPosition="0">
        <references count="1">
          <reference field="2" count="17"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</reference>
        </references>
      </pivotArea>
    </format>
    <format dxfId="87">
      <pivotArea dataOnly="0" fieldPosition="0">
        <references count="1">
          <reference field="2" count="2">
            <x v="4"/>
            <x v="7"/>
          </reference>
        </references>
      </pivotArea>
    </format>
    <format dxfId="86">
      <pivotArea dataOnly="0" fieldPosition="0">
        <references count="1">
          <reference field="2" count="1">
            <x v="22"/>
          </reference>
        </references>
      </pivotArea>
    </format>
    <format dxfId="85">
      <pivotArea dataOnly="0" fieldPosition="0">
        <references count="1">
          <reference field="2" count="1">
            <x v="40"/>
          </reference>
        </references>
      </pivotArea>
    </format>
    <format dxfId="84">
      <pivotArea dataOnly="0" fieldPosition="0">
        <references count="1">
          <reference field="2" count="9">
            <x v="9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83">
      <pivotArea dataOnly="0" fieldPosition="0">
        <references count="1">
          <reference field="2" count="1">
            <x v="11"/>
          </reference>
        </references>
      </pivotArea>
    </format>
    <format dxfId="82">
      <pivotArea type="all" dataOnly="0" outline="0" fieldPosition="0"/>
    </format>
    <format dxfId="81">
      <pivotArea outline="0" collapsedLevelsAreSubtotals="1" fieldPosition="0"/>
    </format>
    <format dxfId="80">
      <pivotArea type="origin" dataOnly="0" labelOnly="1" outline="0" fieldPosition="0"/>
    </format>
    <format dxfId="79">
      <pivotArea type="topRight" dataOnly="0" labelOnly="1" outline="0" fieldPosition="0"/>
    </format>
    <format dxfId="78">
      <pivotArea field="2" type="button" dataOnly="0" labelOnly="1" outline="0" axis="axisRow" fieldPosition="1"/>
    </format>
    <format dxfId="77">
      <pivotArea dataOnly="0" labelOnly="1" fieldPosition="0">
        <references count="1">
          <reference field="2" count="0"/>
        </references>
      </pivotArea>
    </format>
    <format dxfId="76">
      <pivotArea dataOnly="0" labelOnly="1" grandRow="1" outline="0" fieldPosition="0"/>
    </format>
    <format dxfId="75">
      <pivotArea dataOnly="0" labelOnly="1" grandCol="1" outline="0" fieldPosition="0"/>
    </format>
    <format dxfId="74">
      <pivotArea outline="0" fieldPosition="0">
        <references count="1">
          <reference field="15" count="1" selected="0" defaultSubtotal="1">
            <x v="0"/>
          </reference>
        </references>
      </pivotArea>
    </format>
    <format dxfId="73">
      <pivotArea dataOnly="0" labelOnly="1" outline="0" fieldPosition="0">
        <references count="1">
          <reference field="15" count="1" defaultSubtotal="1">
            <x v="0"/>
          </reference>
        </references>
      </pivotArea>
    </format>
    <format dxfId="72">
      <pivotArea dataOnly="0" outline="0" fieldPosition="0">
        <references count="1">
          <reference field="15" count="0" defaultSubtotal="1"/>
        </references>
      </pivotArea>
    </format>
    <format dxfId="71">
      <pivotArea dataOnly="0" labelOnly="1" outline="0" fieldPosition="0">
        <references count="1">
          <reference field="15" count="1">
            <x v="0"/>
          </reference>
        </references>
      </pivotArea>
    </format>
    <format dxfId="70">
      <pivotArea dataOnly="0" labelOnly="1" outline="0" fieldPosition="0">
        <references count="1">
          <reference field="15" count="1">
            <x v="0"/>
          </reference>
        </references>
      </pivotArea>
    </format>
    <format dxfId="69">
      <pivotArea outline="0" fieldPosition="0">
        <references count="2">
          <reference field="2" count="9" selected="0">
            <x v="9"/>
            <x v="13"/>
            <x v="14"/>
            <x v="15"/>
            <x v="16"/>
            <x v="17"/>
            <x v="18"/>
            <x v="19"/>
            <x v="20"/>
          </reference>
          <reference field="15" count="1" selected="0">
            <x v="0"/>
          </reference>
        </references>
      </pivotArea>
    </format>
    <format dxfId="68">
      <pivotArea dataOnly="0" labelOnly="1" outline="0" fieldPosition="0">
        <references count="2">
          <reference field="2" count="9">
            <x v="9"/>
            <x v="13"/>
            <x v="14"/>
            <x v="15"/>
            <x v="16"/>
            <x v="17"/>
            <x v="18"/>
            <x v="19"/>
            <x v="20"/>
          </reference>
          <reference field="15" count="1" selected="0">
            <x v="0"/>
          </reference>
        </references>
      </pivotArea>
    </format>
    <format dxfId="67">
      <pivotArea outline="0" fieldPosition="0">
        <references count="1">
          <reference field="15" count="1" selected="0" defaultSubtotal="1">
            <x v="1"/>
          </reference>
        </references>
      </pivotArea>
    </format>
    <format dxfId="66">
      <pivotArea dataOnly="0" labelOnly="1" outline="0" fieldPosition="0">
        <references count="1">
          <reference field="15" count="1" defaultSubtotal="1">
            <x v="1"/>
          </reference>
        </references>
      </pivotArea>
    </format>
    <format dxfId="65">
      <pivotArea outline="0" fieldPosition="0">
        <references count="1">
          <reference field="15" count="1" selected="0" defaultSubtotal="1">
            <x v="1"/>
          </reference>
        </references>
      </pivotArea>
    </format>
    <format dxfId="64">
      <pivotArea dataOnly="0" labelOnly="1" outline="0" fieldPosition="0">
        <references count="1">
          <reference field="15" count="1" defaultSubtotal="1">
            <x v="1"/>
          </reference>
        </references>
      </pivotArea>
    </format>
    <format dxfId="63">
      <pivotArea outline="0" fieldPosition="0">
        <references count="2">
          <reference field="2" count="7" selected="0">
            <x v="0"/>
            <x v="1"/>
            <x v="2"/>
            <x v="3"/>
            <x v="8"/>
            <x v="10"/>
            <x v="21"/>
          </reference>
          <reference field="15" count="1" selected="0">
            <x v="1"/>
          </reference>
        </references>
      </pivotArea>
    </format>
    <format dxfId="62">
      <pivotArea dataOnly="0" labelOnly="1" outline="0" fieldPosition="0">
        <references count="2">
          <reference field="2" count="7">
            <x v="0"/>
            <x v="1"/>
            <x v="2"/>
            <x v="3"/>
            <x v="8"/>
            <x v="10"/>
            <x v="21"/>
          </reference>
          <reference field="15" count="1" selected="0">
            <x v="1"/>
          </reference>
        </references>
      </pivotArea>
    </format>
    <format dxfId="61">
      <pivotArea outline="0" fieldPosition="0">
        <references count="1">
          <reference field="15" count="1" selected="0" defaultSubtotal="1">
            <x v="2"/>
          </reference>
        </references>
      </pivotArea>
    </format>
    <format dxfId="60">
      <pivotArea dataOnly="0" labelOnly="1" outline="0" fieldPosition="0">
        <references count="1">
          <reference field="15" count="1" defaultSubtotal="1">
            <x v="2"/>
          </reference>
        </references>
      </pivotArea>
    </format>
    <format dxfId="59">
      <pivotArea dataOnly="0" outline="0" fieldPosition="0">
        <references count="1">
          <reference field="2" count="20">
            <x v="5"/>
            <x v="6"/>
            <x v="1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</reference>
        </references>
      </pivotArea>
    </format>
    <format dxfId="58">
      <pivotArea dataOnly="0" outline="0" fieldPosition="0">
        <references count="1">
          <reference field="2" count="5">
            <x v="4"/>
            <x v="7"/>
            <x v="11"/>
            <x v="22"/>
            <x v="40"/>
          </reference>
        </references>
      </pivotArea>
    </format>
    <format dxfId="57">
      <pivotArea outline="0" fieldPosition="0">
        <references count="1">
          <reference field="15" count="1" selected="0" defaultSubtotal="1">
            <x v="3"/>
          </reference>
        </references>
      </pivotArea>
    </format>
    <format dxfId="56">
      <pivotArea dataOnly="0" labelOnly="1" outline="0" fieldPosition="0">
        <references count="1">
          <reference field="15" count="1" defaultSubtotal="1">
            <x v="3"/>
          </reference>
        </references>
      </pivotArea>
    </format>
    <format dxfId="55">
      <pivotArea outline="0" fieldPosition="0">
        <references count="2">
          <reference field="2" count="5" selected="0">
            <x v="4"/>
            <x v="7"/>
            <x v="11"/>
            <x v="22"/>
            <x v="40"/>
          </reference>
          <reference field="15" count="1" selected="0">
            <x v="3"/>
          </reference>
        </references>
      </pivotArea>
    </format>
    <format dxfId="54">
      <pivotArea dataOnly="0" labelOnly="1" outline="0" fieldPosition="0">
        <references count="2">
          <reference field="2" count="5">
            <x v="4"/>
            <x v="7"/>
            <x v="11"/>
            <x v="22"/>
            <x v="40"/>
          </reference>
          <reference field="15" count="1" selected="0">
            <x v="3"/>
          </reference>
        </references>
      </pivotArea>
    </format>
    <format dxfId="53">
      <pivotArea grandRow="1" outline="0" collapsedLevelsAreSubtotals="1" fieldPosition="0"/>
    </format>
    <format dxfId="52">
      <pivotArea dataOnly="0" labelOnly="1" grandRow="1" outline="0" fieldPosition="0"/>
    </format>
    <format dxfId="51">
      <pivotArea grandRow="1" outline="0" collapsedLevelsAreSubtotals="1" fieldPosition="0"/>
    </format>
    <format dxfId="50">
      <pivotArea dataOnly="0" labelOnly="1" grandRow="1" outline="0" fieldPosition="0"/>
    </format>
    <format dxfId="49">
      <pivotArea grandRow="1" grandCol="1" outline="0" collapsedLevelsAreSubtotals="1" fieldPosition="0"/>
    </format>
    <format dxfId="48">
      <pivotArea field="15" grandCol="1" outline="0" axis="axisRow" fieldPosition="0">
        <references count="1">
          <reference field="15" count="1" selected="0" defaultSubtotal="1">
            <x v="0"/>
          </reference>
        </references>
      </pivotArea>
    </format>
    <format dxfId="47">
      <pivotArea field="15" grandCol="1" outline="0" axis="axisRow" fieldPosition="0">
        <references count="1">
          <reference field="15" count="1" selected="0" defaultSubtotal="1">
            <x v="0"/>
          </reference>
        </references>
      </pivotArea>
    </format>
    <format dxfId="46">
      <pivotArea field="15" grandCol="1" outline="0" axis="axisRow" fieldPosition="0">
        <references count="1">
          <reference field="15" count="3" selected="0" defaultSubtotal="1">
            <x v="1"/>
            <x v="2"/>
            <x v="3"/>
          </reference>
        </references>
      </pivotArea>
    </format>
    <format dxfId="45">
      <pivotArea field="15" grandCol="1" outline="0" axis="axisRow" fieldPosition="0">
        <references count="1">
          <reference field="15" count="3" selected="0" defaultSubtotal="1">
            <x v="1"/>
            <x v="2"/>
            <x v="3"/>
          </reference>
        </references>
      </pivotArea>
    </format>
    <format dxfId="44">
      <pivotArea dataOnly="0" labelOnly="1" outline="0" fieldPosition="0">
        <references count="1">
          <reference field="3" count="0"/>
        </references>
      </pivotArea>
    </format>
    <format dxfId="43">
      <pivotArea dataOnly="0" labelOnly="1" grandCol="1" outline="0" fieldPosition="0"/>
    </format>
    <format dxfId="42">
      <pivotArea dataOnly="0" labelOnly="1" outline="0" fieldPosition="0">
        <references count="1">
          <reference field="3" count="0"/>
        </references>
      </pivotArea>
    </format>
    <format dxfId="41">
      <pivotArea dataOnly="0" labelOnly="1" grandCol="1" outline="0" fieldPosition="0"/>
    </format>
    <format dxfId="40">
      <pivotArea dataOnly="0" labelOnly="1" outline="0" fieldPosition="0">
        <references count="1">
          <reference field="3" count="0"/>
        </references>
      </pivotArea>
    </format>
    <format dxfId="39">
      <pivotArea dataOnly="0" labelOnly="1" grandCol="1" outline="0" fieldPosition="0"/>
    </format>
    <format dxfId="38">
      <pivotArea field="15" type="button" dataOnly="0" labelOnly="1" outline="0" axis="axisRow" fieldPosition="0"/>
    </format>
    <format dxfId="37">
      <pivotArea field="2" type="button" dataOnly="0" labelOnly="1" outline="0" axis="axisRow" fieldPosition="1"/>
    </format>
    <format dxfId="36">
      <pivotArea field="15" type="button" dataOnly="0" labelOnly="1" outline="0" axis="axisRow" fieldPosition="0"/>
    </format>
    <format dxfId="35">
      <pivotArea field="2" type="button" dataOnly="0" labelOnly="1" outline="0" axis="axisRow" fieldPosition="1"/>
    </format>
    <format dxfId="34">
      <pivotArea dataOnly="0" labelOnly="1" outline="0" fieldPosition="0">
        <references count="1">
          <reference field="15" count="1">
            <x v="1"/>
          </reference>
        </references>
      </pivotArea>
    </format>
    <format dxfId="33">
      <pivotArea dataOnly="0" labelOnly="1" outline="0" fieldPosition="0">
        <references count="1">
          <reference field="15" count="1">
            <x v="1"/>
          </reference>
        </references>
      </pivotArea>
    </format>
    <format dxfId="32">
      <pivotArea dataOnly="0" labelOnly="1" outline="0" fieldPosition="0">
        <references count="1">
          <reference field="15" count="1">
            <x v="2"/>
          </reference>
        </references>
      </pivotArea>
    </format>
    <format dxfId="31">
      <pivotArea dataOnly="0" labelOnly="1" outline="0" fieldPosition="0">
        <references count="1">
          <reference field="15" count="1">
            <x v="2"/>
          </reference>
        </references>
      </pivotArea>
    </format>
    <format dxfId="30">
      <pivotArea dataOnly="0" labelOnly="1" outline="0" fieldPosition="0">
        <references count="1">
          <reference field="15" count="1">
            <x v="3"/>
          </reference>
        </references>
      </pivotArea>
    </format>
    <format dxfId="29">
      <pivotArea dataOnly="0" labelOnly="1" outline="0" fieldPosition="0">
        <references count="1">
          <reference field="15" count="1">
            <x v="3"/>
          </reference>
        </references>
      </pivotArea>
    </format>
    <format dxfId="28">
      <pivotArea dataOnly="0" labelOnly="1" outline="0" fieldPosition="0">
        <references count="1">
          <reference field="15" count="1" defaultSubtotal="1">
            <x v="0"/>
          </reference>
        </references>
      </pivotArea>
    </format>
    <format dxfId="27">
      <pivotArea dataOnly="0" grandRow="1" outline="0" fieldPosition="0"/>
    </format>
    <format dxfId="26">
      <pivotArea dataOnly="0" labelOnly="1" outline="0" fieldPosition="0">
        <references count="1">
          <reference field="15" count="1" defaultSubtotal="1">
            <x v="3"/>
          </reference>
        </references>
      </pivotArea>
    </format>
    <format dxfId="25">
      <pivotArea dataOnly="0" labelOnly="1" outline="0" fieldPosition="0">
        <references count="1">
          <reference field="15" count="1" defaultSubtotal="1">
            <x v="2"/>
          </reference>
        </references>
      </pivotArea>
    </format>
    <format dxfId="24">
      <pivotArea dataOnly="0" labelOnly="1" outline="0" fieldPosition="0">
        <references count="1">
          <reference field="15" count="1" defaultSubtotal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2:C43" totalsRowShown="0" headerRowDxfId="1" dataDxfId="0">
  <autoFilter ref="B2:C43"/>
  <tableColumns count="2">
    <tableColumn id="1" name="Work Center" dataDxfId="3"/>
    <tableColumn id="2" name="Secteur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P1000" totalsRowShown="0" headerRowDxfId="4" dataDxfId="6">
  <autoFilter ref="A1:P1000"/>
  <tableColumns count="16">
    <tableColumn id="1" name="Colonne1" dataDxfId="21"/>
    <tableColumn id="2" name="commandes" dataDxfId="20"/>
    <tableColumn id="3" name="Work Center" dataDxfId="19"/>
    <tableColumn id="4" name="Division" dataDxfId="18"/>
    <tableColumn id="5" name="Colonne2" dataDxfId="17"/>
    <tableColumn id="6" name="Colonne3" dataDxfId="16"/>
    <tableColumn id="7" name="Colonne4" dataDxfId="15"/>
    <tableColumn id="8" name="Colonne5" dataDxfId="14"/>
    <tableColumn id="9" name="Colonne6" dataDxfId="13"/>
    <tableColumn id="10" name="Colonne7" dataDxfId="12"/>
    <tableColumn id="11" name="Colonne8" dataDxfId="11"/>
    <tableColumn id="12" name="Colonne9" dataDxfId="10"/>
    <tableColumn id="13" name="Colonne10" dataDxfId="9"/>
    <tableColumn id="14" name="Colonne11" dataDxfId="8"/>
    <tableColumn id="15" name="Colonne12" dataDxfId="7"/>
    <tableColumn id="16" name="Secteur" dataDxfId="5">
      <calculatedColumnFormula>VLOOKUP(C2,Tableau1[],2,FALSE)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4:AV18"/>
  <sheetViews>
    <sheetView topLeftCell="C1" workbookViewId="0">
      <selection activeCell="AW11" sqref="AW11"/>
    </sheetView>
  </sheetViews>
  <sheetFormatPr baseColWidth="10" defaultColWidth="9.140625" defaultRowHeight="15" x14ac:dyDescent="0.25"/>
  <cols>
    <col min="1" max="1" width="1.5703125" style="3" customWidth="1"/>
    <col min="2" max="3" width="10.7109375" style="3" customWidth="1"/>
    <col min="4" max="12" width="5.140625" style="3" customWidth="1"/>
    <col min="13" max="15" width="4.28515625" style="3" customWidth="1"/>
    <col min="16" max="16" width="5.7109375" style="3" customWidth="1"/>
    <col min="17" max="48" width="4.28515625" style="3" customWidth="1"/>
    <col min="49" max="52" width="6.140625" style="3" customWidth="1"/>
    <col min="53" max="16384" width="9.140625" style="3"/>
  </cols>
  <sheetData>
    <row r="4" spans="2:48" ht="15.75" thickBot="1" x14ac:dyDescent="0.3"/>
    <row r="5" spans="2:48" ht="31.5" customHeight="1" thickBot="1" x14ac:dyDescent="0.3">
      <c r="B5" s="4" t="s">
        <v>53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6"/>
    </row>
    <row r="8" spans="2:48" ht="15.75" thickBot="1" x14ac:dyDescent="0.3"/>
    <row r="9" spans="2:48" ht="17.25" thickTop="1" thickBot="1" x14ac:dyDescent="0.3">
      <c r="B9" s="7" t="s">
        <v>1</v>
      </c>
      <c r="C9" s="8"/>
      <c r="D9" s="9" t="s">
        <v>0</v>
      </c>
      <c r="E9" s="10"/>
      <c r="F9" s="10"/>
      <c r="G9" s="10"/>
      <c r="H9" s="10"/>
      <c r="I9" s="10"/>
      <c r="J9" s="10"/>
      <c r="K9" s="10"/>
      <c r="L9" s="11"/>
      <c r="M9" s="12" t="s">
        <v>807</v>
      </c>
      <c r="N9" s="13"/>
      <c r="O9" s="13"/>
      <c r="P9" s="13"/>
      <c r="Q9" s="13"/>
      <c r="R9" s="13"/>
      <c r="S9" s="13"/>
      <c r="T9" s="13"/>
      <c r="U9" s="14"/>
      <c r="V9" s="15" t="s">
        <v>808</v>
      </c>
      <c r="W9" s="16"/>
      <c r="X9" s="16"/>
      <c r="Y9" s="16"/>
      <c r="Z9" s="16"/>
      <c r="AA9" s="16"/>
      <c r="AB9" s="16"/>
      <c r="AC9" s="16"/>
      <c r="AD9" s="17"/>
      <c r="AE9" s="18" t="s">
        <v>809</v>
      </c>
      <c r="AF9" s="19"/>
      <c r="AG9" s="19"/>
      <c r="AH9" s="19"/>
      <c r="AI9" s="19"/>
      <c r="AJ9" s="19"/>
      <c r="AK9" s="19"/>
      <c r="AL9" s="19"/>
      <c r="AM9" s="20"/>
      <c r="AN9" s="21" t="s">
        <v>810</v>
      </c>
      <c r="AO9" s="22"/>
      <c r="AP9" s="22"/>
      <c r="AQ9" s="22"/>
      <c r="AR9" s="22"/>
      <c r="AS9" s="22"/>
      <c r="AT9" s="22"/>
      <c r="AU9" s="22"/>
      <c r="AV9" s="23"/>
    </row>
    <row r="10" spans="2:48" ht="16.5" thickTop="1" thickBot="1" x14ac:dyDescent="0.3">
      <c r="B10" s="24"/>
      <c r="C10" s="25"/>
      <c r="D10" s="26" t="str">
        <f>+M10</f>
        <v>Tot</v>
      </c>
      <c r="E10" s="27" t="str">
        <f t="shared" ref="E10:L10" si="0">+N10</f>
        <v>P</v>
      </c>
      <c r="F10" s="27" t="str">
        <f t="shared" si="0"/>
        <v>RP</v>
      </c>
      <c r="G10" s="27" t="str">
        <f t="shared" si="0"/>
        <v>S</v>
      </c>
      <c r="H10" s="27" t="str">
        <f t="shared" si="0"/>
        <v>RS</v>
      </c>
      <c r="I10" s="27" t="str">
        <f t="shared" si="0"/>
        <v>B</v>
      </c>
      <c r="J10" s="27" t="str">
        <f t="shared" si="0"/>
        <v>RB</v>
      </c>
      <c r="K10" s="28" t="str">
        <f t="shared" si="0"/>
        <v>T</v>
      </c>
      <c r="L10" s="28" t="str">
        <f t="shared" si="0"/>
        <v>H</v>
      </c>
      <c r="M10" s="29" t="s">
        <v>3</v>
      </c>
      <c r="N10" s="30" t="s">
        <v>7</v>
      </c>
      <c r="O10" s="30" t="s">
        <v>4</v>
      </c>
      <c r="P10" s="30" t="s">
        <v>5</v>
      </c>
      <c r="Q10" s="30" t="s">
        <v>8</v>
      </c>
      <c r="R10" s="30" t="s">
        <v>6</v>
      </c>
      <c r="S10" s="30" t="s">
        <v>9</v>
      </c>
      <c r="T10" s="31" t="s">
        <v>10</v>
      </c>
      <c r="U10" s="31" t="s">
        <v>11</v>
      </c>
      <c r="V10" s="32" t="s">
        <v>3</v>
      </c>
      <c r="W10" s="33" t="s">
        <v>7</v>
      </c>
      <c r="X10" s="33" t="s">
        <v>4</v>
      </c>
      <c r="Y10" s="33" t="s">
        <v>5</v>
      </c>
      <c r="Z10" s="33" t="s">
        <v>8</v>
      </c>
      <c r="AA10" s="33" t="s">
        <v>6</v>
      </c>
      <c r="AB10" s="33" t="s">
        <v>9</v>
      </c>
      <c r="AC10" s="34" t="s">
        <v>10</v>
      </c>
      <c r="AD10" s="34" t="s">
        <v>11</v>
      </c>
      <c r="AE10" s="35" t="s">
        <v>3</v>
      </c>
      <c r="AF10" s="36" t="s">
        <v>7</v>
      </c>
      <c r="AG10" s="36" t="s">
        <v>4</v>
      </c>
      <c r="AH10" s="36" t="s">
        <v>5</v>
      </c>
      <c r="AI10" s="36" t="s">
        <v>8</v>
      </c>
      <c r="AJ10" s="36" t="s">
        <v>6</v>
      </c>
      <c r="AK10" s="36" t="s">
        <v>9</v>
      </c>
      <c r="AL10" s="37" t="s">
        <v>10</v>
      </c>
      <c r="AM10" s="37" t="s">
        <v>11</v>
      </c>
      <c r="AN10" s="38" t="s">
        <v>3</v>
      </c>
      <c r="AO10" s="39" t="s">
        <v>7</v>
      </c>
      <c r="AP10" s="39" t="s">
        <v>4</v>
      </c>
      <c r="AQ10" s="39" t="s">
        <v>5</v>
      </c>
      <c r="AR10" s="39" t="s">
        <v>8</v>
      </c>
      <c r="AS10" s="39" t="s">
        <v>6</v>
      </c>
      <c r="AT10" s="39" t="s">
        <v>9</v>
      </c>
      <c r="AU10" s="40" t="s">
        <v>10</v>
      </c>
      <c r="AV10" s="40" t="s">
        <v>11</v>
      </c>
    </row>
    <row r="11" spans="2:48" x14ac:dyDescent="0.25">
      <c r="B11" s="41">
        <v>43164</v>
      </c>
      <c r="C11" s="42" t="s">
        <v>2</v>
      </c>
      <c r="D11" s="44">
        <f t="shared" ref="D11:L11" si="1">+M11+V11+AE11+AN11</f>
        <v>515</v>
      </c>
      <c r="E11" s="45">
        <f t="shared" si="1"/>
        <v>188</v>
      </c>
      <c r="F11" s="46">
        <f t="shared" si="1"/>
        <v>22</v>
      </c>
      <c r="G11" s="46">
        <f t="shared" si="1"/>
        <v>124</v>
      </c>
      <c r="H11" s="46">
        <f t="shared" si="1"/>
        <v>6</v>
      </c>
      <c r="I11" s="46">
        <f t="shared" si="1"/>
        <v>15</v>
      </c>
      <c r="J11" s="46">
        <f t="shared" si="1"/>
        <v>17</v>
      </c>
      <c r="K11" s="46">
        <f t="shared" si="1"/>
        <v>68</v>
      </c>
      <c r="L11" s="47">
        <f t="shared" si="1"/>
        <v>75</v>
      </c>
      <c r="M11" s="48">
        <f>+SUM(N11:U11)</f>
        <v>47</v>
      </c>
      <c r="N11" s="49">
        <f>GETPIVOTDATA("commandes",'pivot table'!$A$3,"Division","P","Secteur",1)</f>
        <v>18</v>
      </c>
      <c r="O11" s="49">
        <f>GETPIVOTDATA("commandes",'pivot table'!$A$3,"Division","RP","Secteur",1)</f>
        <v>6</v>
      </c>
      <c r="P11" s="49">
        <f>GETPIVOTDATA("commandes",'pivot table'!$A$3,"Division","S","Secteur",1)</f>
        <v>2</v>
      </c>
      <c r="Q11" s="49">
        <f>GETPIVOTDATA("commandes",'pivot table'!$A$3,"Division","RS","Secteur",1)</f>
        <v>2</v>
      </c>
      <c r="R11" s="49">
        <f>GETPIVOTDATA("commandes",'pivot table'!$A$3,"Division","B","Secteur",1)</f>
        <v>0</v>
      </c>
      <c r="S11" s="49">
        <f>GETPIVOTDATA("commandes",'pivot table'!$A$3,"Division","RB","Secteur",1)</f>
        <v>6</v>
      </c>
      <c r="T11" s="49">
        <f>GETPIVOTDATA("commandes",'pivot table'!$A$3,"Division","T","Secteur",1)</f>
        <v>0</v>
      </c>
      <c r="U11" s="49">
        <f>GETPIVOTDATA("commandes",'pivot table'!$A$3,"Division","H","Secteur",1)</f>
        <v>13</v>
      </c>
      <c r="V11" s="50">
        <f>+SUM(W11:AD11)</f>
        <v>94</v>
      </c>
      <c r="W11" s="51">
        <f>GETPIVOTDATA("commandes",'pivot table'!$A$3,"Division","P","Secteur",2)</f>
        <v>24</v>
      </c>
      <c r="X11" s="51">
        <f>GETPIVOTDATA("commandes",'pivot table'!$A$3,"Division","RP","Secteur",2)</f>
        <v>6</v>
      </c>
      <c r="Y11" s="51">
        <f>GETPIVOTDATA("commandes",'pivot table'!$A$3,"Division","S","Secteur",2)</f>
        <v>20</v>
      </c>
      <c r="Z11" s="51">
        <f>GETPIVOTDATA("commandes",'pivot table'!$A$3,"Division","RS","Secteur",2)</f>
        <v>0</v>
      </c>
      <c r="AA11" s="51">
        <f>GETPIVOTDATA("commandes",'pivot table'!$A$3,"Division","B","Secteur",2)</f>
        <v>0</v>
      </c>
      <c r="AB11" s="51">
        <f>GETPIVOTDATA("commandes",'pivot table'!$A$3,"Division","RB","Secteur",2)</f>
        <v>1</v>
      </c>
      <c r="AC11" s="51">
        <f>GETPIVOTDATA("commandes",'pivot table'!$A$3,"Division","T","Secteur",2)</f>
        <v>2</v>
      </c>
      <c r="AD11" s="51">
        <f>GETPIVOTDATA("commandes",'pivot table'!$A$3,"Division","H","Secteur",2)</f>
        <v>41</v>
      </c>
      <c r="AE11" s="52">
        <f>+SUM(AF11:AM11)</f>
        <v>310</v>
      </c>
      <c r="AF11" s="53">
        <f>GETPIVOTDATA("commandes",'pivot table'!$A$3,"Division","P","Secteur",3)</f>
        <v>134</v>
      </c>
      <c r="AG11" s="53">
        <f>GETPIVOTDATA("commandes",'pivot table'!$A$3,"Division","RP","Secteur",3)</f>
        <v>8</v>
      </c>
      <c r="AH11" s="53">
        <f>GETPIVOTDATA("commandes",'pivot table'!$A$3,"Division","S","Secteur",3)</f>
        <v>98</v>
      </c>
      <c r="AI11" s="53">
        <f>GETPIVOTDATA("commandes",'pivot table'!$A$3,"Division","RS","Secteur",3)</f>
        <v>4</v>
      </c>
      <c r="AJ11" s="53">
        <f>GETPIVOTDATA("commandes",'pivot table'!$A$3,"Division","B","Secteur",3)</f>
        <v>6</v>
      </c>
      <c r="AK11" s="53">
        <f>GETPIVOTDATA("commandes",'pivot table'!$A$3,"Division","RB","Secteur",3)</f>
        <v>2</v>
      </c>
      <c r="AL11" s="53">
        <f>GETPIVOTDATA("commandes",'pivot table'!$A$3,"Division","T","Secteur",3)</f>
        <v>48</v>
      </c>
      <c r="AM11" s="53">
        <f>GETPIVOTDATA("commandes",'pivot table'!$A$3,"Division","H","Secteur",3)</f>
        <v>10</v>
      </c>
      <c r="AN11" s="54">
        <f>+SUM(AO11:AV11)</f>
        <v>64</v>
      </c>
      <c r="AO11" s="55">
        <f>GETPIVOTDATA("commandes",'pivot table'!$A$3,"Division","P","Secteur",4)</f>
        <v>12</v>
      </c>
      <c r="AP11" s="55">
        <f>GETPIVOTDATA("commandes",'pivot table'!$A$3,"Division","RP","Secteur",4)</f>
        <v>2</v>
      </c>
      <c r="AQ11" s="55">
        <f>GETPIVOTDATA("commandes",'pivot table'!$A$3,"Division","S","Secteur",4)</f>
        <v>4</v>
      </c>
      <c r="AR11" s="55">
        <f>GETPIVOTDATA("commandes",'pivot table'!$A$3,"Division","RS","Secteur",4)</f>
        <v>0</v>
      </c>
      <c r="AS11" s="55">
        <f>GETPIVOTDATA("commandes",'pivot table'!$A$3,"Division","B","Secteur",4)</f>
        <v>9</v>
      </c>
      <c r="AT11" s="55">
        <f>GETPIVOTDATA("commandes",'pivot table'!$A$3,"Division","RB","Secteur",4)</f>
        <v>8</v>
      </c>
      <c r="AU11" s="55">
        <f>GETPIVOTDATA("commandes",'pivot table'!$A$3,"Division","T","Secteur",4)</f>
        <v>18</v>
      </c>
      <c r="AV11" s="55">
        <f>GETPIVOTDATA("commandes",'pivot table'!$A$3,"Division","H","Secteur",4)</f>
        <v>11</v>
      </c>
    </row>
    <row r="14" spans="2:48" x14ac:dyDescent="0.25">
      <c r="S14" s="43"/>
    </row>
    <row r="15" spans="2:48" x14ac:dyDescent="0.25">
      <c r="S15" s="43"/>
    </row>
    <row r="18" spans="12:12" x14ac:dyDescent="0.25">
      <c r="L18" s="43"/>
    </row>
  </sheetData>
  <sheetProtection sheet="1" objects="1" scenarios="1" selectLockedCells="1"/>
  <mergeCells count="6">
    <mergeCell ref="B5:AV5"/>
    <mergeCell ref="AN9:AV9"/>
    <mergeCell ref="M9:U9"/>
    <mergeCell ref="V9:AD9"/>
    <mergeCell ref="AE9:AM9"/>
    <mergeCell ref="D9:L9"/>
  </mergeCells>
  <conditionalFormatting sqref="E11:L11">
    <cfRule type="cellIs" dxfId="23" priority="287" operator="lessThan">
      <formula>E7/#REF!</formula>
    </cfRule>
    <cfRule type="cellIs" dxfId="22" priority="288" operator="greaterThan">
      <formula>E7</formula>
    </cfRule>
  </conditionalFormatting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303"/>
  <sheetViews>
    <sheetView showGridLines="0" workbookViewId="0">
      <selection activeCell="E9" sqref="E9"/>
    </sheetView>
  </sheetViews>
  <sheetFormatPr baseColWidth="10" defaultRowHeight="15" x14ac:dyDescent="0.25"/>
  <cols>
    <col min="1" max="1" width="24.5703125" style="1" bestFit="1" customWidth="1"/>
    <col min="2" max="2" width="16" style="1" customWidth="1"/>
    <col min="3" max="10" width="13.140625" style="1" bestFit="1" customWidth="1"/>
    <col min="11" max="11" width="15.140625" style="1" customWidth="1"/>
    <col min="12" max="12" width="12.5703125" style="1" bestFit="1" customWidth="1"/>
    <col min="13" max="28" width="8" style="1" bestFit="1" customWidth="1"/>
    <col min="29" max="29" width="12.5703125" style="1" bestFit="1" customWidth="1"/>
    <col min="30" max="246" width="8" style="1" bestFit="1" customWidth="1"/>
    <col min="247" max="247" width="6.28515625" style="1" bestFit="1" customWidth="1"/>
    <col min="248" max="248" width="12.5703125" style="1" bestFit="1" customWidth="1"/>
    <col min="249" max="16384" width="11.42578125" style="1"/>
  </cols>
  <sheetData>
    <row r="3" spans="1:29" x14ac:dyDescent="0.25">
      <c r="A3" s="1" t="s">
        <v>830</v>
      </c>
      <c r="C3" s="1" t="s">
        <v>806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5.75" x14ac:dyDescent="0.25">
      <c r="A4" s="80" t="s">
        <v>811</v>
      </c>
      <c r="B4" s="80" t="s">
        <v>805</v>
      </c>
      <c r="C4" s="79" t="s">
        <v>7</v>
      </c>
      <c r="D4" s="79" t="s">
        <v>4</v>
      </c>
      <c r="E4" s="79" t="s">
        <v>5</v>
      </c>
      <c r="F4" s="79" t="s">
        <v>8</v>
      </c>
      <c r="G4" s="79" t="s">
        <v>6</v>
      </c>
      <c r="H4" s="79" t="s">
        <v>9</v>
      </c>
      <c r="I4" s="79" t="s">
        <v>10</v>
      </c>
      <c r="J4" s="79" t="s">
        <v>11</v>
      </c>
      <c r="K4" s="79" t="s">
        <v>831</v>
      </c>
      <c r="L4" s="79" t="s">
        <v>828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x14ac:dyDescent="0.25">
      <c r="A5" s="59">
        <v>1</v>
      </c>
      <c r="B5" s="60" t="s">
        <v>17</v>
      </c>
      <c r="C5" s="61">
        <v>6</v>
      </c>
      <c r="D5" s="61">
        <v>3</v>
      </c>
      <c r="E5" s="61"/>
      <c r="F5" s="61"/>
      <c r="G5" s="61"/>
      <c r="H5" s="61">
        <v>4</v>
      </c>
      <c r="I5" s="61"/>
      <c r="J5" s="61">
        <v>3</v>
      </c>
      <c r="K5" s="61"/>
      <c r="L5" s="71">
        <v>16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59"/>
      <c r="B6" s="60" t="s">
        <v>48</v>
      </c>
      <c r="C6" s="61"/>
      <c r="D6" s="61"/>
      <c r="E6" s="61"/>
      <c r="F6" s="61"/>
      <c r="G6" s="61"/>
      <c r="H6" s="61"/>
      <c r="I6" s="61"/>
      <c r="J6" s="61">
        <v>2</v>
      </c>
      <c r="K6" s="61"/>
      <c r="L6" s="71">
        <v>2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x14ac:dyDescent="0.25">
      <c r="A7" s="59"/>
      <c r="B7" s="60" t="s">
        <v>21</v>
      </c>
      <c r="C7" s="61">
        <v>12</v>
      </c>
      <c r="D7" s="61">
        <v>3</v>
      </c>
      <c r="E7" s="61"/>
      <c r="F7" s="61"/>
      <c r="G7" s="61"/>
      <c r="H7" s="61"/>
      <c r="I7" s="61"/>
      <c r="J7" s="61"/>
      <c r="K7" s="61"/>
      <c r="L7" s="71">
        <v>15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x14ac:dyDescent="0.25">
      <c r="A8" s="59"/>
      <c r="B8" s="60" t="s">
        <v>44</v>
      </c>
      <c r="C8" s="61"/>
      <c r="D8" s="61"/>
      <c r="E8" s="61"/>
      <c r="F8" s="61"/>
      <c r="G8" s="61"/>
      <c r="H8" s="61"/>
      <c r="I8" s="61"/>
      <c r="J8" s="61">
        <v>4</v>
      </c>
      <c r="K8" s="61"/>
      <c r="L8" s="71">
        <v>4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 x14ac:dyDescent="0.25">
      <c r="A9" s="59"/>
      <c r="B9" s="60" t="s">
        <v>22</v>
      </c>
      <c r="C9" s="61"/>
      <c r="D9" s="61"/>
      <c r="E9" s="61"/>
      <c r="F9" s="61">
        <v>2</v>
      </c>
      <c r="G9" s="61"/>
      <c r="H9" s="61"/>
      <c r="I9" s="61"/>
      <c r="J9" s="61"/>
      <c r="K9" s="61"/>
      <c r="L9" s="71">
        <v>2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 x14ac:dyDescent="0.25">
      <c r="A10" s="59"/>
      <c r="B10" s="60" t="s">
        <v>49</v>
      </c>
      <c r="C10" s="61"/>
      <c r="D10" s="61"/>
      <c r="E10" s="61"/>
      <c r="F10" s="61"/>
      <c r="G10" s="61"/>
      <c r="H10" s="61">
        <v>2</v>
      </c>
      <c r="I10" s="61"/>
      <c r="J10" s="61"/>
      <c r="K10" s="61"/>
      <c r="L10" s="71">
        <v>2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x14ac:dyDescent="0.25">
      <c r="A11" s="59"/>
      <c r="B11" s="60" t="s">
        <v>45</v>
      </c>
      <c r="C11" s="61"/>
      <c r="D11" s="61"/>
      <c r="E11" s="61">
        <v>2</v>
      </c>
      <c r="F11" s="61"/>
      <c r="G11" s="61"/>
      <c r="H11" s="61"/>
      <c r="I11" s="61"/>
      <c r="J11" s="61"/>
      <c r="K11" s="61"/>
      <c r="L11" s="71">
        <v>2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x14ac:dyDescent="0.25">
      <c r="A12" s="59"/>
      <c r="B12" s="60" t="s">
        <v>51</v>
      </c>
      <c r="C12" s="61"/>
      <c r="D12" s="61"/>
      <c r="E12" s="61"/>
      <c r="F12" s="61"/>
      <c r="G12" s="61"/>
      <c r="H12" s="61"/>
      <c r="I12" s="61"/>
      <c r="J12" s="61">
        <v>3</v>
      </c>
      <c r="K12" s="61"/>
      <c r="L12" s="71">
        <v>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x14ac:dyDescent="0.25">
      <c r="A13" s="59"/>
      <c r="B13" s="60" t="s">
        <v>23</v>
      </c>
      <c r="C13" s="61"/>
      <c r="D13" s="61"/>
      <c r="E13" s="61"/>
      <c r="F13" s="61"/>
      <c r="G13" s="61"/>
      <c r="H13" s="61"/>
      <c r="I13" s="61"/>
      <c r="J13" s="61">
        <v>1</v>
      </c>
      <c r="K13" s="61"/>
      <c r="L13" s="71">
        <v>1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x14ac:dyDescent="0.25">
      <c r="A14" s="81" t="s">
        <v>824</v>
      </c>
      <c r="B14" s="81"/>
      <c r="C14" s="56">
        <v>18</v>
      </c>
      <c r="D14" s="56">
        <v>6</v>
      </c>
      <c r="E14" s="56">
        <v>2</v>
      </c>
      <c r="F14" s="56">
        <v>2</v>
      </c>
      <c r="G14" s="56"/>
      <c r="H14" s="56">
        <v>6</v>
      </c>
      <c r="I14" s="56"/>
      <c r="J14" s="56">
        <v>13</v>
      </c>
      <c r="K14" s="56"/>
      <c r="L14" s="72">
        <v>47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x14ac:dyDescent="0.25">
      <c r="A15" s="59">
        <v>2</v>
      </c>
      <c r="B15" s="63" t="s">
        <v>52</v>
      </c>
      <c r="C15" s="64"/>
      <c r="D15" s="64"/>
      <c r="E15" s="64"/>
      <c r="F15" s="64"/>
      <c r="G15" s="64"/>
      <c r="H15" s="64"/>
      <c r="I15" s="64">
        <v>2</v>
      </c>
      <c r="J15" s="64"/>
      <c r="K15" s="64"/>
      <c r="L15" s="73">
        <v>2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x14ac:dyDescent="0.25">
      <c r="A16" s="59"/>
      <c r="B16" s="63" t="s">
        <v>42</v>
      </c>
      <c r="C16" s="64">
        <v>4</v>
      </c>
      <c r="D16" s="64"/>
      <c r="E16" s="64"/>
      <c r="F16" s="64"/>
      <c r="G16" s="64"/>
      <c r="H16" s="64"/>
      <c r="I16" s="64"/>
      <c r="J16" s="64">
        <v>6</v>
      </c>
      <c r="K16" s="64"/>
      <c r="L16" s="73">
        <v>10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x14ac:dyDescent="0.25">
      <c r="A17" s="59"/>
      <c r="B17" s="63" t="s">
        <v>50</v>
      </c>
      <c r="C17" s="64">
        <v>2</v>
      </c>
      <c r="D17" s="64"/>
      <c r="E17" s="64"/>
      <c r="F17" s="64"/>
      <c r="G17" s="64"/>
      <c r="H17" s="64"/>
      <c r="I17" s="64"/>
      <c r="J17" s="64"/>
      <c r="K17" s="64"/>
      <c r="L17" s="73">
        <v>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x14ac:dyDescent="0.25">
      <c r="A18" s="59"/>
      <c r="B18" s="63" t="s">
        <v>12</v>
      </c>
      <c r="C18" s="64">
        <v>8</v>
      </c>
      <c r="D18" s="64">
        <v>6</v>
      </c>
      <c r="E18" s="64">
        <v>20</v>
      </c>
      <c r="F18" s="64"/>
      <c r="G18" s="64"/>
      <c r="H18" s="64">
        <v>1</v>
      </c>
      <c r="I18" s="64"/>
      <c r="J18" s="64">
        <v>15</v>
      </c>
      <c r="K18" s="64"/>
      <c r="L18" s="73">
        <v>50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x14ac:dyDescent="0.25">
      <c r="A19" s="59"/>
      <c r="B19" s="63" t="s">
        <v>16</v>
      </c>
      <c r="C19" s="64">
        <v>8</v>
      </c>
      <c r="D19" s="64"/>
      <c r="E19" s="64"/>
      <c r="F19" s="64"/>
      <c r="G19" s="64"/>
      <c r="H19" s="64"/>
      <c r="I19" s="64"/>
      <c r="J19" s="64">
        <v>16</v>
      </c>
      <c r="K19" s="64"/>
      <c r="L19" s="73">
        <v>24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 x14ac:dyDescent="0.25">
      <c r="A20" s="59"/>
      <c r="B20" s="63" t="s">
        <v>18</v>
      </c>
      <c r="C20" s="64"/>
      <c r="D20" s="64"/>
      <c r="E20" s="64"/>
      <c r="F20" s="64"/>
      <c r="G20" s="64"/>
      <c r="H20" s="64"/>
      <c r="I20" s="64"/>
      <c r="J20" s="64">
        <v>4</v>
      </c>
      <c r="K20" s="64"/>
      <c r="L20" s="73">
        <v>4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 x14ac:dyDescent="0.25">
      <c r="A21" s="59"/>
      <c r="B21" s="63" t="s">
        <v>24</v>
      </c>
      <c r="C21" s="64">
        <v>2</v>
      </c>
      <c r="D21" s="64"/>
      <c r="E21" s="64"/>
      <c r="F21" s="64"/>
      <c r="G21" s="64"/>
      <c r="H21" s="64"/>
      <c r="I21" s="64"/>
      <c r="J21" s="64"/>
      <c r="K21" s="64"/>
      <c r="L21" s="73">
        <v>2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 x14ac:dyDescent="0.25">
      <c r="A22" s="87" t="s">
        <v>825</v>
      </c>
      <c r="B22" s="87"/>
      <c r="C22" s="62">
        <v>24</v>
      </c>
      <c r="D22" s="62">
        <v>6</v>
      </c>
      <c r="E22" s="62">
        <v>20</v>
      </c>
      <c r="F22" s="62"/>
      <c r="G22" s="62"/>
      <c r="H22" s="62">
        <v>1</v>
      </c>
      <c r="I22" s="62">
        <v>2</v>
      </c>
      <c r="J22" s="62">
        <v>41</v>
      </c>
      <c r="K22" s="62"/>
      <c r="L22" s="74">
        <v>94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x14ac:dyDescent="0.25">
      <c r="A23" s="59">
        <v>3</v>
      </c>
      <c r="B23" s="66" t="s">
        <v>14</v>
      </c>
      <c r="C23" s="67">
        <v>4</v>
      </c>
      <c r="D23" s="67"/>
      <c r="E23" s="67">
        <v>2</v>
      </c>
      <c r="F23" s="67"/>
      <c r="G23" s="67"/>
      <c r="H23" s="67"/>
      <c r="I23" s="67">
        <v>22</v>
      </c>
      <c r="J23" s="67"/>
      <c r="K23" s="67"/>
      <c r="L23" s="75">
        <v>28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 x14ac:dyDescent="0.25">
      <c r="A24" s="59"/>
      <c r="B24" s="66" t="s">
        <v>15</v>
      </c>
      <c r="C24" s="67">
        <v>2</v>
      </c>
      <c r="D24" s="67">
        <v>2</v>
      </c>
      <c r="E24" s="67">
        <v>2</v>
      </c>
      <c r="F24" s="67"/>
      <c r="G24" s="67"/>
      <c r="H24" s="67"/>
      <c r="I24" s="67"/>
      <c r="J24" s="67"/>
      <c r="K24" s="67"/>
      <c r="L24" s="75">
        <v>6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 x14ac:dyDescent="0.25">
      <c r="A25" s="59"/>
      <c r="B25" s="66" t="s">
        <v>20</v>
      </c>
      <c r="C25" s="67"/>
      <c r="D25" s="67"/>
      <c r="E25" s="67"/>
      <c r="F25" s="67">
        <v>2</v>
      </c>
      <c r="G25" s="67"/>
      <c r="H25" s="67"/>
      <c r="I25" s="67"/>
      <c r="J25" s="67"/>
      <c r="K25" s="67"/>
      <c r="L25" s="75">
        <v>2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 x14ac:dyDescent="0.25">
      <c r="A26" s="59"/>
      <c r="B26" s="66" t="s">
        <v>26</v>
      </c>
      <c r="C26" s="67"/>
      <c r="D26" s="67"/>
      <c r="E26" s="67">
        <v>13</v>
      </c>
      <c r="F26" s="67"/>
      <c r="G26" s="67"/>
      <c r="H26" s="67"/>
      <c r="I26" s="67"/>
      <c r="J26" s="67"/>
      <c r="K26" s="67"/>
      <c r="L26" s="75">
        <v>13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 x14ac:dyDescent="0.25">
      <c r="A27" s="59"/>
      <c r="B27" s="66" t="s">
        <v>27</v>
      </c>
      <c r="C27" s="67">
        <v>4</v>
      </c>
      <c r="D27" s="67"/>
      <c r="E27" s="67">
        <v>10</v>
      </c>
      <c r="F27" s="67"/>
      <c r="G27" s="67"/>
      <c r="H27" s="67"/>
      <c r="I27" s="67">
        <v>2</v>
      </c>
      <c r="J27" s="67"/>
      <c r="K27" s="67"/>
      <c r="L27" s="75">
        <v>16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 x14ac:dyDescent="0.25">
      <c r="A28" s="59"/>
      <c r="B28" s="66" t="s">
        <v>28</v>
      </c>
      <c r="C28" s="67"/>
      <c r="D28" s="67"/>
      <c r="E28" s="67"/>
      <c r="F28" s="67"/>
      <c r="G28" s="67"/>
      <c r="H28" s="67"/>
      <c r="I28" s="67">
        <v>4</v>
      </c>
      <c r="J28" s="67"/>
      <c r="K28" s="67"/>
      <c r="L28" s="75">
        <v>4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 x14ac:dyDescent="0.25">
      <c r="A29" s="59"/>
      <c r="B29" s="66" t="s">
        <v>46</v>
      </c>
      <c r="C29" s="67"/>
      <c r="D29" s="67"/>
      <c r="E29" s="67"/>
      <c r="F29" s="67"/>
      <c r="G29" s="67">
        <v>2</v>
      </c>
      <c r="H29" s="67">
        <v>2</v>
      </c>
      <c r="I29" s="67">
        <v>2</v>
      </c>
      <c r="J29" s="67"/>
      <c r="K29" s="67"/>
      <c r="L29" s="75">
        <v>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 x14ac:dyDescent="0.25">
      <c r="A30" s="59"/>
      <c r="B30" s="66" t="s">
        <v>29</v>
      </c>
      <c r="C30" s="67">
        <v>6</v>
      </c>
      <c r="D30" s="67"/>
      <c r="E30" s="67">
        <v>3</v>
      </c>
      <c r="F30" s="67"/>
      <c r="G30" s="67">
        <v>2</v>
      </c>
      <c r="H30" s="67"/>
      <c r="I30" s="67">
        <v>6</v>
      </c>
      <c r="J30" s="67"/>
      <c r="K30" s="67"/>
      <c r="L30" s="75">
        <v>17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</row>
    <row r="31" spans="1:29" x14ac:dyDescent="0.25">
      <c r="A31" s="59"/>
      <c r="B31" s="66" t="s">
        <v>30</v>
      </c>
      <c r="C31" s="67">
        <v>8</v>
      </c>
      <c r="D31" s="67"/>
      <c r="E31" s="67">
        <v>4</v>
      </c>
      <c r="F31" s="67"/>
      <c r="G31" s="67"/>
      <c r="H31" s="67"/>
      <c r="I31" s="67"/>
      <c r="J31" s="67">
        <v>1</v>
      </c>
      <c r="K31" s="67"/>
      <c r="L31" s="75">
        <v>13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 x14ac:dyDescent="0.25">
      <c r="A32" s="59"/>
      <c r="B32" s="66" t="s">
        <v>31</v>
      </c>
      <c r="C32" s="67">
        <v>2</v>
      </c>
      <c r="D32" s="67"/>
      <c r="E32" s="67"/>
      <c r="F32" s="67"/>
      <c r="G32" s="67"/>
      <c r="H32" s="67"/>
      <c r="I32" s="67"/>
      <c r="J32" s="67"/>
      <c r="K32" s="67"/>
      <c r="L32" s="75">
        <v>2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 x14ac:dyDescent="0.25">
      <c r="A33" s="59"/>
      <c r="B33" s="66" t="s">
        <v>32</v>
      </c>
      <c r="C33" s="67">
        <v>2</v>
      </c>
      <c r="D33" s="67"/>
      <c r="E33" s="67">
        <v>2</v>
      </c>
      <c r="F33" s="67"/>
      <c r="G33" s="67"/>
      <c r="H33" s="67"/>
      <c r="I33" s="67">
        <v>2</v>
      </c>
      <c r="J33" s="67"/>
      <c r="K33" s="67"/>
      <c r="L33" s="75">
        <v>6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</row>
    <row r="34" spans="1:29" x14ac:dyDescent="0.25">
      <c r="A34" s="59"/>
      <c r="B34" s="66" t="s">
        <v>33</v>
      </c>
      <c r="C34" s="67">
        <v>2</v>
      </c>
      <c r="D34" s="67"/>
      <c r="E34" s="67">
        <v>10</v>
      </c>
      <c r="F34" s="67"/>
      <c r="G34" s="67"/>
      <c r="H34" s="67"/>
      <c r="I34" s="67"/>
      <c r="J34" s="67"/>
      <c r="K34" s="67"/>
      <c r="L34" s="75">
        <v>12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 x14ac:dyDescent="0.25">
      <c r="A35" s="59"/>
      <c r="B35" s="66" t="s">
        <v>34</v>
      </c>
      <c r="C35" s="67"/>
      <c r="D35" s="67"/>
      <c r="E35" s="67"/>
      <c r="F35" s="67"/>
      <c r="G35" s="67"/>
      <c r="H35" s="67"/>
      <c r="I35" s="67">
        <v>4</v>
      </c>
      <c r="J35" s="67"/>
      <c r="K35" s="67"/>
      <c r="L35" s="75">
        <v>4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</row>
    <row r="36" spans="1:29" x14ac:dyDescent="0.25">
      <c r="A36" s="59"/>
      <c r="B36" s="66" t="s">
        <v>35</v>
      </c>
      <c r="C36" s="67">
        <v>4</v>
      </c>
      <c r="D36" s="67">
        <v>2</v>
      </c>
      <c r="E36" s="67">
        <v>6</v>
      </c>
      <c r="F36" s="67"/>
      <c r="G36" s="67"/>
      <c r="H36" s="67"/>
      <c r="I36" s="67"/>
      <c r="J36" s="67">
        <v>5</v>
      </c>
      <c r="K36" s="67"/>
      <c r="L36" s="75">
        <v>17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</row>
    <row r="37" spans="1:29" x14ac:dyDescent="0.25">
      <c r="A37" s="59"/>
      <c r="B37" s="66" t="s">
        <v>36</v>
      </c>
      <c r="C37" s="67">
        <v>7</v>
      </c>
      <c r="D37" s="67"/>
      <c r="E37" s="67">
        <v>6</v>
      </c>
      <c r="F37" s="67"/>
      <c r="G37" s="67"/>
      <c r="H37" s="67"/>
      <c r="I37" s="67"/>
      <c r="J37" s="67">
        <v>2</v>
      </c>
      <c r="K37" s="67"/>
      <c r="L37" s="75">
        <v>15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 x14ac:dyDescent="0.25">
      <c r="A38" s="59"/>
      <c r="B38" s="66" t="s">
        <v>37</v>
      </c>
      <c r="C38" s="67"/>
      <c r="D38" s="67"/>
      <c r="E38" s="67"/>
      <c r="F38" s="67"/>
      <c r="G38" s="67">
        <v>2</v>
      </c>
      <c r="H38" s="67"/>
      <c r="I38" s="67"/>
      <c r="J38" s="67"/>
      <c r="K38" s="67"/>
      <c r="L38" s="75">
        <v>2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</row>
    <row r="39" spans="1:29" x14ac:dyDescent="0.25">
      <c r="A39" s="59"/>
      <c r="B39" s="66" t="s">
        <v>38</v>
      </c>
      <c r="C39" s="67">
        <v>4</v>
      </c>
      <c r="D39" s="67">
        <v>2</v>
      </c>
      <c r="E39" s="67">
        <v>2</v>
      </c>
      <c r="F39" s="67"/>
      <c r="G39" s="67"/>
      <c r="H39" s="67"/>
      <c r="I39" s="67"/>
      <c r="J39" s="67"/>
      <c r="K39" s="67"/>
      <c r="L39" s="75">
        <v>8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</row>
    <row r="40" spans="1:29" x14ac:dyDescent="0.25">
      <c r="A40" s="59"/>
      <c r="B40" s="66" t="s">
        <v>39</v>
      </c>
      <c r="C40" s="67">
        <v>2</v>
      </c>
      <c r="D40" s="67"/>
      <c r="E40" s="67">
        <v>12</v>
      </c>
      <c r="F40" s="67">
        <v>2</v>
      </c>
      <c r="G40" s="67"/>
      <c r="H40" s="67"/>
      <c r="I40" s="67"/>
      <c r="J40" s="67"/>
      <c r="K40" s="67"/>
      <c r="L40" s="75">
        <v>16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</row>
    <row r="41" spans="1:29" x14ac:dyDescent="0.25">
      <c r="A41" s="59"/>
      <c r="B41" s="66" t="s">
        <v>40</v>
      </c>
      <c r="C41" s="67"/>
      <c r="D41" s="67"/>
      <c r="E41" s="67"/>
      <c r="F41" s="67"/>
      <c r="G41" s="67"/>
      <c r="H41" s="67"/>
      <c r="I41" s="67">
        <v>2</v>
      </c>
      <c r="J41" s="67"/>
      <c r="K41" s="67"/>
      <c r="L41" s="75">
        <v>2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 x14ac:dyDescent="0.25">
      <c r="A42" s="59"/>
      <c r="B42" s="66" t="s">
        <v>41</v>
      </c>
      <c r="C42" s="67">
        <v>87</v>
      </c>
      <c r="D42" s="67">
        <v>2</v>
      </c>
      <c r="E42" s="67">
        <v>26</v>
      </c>
      <c r="F42" s="67"/>
      <c r="G42" s="67"/>
      <c r="H42" s="67"/>
      <c r="I42" s="67">
        <v>4</v>
      </c>
      <c r="J42" s="67">
        <v>2</v>
      </c>
      <c r="K42" s="67"/>
      <c r="L42" s="75">
        <v>121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</row>
    <row r="43" spans="1:29" x14ac:dyDescent="0.25">
      <c r="A43" s="86" t="s">
        <v>826</v>
      </c>
      <c r="B43" s="86"/>
      <c r="C43" s="65">
        <v>134</v>
      </c>
      <c r="D43" s="65">
        <v>8</v>
      </c>
      <c r="E43" s="65">
        <v>98</v>
      </c>
      <c r="F43" s="65">
        <v>4</v>
      </c>
      <c r="G43" s="65">
        <v>6</v>
      </c>
      <c r="H43" s="65">
        <v>2</v>
      </c>
      <c r="I43" s="65">
        <v>48</v>
      </c>
      <c r="J43" s="65">
        <v>10</v>
      </c>
      <c r="K43" s="65"/>
      <c r="L43" s="76">
        <v>310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 x14ac:dyDescent="0.25">
      <c r="A44" s="59">
        <v>4</v>
      </c>
      <c r="B44" s="69" t="s">
        <v>13</v>
      </c>
      <c r="C44" s="70"/>
      <c r="D44" s="70"/>
      <c r="E44" s="70">
        <v>2</v>
      </c>
      <c r="F44" s="70"/>
      <c r="G44" s="70"/>
      <c r="H44" s="70"/>
      <c r="I44" s="70">
        <v>14</v>
      </c>
      <c r="J44" s="70">
        <v>7</v>
      </c>
      <c r="K44" s="70"/>
      <c r="L44" s="77">
        <v>23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 x14ac:dyDescent="0.25">
      <c r="A45" s="59"/>
      <c r="B45" s="69" t="s">
        <v>43</v>
      </c>
      <c r="C45" s="70"/>
      <c r="D45" s="70"/>
      <c r="E45" s="70"/>
      <c r="F45" s="70"/>
      <c r="G45" s="70"/>
      <c r="H45" s="70">
        <v>8</v>
      </c>
      <c r="I45" s="70"/>
      <c r="J45" s="70">
        <v>4</v>
      </c>
      <c r="K45" s="70"/>
      <c r="L45" s="77">
        <v>12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 x14ac:dyDescent="0.25">
      <c r="A46" s="59"/>
      <c r="B46" s="69" t="s">
        <v>19</v>
      </c>
      <c r="C46" s="70">
        <v>8</v>
      </c>
      <c r="D46" s="70"/>
      <c r="E46" s="70"/>
      <c r="F46" s="70"/>
      <c r="G46" s="70"/>
      <c r="H46" s="70"/>
      <c r="I46" s="70"/>
      <c r="J46" s="70"/>
      <c r="K46" s="70"/>
      <c r="L46" s="77">
        <v>8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</row>
    <row r="47" spans="1:29" x14ac:dyDescent="0.25">
      <c r="A47" s="59"/>
      <c r="B47" s="69" t="s">
        <v>25</v>
      </c>
      <c r="C47" s="70"/>
      <c r="D47" s="70">
        <v>2</v>
      </c>
      <c r="E47" s="70">
        <v>2</v>
      </c>
      <c r="F47" s="70"/>
      <c r="G47" s="70">
        <v>9</v>
      </c>
      <c r="H47" s="70"/>
      <c r="I47" s="70">
        <v>4</v>
      </c>
      <c r="J47" s="70"/>
      <c r="K47" s="70"/>
      <c r="L47" s="77">
        <v>17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 x14ac:dyDescent="0.25">
      <c r="A48" s="59"/>
      <c r="B48" s="69" t="s">
        <v>47</v>
      </c>
      <c r="C48" s="70">
        <v>4</v>
      </c>
      <c r="D48" s="70"/>
      <c r="E48" s="70"/>
      <c r="F48" s="70"/>
      <c r="G48" s="70"/>
      <c r="H48" s="70"/>
      <c r="I48" s="70"/>
      <c r="J48" s="70"/>
      <c r="K48" s="70"/>
      <c r="L48" s="77">
        <v>4</v>
      </c>
    </row>
    <row r="49" spans="1:12" x14ac:dyDescent="0.25">
      <c r="A49" s="85" t="s">
        <v>827</v>
      </c>
      <c r="B49" s="85"/>
      <c r="C49" s="68">
        <v>12</v>
      </c>
      <c r="D49" s="68">
        <v>2</v>
      </c>
      <c r="E49" s="68">
        <v>4</v>
      </c>
      <c r="F49" s="68"/>
      <c r="G49" s="68">
        <v>9</v>
      </c>
      <c r="H49" s="68">
        <v>8</v>
      </c>
      <c r="I49" s="68">
        <v>18</v>
      </c>
      <c r="J49" s="68">
        <v>11</v>
      </c>
      <c r="K49" s="68"/>
      <c r="L49" s="78">
        <v>64</v>
      </c>
    </row>
    <row r="50" spans="1:12" ht="18.75" x14ac:dyDescent="0.3">
      <c r="A50" s="1" t="s">
        <v>832</v>
      </c>
      <c r="B50" s="1" t="s">
        <v>831</v>
      </c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x14ac:dyDescent="0.25">
      <c r="A51" s="57" t="s">
        <v>833</v>
      </c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</row>
    <row r="52" spans="1:12" ht="18.75" x14ac:dyDescent="0.3">
      <c r="A52" s="82" t="s">
        <v>828</v>
      </c>
      <c r="B52" s="82"/>
      <c r="C52" s="83">
        <v>188</v>
      </c>
      <c r="D52" s="83">
        <v>22</v>
      </c>
      <c r="E52" s="83">
        <v>124</v>
      </c>
      <c r="F52" s="83">
        <v>6</v>
      </c>
      <c r="G52" s="83">
        <v>15</v>
      </c>
      <c r="H52" s="83">
        <v>17</v>
      </c>
      <c r="I52" s="83">
        <v>68</v>
      </c>
      <c r="J52" s="83">
        <v>75</v>
      </c>
      <c r="K52" s="83"/>
      <c r="L52" s="84">
        <v>515</v>
      </c>
    </row>
    <row r="53" spans="1:12" x14ac:dyDescent="0.25">
      <c r="A53"/>
      <c r="B53"/>
      <c r="C53"/>
      <c r="D53"/>
      <c r="E53"/>
      <c r="F53"/>
      <c r="G53"/>
      <c r="H53"/>
      <c r="I53"/>
      <c r="J53"/>
      <c r="K53"/>
      <c r="L53"/>
    </row>
    <row r="54" spans="1:12" x14ac:dyDescent="0.25">
      <c r="A54"/>
      <c r="B54"/>
      <c r="C54"/>
      <c r="D54"/>
      <c r="E54"/>
      <c r="F54"/>
      <c r="G54"/>
      <c r="H54"/>
      <c r="I54"/>
      <c r="J54"/>
      <c r="K54"/>
      <c r="L54"/>
    </row>
    <row r="55" spans="1:12" x14ac:dyDescent="0.25">
      <c r="A55"/>
      <c r="B55"/>
      <c r="C55"/>
      <c r="D55"/>
      <c r="E55"/>
      <c r="F55"/>
      <c r="G55"/>
      <c r="H55"/>
      <c r="I55"/>
      <c r="J55"/>
      <c r="K55"/>
      <c r="L55"/>
    </row>
    <row r="56" spans="1:12" x14ac:dyDescent="0.25">
      <c r="A56"/>
      <c r="B56"/>
      <c r="C56"/>
      <c r="D56"/>
      <c r="E56"/>
      <c r="F56"/>
      <c r="G56"/>
      <c r="H56"/>
      <c r="I56"/>
      <c r="J56"/>
      <c r="K56"/>
      <c r="L56"/>
    </row>
    <row r="57" spans="1:12" x14ac:dyDescent="0.25">
      <c r="A57"/>
      <c r="B57"/>
      <c r="C57"/>
      <c r="D57"/>
      <c r="E57"/>
      <c r="F57"/>
      <c r="G57"/>
      <c r="H57"/>
      <c r="I57"/>
      <c r="J57"/>
      <c r="K57"/>
      <c r="L57"/>
    </row>
    <row r="58" spans="1:12" x14ac:dyDescent="0.25">
      <c r="A58"/>
      <c r="B58"/>
      <c r="C58"/>
      <c r="D58"/>
      <c r="E58"/>
      <c r="F58"/>
      <c r="G58"/>
      <c r="H58"/>
      <c r="I58"/>
      <c r="J58"/>
      <c r="K58"/>
      <c r="L58"/>
    </row>
    <row r="59" spans="1:12" x14ac:dyDescent="0.25">
      <c r="A59"/>
      <c r="B59"/>
      <c r="C59"/>
      <c r="D59"/>
      <c r="E59"/>
      <c r="F59"/>
      <c r="G59"/>
      <c r="H59"/>
      <c r="I59"/>
      <c r="J59"/>
      <c r="K59"/>
      <c r="L59"/>
    </row>
    <row r="60" spans="1:12" x14ac:dyDescent="0.25">
      <c r="A60"/>
      <c r="B60"/>
      <c r="C60"/>
      <c r="D60"/>
      <c r="E60"/>
      <c r="F60"/>
      <c r="G60"/>
      <c r="H60"/>
      <c r="I60"/>
      <c r="J60"/>
      <c r="K60"/>
      <c r="L60"/>
    </row>
    <row r="61" spans="1:12" x14ac:dyDescent="0.25">
      <c r="A61"/>
      <c r="B61"/>
      <c r="C61"/>
      <c r="D61"/>
      <c r="E61"/>
      <c r="F61"/>
      <c r="G61"/>
      <c r="H61"/>
      <c r="I61"/>
      <c r="J61"/>
      <c r="K61"/>
      <c r="L61"/>
    </row>
    <row r="62" spans="1:12" x14ac:dyDescent="0.25">
      <c r="A62"/>
      <c r="B62"/>
      <c r="C62"/>
      <c r="D62"/>
      <c r="E62"/>
      <c r="F62"/>
      <c r="G62"/>
      <c r="H62"/>
      <c r="I62"/>
      <c r="J62"/>
      <c r="K62"/>
      <c r="L62"/>
    </row>
    <row r="63" spans="1:12" x14ac:dyDescent="0.25">
      <c r="A63"/>
      <c r="B63"/>
      <c r="C63"/>
      <c r="D63"/>
      <c r="E63"/>
      <c r="F63"/>
      <c r="G63"/>
      <c r="H63"/>
      <c r="I63"/>
      <c r="J63"/>
      <c r="K63"/>
      <c r="L63"/>
    </row>
    <row r="64" spans="1:12" x14ac:dyDescent="0.25">
      <c r="A64"/>
      <c r="B64"/>
      <c r="C64"/>
      <c r="D64"/>
      <c r="E64"/>
      <c r="F64"/>
      <c r="G64"/>
      <c r="H64"/>
      <c r="I64"/>
      <c r="J64"/>
      <c r="K64"/>
      <c r="L64"/>
    </row>
    <row r="65" spans="1:12" x14ac:dyDescent="0.25">
      <c r="A65"/>
      <c r="B65"/>
      <c r="C65"/>
      <c r="D65"/>
      <c r="E65"/>
      <c r="F65"/>
      <c r="G65"/>
      <c r="H65"/>
      <c r="I65"/>
      <c r="J65"/>
      <c r="K65"/>
      <c r="L65"/>
    </row>
    <row r="66" spans="1:12" x14ac:dyDescent="0.25">
      <c r="A66"/>
      <c r="B66"/>
      <c r="C66"/>
      <c r="D66"/>
      <c r="E66"/>
      <c r="F66"/>
      <c r="G66"/>
      <c r="H66"/>
      <c r="I66"/>
      <c r="J66"/>
      <c r="K66"/>
      <c r="L66"/>
    </row>
    <row r="67" spans="1:12" x14ac:dyDescent="0.25">
      <c r="A67"/>
      <c r="B67"/>
      <c r="C67"/>
      <c r="D67"/>
      <c r="E67"/>
      <c r="F67"/>
      <c r="G67"/>
      <c r="H67"/>
      <c r="I67"/>
      <c r="J67"/>
      <c r="K67"/>
      <c r="L67"/>
    </row>
    <row r="68" spans="1:12" x14ac:dyDescent="0.25">
      <c r="A68"/>
      <c r="B68"/>
      <c r="C68"/>
      <c r="D68"/>
      <c r="E68"/>
      <c r="F68"/>
      <c r="G68"/>
      <c r="H68"/>
      <c r="I68"/>
      <c r="J68"/>
      <c r="K68"/>
      <c r="L68"/>
    </row>
    <row r="69" spans="1:12" x14ac:dyDescent="0.25">
      <c r="A69"/>
      <c r="B69"/>
      <c r="C69"/>
      <c r="D69"/>
      <c r="E69"/>
      <c r="F69"/>
      <c r="G69"/>
      <c r="H69"/>
      <c r="I69"/>
      <c r="J69"/>
      <c r="K69"/>
      <c r="L69"/>
    </row>
    <row r="70" spans="1:12" x14ac:dyDescent="0.25">
      <c r="A70"/>
      <c r="B70"/>
      <c r="C70"/>
      <c r="D70"/>
      <c r="E70"/>
      <c r="F70"/>
      <c r="G70"/>
      <c r="H70"/>
      <c r="I70"/>
      <c r="J70"/>
      <c r="K70"/>
      <c r="L70"/>
    </row>
    <row r="71" spans="1:12" x14ac:dyDescent="0.25">
      <c r="A71"/>
      <c r="B71"/>
      <c r="C71"/>
      <c r="D71"/>
      <c r="E71"/>
      <c r="F71"/>
      <c r="G71"/>
      <c r="H71"/>
      <c r="I71"/>
      <c r="J71"/>
      <c r="K71"/>
      <c r="L71"/>
    </row>
    <row r="72" spans="1:12" x14ac:dyDescent="0.25">
      <c r="A72"/>
      <c r="B72"/>
      <c r="C72"/>
      <c r="D72"/>
      <c r="E72"/>
      <c r="F72"/>
      <c r="G72"/>
      <c r="H72"/>
      <c r="I72"/>
      <c r="J72"/>
      <c r="K72"/>
      <c r="L72"/>
    </row>
    <row r="73" spans="1:12" x14ac:dyDescent="0.25">
      <c r="A73"/>
      <c r="B73"/>
      <c r="C73"/>
      <c r="D73"/>
      <c r="E73"/>
      <c r="F73"/>
      <c r="G73"/>
      <c r="H73"/>
      <c r="I73"/>
      <c r="J73"/>
      <c r="K73"/>
      <c r="L73"/>
    </row>
    <row r="74" spans="1:12" x14ac:dyDescent="0.25">
      <c r="A74"/>
      <c r="B74"/>
      <c r="C74"/>
      <c r="D74"/>
      <c r="E74"/>
      <c r="F74"/>
      <c r="G74"/>
      <c r="H74"/>
      <c r="I74"/>
      <c r="J74"/>
      <c r="K74"/>
      <c r="L74"/>
    </row>
    <row r="75" spans="1:12" x14ac:dyDescent="0.25">
      <c r="A75"/>
      <c r="B75"/>
      <c r="C75"/>
      <c r="D75"/>
      <c r="E75"/>
      <c r="F75"/>
      <c r="G75"/>
      <c r="H75"/>
      <c r="I75"/>
      <c r="J75"/>
      <c r="K75"/>
      <c r="L75"/>
    </row>
    <row r="76" spans="1:12" x14ac:dyDescent="0.25">
      <c r="A76"/>
      <c r="B76"/>
      <c r="C76"/>
      <c r="D76"/>
      <c r="E76"/>
      <c r="F76"/>
      <c r="G76"/>
      <c r="H76"/>
      <c r="I76"/>
      <c r="J76"/>
      <c r="K76"/>
      <c r="L76"/>
    </row>
    <row r="77" spans="1:12" x14ac:dyDescent="0.25">
      <c r="A77"/>
      <c r="B77"/>
      <c r="C77"/>
      <c r="D77"/>
      <c r="E77"/>
      <c r="F77"/>
      <c r="G77"/>
      <c r="H77"/>
      <c r="I77"/>
      <c r="J77"/>
      <c r="K77"/>
      <c r="L77"/>
    </row>
    <row r="78" spans="1:12" x14ac:dyDescent="0.25">
      <c r="A78"/>
      <c r="B78"/>
      <c r="C78"/>
      <c r="D78"/>
      <c r="E78"/>
      <c r="F78"/>
      <c r="G78"/>
      <c r="H78"/>
      <c r="I78"/>
      <c r="J78"/>
      <c r="K78"/>
      <c r="L78"/>
    </row>
    <row r="79" spans="1:12" x14ac:dyDescent="0.25">
      <c r="A79"/>
      <c r="B79"/>
      <c r="C79"/>
      <c r="D79"/>
      <c r="E79"/>
      <c r="F79"/>
      <c r="G79"/>
      <c r="H79"/>
      <c r="I79"/>
      <c r="J79"/>
      <c r="K79"/>
      <c r="L79"/>
    </row>
    <row r="80" spans="1:12" x14ac:dyDescent="0.25">
      <c r="A80"/>
      <c r="B80"/>
      <c r="C80"/>
      <c r="D80"/>
      <c r="E80"/>
      <c r="F80"/>
      <c r="G80"/>
      <c r="H80"/>
      <c r="I80"/>
      <c r="J80"/>
      <c r="K80"/>
      <c r="L80"/>
    </row>
    <row r="81" spans="1:12" x14ac:dyDescent="0.25">
      <c r="A81"/>
      <c r="B81"/>
      <c r="C81"/>
      <c r="D81"/>
      <c r="E81"/>
      <c r="F81"/>
      <c r="G81"/>
      <c r="H81"/>
      <c r="I81"/>
      <c r="J81"/>
      <c r="K81"/>
      <c r="L81"/>
    </row>
    <row r="82" spans="1:12" x14ac:dyDescent="0.25">
      <c r="A82"/>
      <c r="B82"/>
      <c r="C82"/>
      <c r="D82"/>
      <c r="E82"/>
      <c r="F82"/>
      <c r="G82"/>
      <c r="H82"/>
      <c r="I82"/>
      <c r="J82"/>
      <c r="K82"/>
      <c r="L82"/>
    </row>
    <row r="83" spans="1:12" x14ac:dyDescent="0.25">
      <c r="A83"/>
      <c r="B83"/>
      <c r="C83"/>
      <c r="D83"/>
      <c r="E83"/>
      <c r="F83"/>
      <c r="G83"/>
      <c r="H83"/>
      <c r="I83"/>
      <c r="J83"/>
      <c r="K83"/>
      <c r="L83"/>
    </row>
    <row r="84" spans="1:12" x14ac:dyDescent="0.25">
      <c r="A84"/>
      <c r="B84"/>
      <c r="C84"/>
      <c r="D84"/>
      <c r="E84"/>
      <c r="F84"/>
      <c r="G84"/>
      <c r="H84"/>
      <c r="I84"/>
      <c r="J84"/>
      <c r="K84"/>
      <c r="L84"/>
    </row>
    <row r="85" spans="1:12" x14ac:dyDescent="0.25">
      <c r="A85"/>
      <c r="B85"/>
      <c r="C85"/>
      <c r="D85"/>
      <c r="E85"/>
      <c r="F85"/>
      <c r="G85"/>
      <c r="H85"/>
      <c r="I85"/>
      <c r="J85"/>
      <c r="K85"/>
      <c r="L85"/>
    </row>
    <row r="86" spans="1:12" x14ac:dyDescent="0.25">
      <c r="A86"/>
      <c r="B86"/>
      <c r="C86"/>
      <c r="D86"/>
      <c r="E86"/>
      <c r="F86"/>
      <c r="G86"/>
      <c r="H86"/>
      <c r="I86"/>
      <c r="J86"/>
      <c r="K86"/>
      <c r="L86"/>
    </row>
    <row r="87" spans="1:12" x14ac:dyDescent="0.25">
      <c r="A87"/>
      <c r="B87"/>
      <c r="C87"/>
      <c r="D87"/>
      <c r="E87"/>
      <c r="F87"/>
      <c r="G87"/>
      <c r="H87"/>
      <c r="I87"/>
      <c r="J87"/>
      <c r="K87"/>
      <c r="L87"/>
    </row>
    <row r="88" spans="1:12" x14ac:dyDescent="0.25">
      <c r="A88"/>
      <c r="B88"/>
      <c r="C88"/>
      <c r="D88"/>
      <c r="E88"/>
      <c r="F88"/>
      <c r="G88"/>
      <c r="H88"/>
      <c r="I88"/>
      <c r="J88"/>
      <c r="K88"/>
      <c r="L88"/>
    </row>
    <row r="89" spans="1:12" x14ac:dyDescent="0.25">
      <c r="A89"/>
      <c r="B89"/>
      <c r="C89"/>
      <c r="D89"/>
      <c r="E89"/>
      <c r="F89"/>
      <c r="G89"/>
      <c r="H89"/>
      <c r="I89"/>
      <c r="J89"/>
      <c r="K89"/>
      <c r="L89"/>
    </row>
    <row r="90" spans="1:12" x14ac:dyDescent="0.25">
      <c r="A90"/>
      <c r="B90"/>
      <c r="C90"/>
      <c r="D90"/>
      <c r="E90"/>
      <c r="F90"/>
      <c r="G90"/>
      <c r="H90"/>
      <c r="I90"/>
      <c r="J90"/>
      <c r="K90"/>
      <c r="L90"/>
    </row>
    <row r="91" spans="1:12" x14ac:dyDescent="0.25">
      <c r="A91"/>
      <c r="B91"/>
      <c r="C91"/>
      <c r="D91"/>
      <c r="E91"/>
      <c r="F91"/>
      <c r="G91"/>
      <c r="H91"/>
      <c r="I91"/>
      <c r="J91"/>
      <c r="K91"/>
      <c r="L91"/>
    </row>
    <row r="92" spans="1:12" x14ac:dyDescent="0.25">
      <c r="A92"/>
      <c r="B92"/>
      <c r="C92"/>
      <c r="D92"/>
      <c r="E92"/>
      <c r="F92"/>
      <c r="G92"/>
      <c r="H92"/>
      <c r="I92"/>
      <c r="J92"/>
      <c r="K92"/>
      <c r="L92"/>
    </row>
    <row r="93" spans="1:12" x14ac:dyDescent="0.25">
      <c r="A93"/>
      <c r="B93"/>
      <c r="C93"/>
      <c r="D93"/>
      <c r="E93"/>
      <c r="F93"/>
      <c r="G93"/>
      <c r="H93"/>
      <c r="I93"/>
      <c r="J93"/>
      <c r="K93"/>
      <c r="L93"/>
    </row>
    <row r="94" spans="1:12" x14ac:dyDescent="0.25">
      <c r="A94"/>
      <c r="B94"/>
      <c r="C94"/>
      <c r="D94"/>
      <c r="E94"/>
      <c r="F94"/>
      <c r="G94"/>
      <c r="H94"/>
      <c r="I94"/>
      <c r="J94"/>
      <c r="K94"/>
      <c r="L94"/>
    </row>
    <row r="95" spans="1:12" x14ac:dyDescent="0.25">
      <c r="A95"/>
      <c r="B95"/>
      <c r="C95"/>
      <c r="D95"/>
      <c r="E95"/>
      <c r="F95"/>
      <c r="G95"/>
      <c r="H95"/>
      <c r="I95"/>
      <c r="J95"/>
      <c r="K95"/>
      <c r="L95"/>
    </row>
    <row r="96" spans="1:12" x14ac:dyDescent="0.25">
      <c r="A96"/>
      <c r="B96"/>
      <c r="C96"/>
      <c r="D96"/>
      <c r="E96"/>
      <c r="F96"/>
      <c r="G96"/>
      <c r="H96"/>
      <c r="I96"/>
      <c r="J96"/>
      <c r="K96"/>
      <c r="L96"/>
    </row>
    <row r="97" spans="1:12" x14ac:dyDescent="0.25">
      <c r="A97"/>
      <c r="B97"/>
      <c r="C97"/>
      <c r="D97"/>
      <c r="E97"/>
      <c r="F97"/>
      <c r="G97"/>
      <c r="H97"/>
      <c r="I97"/>
      <c r="J97"/>
      <c r="K97"/>
      <c r="L97"/>
    </row>
    <row r="98" spans="1:12" x14ac:dyDescent="0.25">
      <c r="A98"/>
      <c r="B98"/>
      <c r="C98"/>
      <c r="D98"/>
      <c r="E98"/>
      <c r="F98"/>
      <c r="G98"/>
      <c r="H98"/>
      <c r="I98"/>
      <c r="J98"/>
      <c r="K98"/>
      <c r="L98"/>
    </row>
    <row r="99" spans="1:12" x14ac:dyDescent="0.25">
      <c r="A99"/>
      <c r="B99"/>
      <c r="C99"/>
      <c r="D99"/>
      <c r="E99"/>
      <c r="F99"/>
      <c r="G99"/>
      <c r="H99"/>
      <c r="I99"/>
      <c r="J99"/>
      <c r="K99"/>
      <c r="L99"/>
    </row>
    <row r="100" spans="1:12" x14ac:dyDescent="0.25">
      <c r="A100"/>
      <c r="B100"/>
      <c r="C100"/>
      <c r="D100"/>
      <c r="E100"/>
      <c r="F100"/>
      <c r="G100"/>
      <c r="H100"/>
      <c r="I100"/>
      <c r="J100"/>
      <c r="K100"/>
      <c r="L100"/>
    </row>
    <row r="101" spans="1:12" x14ac:dyDescent="0.25">
      <c r="A101"/>
      <c r="B101"/>
      <c r="C101"/>
      <c r="D101"/>
      <c r="E101"/>
      <c r="F101"/>
      <c r="G101"/>
      <c r="H101"/>
      <c r="I101"/>
      <c r="J101"/>
      <c r="K101"/>
      <c r="L101"/>
    </row>
    <row r="102" spans="1:12" x14ac:dyDescent="0.25">
      <c r="A102"/>
      <c r="B102"/>
      <c r="C102"/>
      <c r="D102"/>
      <c r="E102"/>
      <c r="F102"/>
      <c r="G102"/>
      <c r="H102"/>
      <c r="I102"/>
      <c r="J102"/>
      <c r="K102"/>
      <c r="L102"/>
    </row>
    <row r="103" spans="1:12" x14ac:dyDescent="0.25">
      <c r="A103"/>
      <c r="B103"/>
      <c r="C103"/>
      <c r="D103"/>
      <c r="E103"/>
      <c r="F103"/>
      <c r="G103"/>
      <c r="H103"/>
      <c r="I103"/>
      <c r="J103"/>
      <c r="K103"/>
      <c r="L103"/>
    </row>
    <row r="104" spans="1:12" x14ac:dyDescent="0.25">
      <c r="A104"/>
      <c r="B104"/>
      <c r="C104"/>
      <c r="D104"/>
      <c r="E104"/>
      <c r="F104"/>
      <c r="G104"/>
      <c r="H104"/>
      <c r="I104"/>
      <c r="J104"/>
      <c r="K104"/>
      <c r="L104"/>
    </row>
    <row r="105" spans="1:12" x14ac:dyDescent="0.25">
      <c r="A105"/>
      <c r="B105"/>
      <c r="C105"/>
      <c r="D105"/>
      <c r="E105"/>
      <c r="F105"/>
      <c r="G105"/>
      <c r="H105"/>
      <c r="I105"/>
      <c r="J105"/>
      <c r="K105"/>
      <c r="L105"/>
    </row>
    <row r="106" spans="1:12" x14ac:dyDescent="0.25">
      <c r="A106"/>
      <c r="B106"/>
      <c r="C106"/>
      <c r="D106"/>
      <c r="E106"/>
      <c r="F106"/>
      <c r="G106"/>
      <c r="H106"/>
      <c r="I106"/>
      <c r="J106"/>
      <c r="K106"/>
      <c r="L106"/>
    </row>
    <row r="107" spans="1:12" x14ac:dyDescent="0.25">
      <c r="A107"/>
      <c r="B107"/>
      <c r="C107"/>
      <c r="D107"/>
      <c r="E107"/>
      <c r="F107"/>
      <c r="G107"/>
      <c r="H107"/>
      <c r="I107"/>
      <c r="J107"/>
      <c r="K107"/>
      <c r="L107"/>
    </row>
    <row r="108" spans="1:12" x14ac:dyDescent="0.25">
      <c r="A108"/>
      <c r="B108"/>
      <c r="C108"/>
      <c r="D108"/>
      <c r="E108"/>
      <c r="F108"/>
      <c r="G108"/>
      <c r="H108"/>
      <c r="I108"/>
      <c r="J108"/>
      <c r="K108"/>
      <c r="L108"/>
    </row>
    <row r="109" spans="1:12" x14ac:dyDescent="0.25">
      <c r="A109"/>
      <c r="B109"/>
      <c r="C109"/>
      <c r="D109"/>
      <c r="E109"/>
      <c r="F109"/>
      <c r="G109"/>
      <c r="H109"/>
      <c r="I109"/>
      <c r="J109"/>
      <c r="K109"/>
      <c r="L109"/>
    </row>
    <row r="110" spans="1:12" x14ac:dyDescent="0.25">
      <c r="A110"/>
      <c r="B110"/>
      <c r="C110"/>
      <c r="D110"/>
      <c r="E110"/>
      <c r="F110"/>
      <c r="G110"/>
      <c r="H110"/>
      <c r="I110"/>
      <c r="J110"/>
      <c r="K110"/>
      <c r="L110"/>
    </row>
    <row r="111" spans="1:12" x14ac:dyDescent="0.25">
      <c r="A111"/>
      <c r="B111"/>
      <c r="C111"/>
      <c r="D111"/>
      <c r="E111"/>
      <c r="F111"/>
      <c r="G111"/>
      <c r="H111"/>
      <c r="I111"/>
      <c r="J111"/>
      <c r="K111"/>
      <c r="L111"/>
    </row>
    <row r="112" spans="1:12" x14ac:dyDescent="0.25">
      <c r="A112"/>
      <c r="B112"/>
      <c r="C112"/>
      <c r="D112"/>
      <c r="E112"/>
      <c r="F112"/>
      <c r="G112"/>
      <c r="H112"/>
      <c r="I112"/>
      <c r="J112"/>
      <c r="K112"/>
      <c r="L112"/>
    </row>
    <row r="113" spans="1:12" x14ac:dyDescent="0.25">
      <c r="A113"/>
      <c r="B113"/>
      <c r="C113"/>
      <c r="D113"/>
      <c r="E113"/>
      <c r="F113"/>
      <c r="G113"/>
      <c r="H113"/>
      <c r="I113"/>
      <c r="J113"/>
      <c r="K113"/>
      <c r="L113"/>
    </row>
    <row r="114" spans="1:12" x14ac:dyDescent="0.25">
      <c r="A114"/>
      <c r="B114"/>
      <c r="C114"/>
      <c r="D114"/>
      <c r="E114"/>
      <c r="F114"/>
      <c r="G114"/>
      <c r="H114"/>
      <c r="I114"/>
      <c r="J114"/>
      <c r="K114"/>
      <c r="L114"/>
    </row>
    <row r="115" spans="1:12" x14ac:dyDescent="0.25">
      <c r="A115"/>
      <c r="B115"/>
      <c r="C115"/>
      <c r="D115"/>
      <c r="E115"/>
      <c r="F115"/>
      <c r="G115"/>
      <c r="H115"/>
      <c r="I115"/>
      <c r="J115"/>
      <c r="K115"/>
      <c r="L115"/>
    </row>
    <row r="116" spans="1:12" x14ac:dyDescent="0.25">
      <c r="A116"/>
      <c r="B116"/>
      <c r="C116"/>
      <c r="D116"/>
      <c r="E116"/>
      <c r="F116"/>
      <c r="G116"/>
      <c r="H116"/>
      <c r="I116"/>
      <c r="J116"/>
      <c r="K116"/>
      <c r="L116"/>
    </row>
    <row r="117" spans="1:12" x14ac:dyDescent="0.25">
      <c r="A117"/>
      <c r="B117"/>
      <c r="C117"/>
      <c r="D117"/>
      <c r="E117"/>
      <c r="F117"/>
      <c r="G117"/>
      <c r="H117"/>
      <c r="I117"/>
      <c r="J117"/>
      <c r="K117"/>
      <c r="L117"/>
    </row>
    <row r="118" spans="1:12" x14ac:dyDescent="0.25">
      <c r="A118"/>
      <c r="B118"/>
      <c r="C118"/>
      <c r="D118"/>
      <c r="E118"/>
      <c r="F118"/>
      <c r="G118"/>
      <c r="H118"/>
      <c r="I118"/>
      <c r="J118"/>
      <c r="K118"/>
      <c r="L118"/>
    </row>
    <row r="119" spans="1:12" x14ac:dyDescent="0.25">
      <c r="A119"/>
      <c r="B119"/>
      <c r="C119"/>
      <c r="D119"/>
      <c r="E119"/>
      <c r="F119"/>
      <c r="G119"/>
      <c r="H119"/>
      <c r="I119"/>
      <c r="J119"/>
      <c r="K119"/>
      <c r="L119"/>
    </row>
    <row r="120" spans="1:12" x14ac:dyDescent="0.25">
      <c r="A120"/>
      <c r="B120"/>
      <c r="C120"/>
      <c r="D120"/>
      <c r="E120"/>
      <c r="F120"/>
      <c r="G120"/>
      <c r="H120"/>
      <c r="I120"/>
      <c r="J120"/>
      <c r="K120"/>
      <c r="L120"/>
    </row>
    <row r="121" spans="1:12" x14ac:dyDescent="0.25">
      <c r="A121"/>
      <c r="B121"/>
      <c r="C121"/>
      <c r="D121"/>
      <c r="E121"/>
      <c r="F121"/>
      <c r="G121"/>
      <c r="H121"/>
      <c r="I121"/>
      <c r="J121"/>
      <c r="K121"/>
      <c r="L121"/>
    </row>
    <row r="122" spans="1:12" x14ac:dyDescent="0.25">
      <c r="A122"/>
      <c r="B122"/>
      <c r="C122"/>
      <c r="D122"/>
      <c r="E122"/>
      <c r="F122"/>
      <c r="G122"/>
      <c r="H122"/>
      <c r="I122"/>
      <c r="J122"/>
      <c r="K122"/>
      <c r="L122"/>
    </row>
    <row r="123" spans="1:12" x14ac:dyDescent="0.25">
      <c r="A123"/>
      <c r="B123"/>
      <c r="C123"/>
      <c r="D123"/>
      <c r="E123"/>
      <c r="F123"/>
      <c r="G123"/>
      <c r="H123"/>
      <c r="I123"/>
      <c r="J123"/>
      <c r="K123"/>
      <c r="L123"/>
    </row>
    <row r="124" spans="1:12" x14ac:dyDescent="0.25">
      <c r="A124"/>
      <c r="B124"/>
      <c r="C124"/>
      <c r="D124"/>
      <c r="E124"/>
      <c r="F124"/>
      <c r="G124"/>
      <c r="H124"/>
      <c r="I124"/>
      <c r="J124"/>
      <c r="K124"/>
      <c r="L124"/>
    </row>
    <row r="125" spans="1:12" x14ac:dyDescent="0.25">
      <c r="A125"/>
      <c r="B125"/>
      <c r="C125"/>
      <c r="D125"/>
      <c r="E125"/>
      <c r="F125"/>
      <c r="G125"/>
      <c r="H125"/>
      <c r="I125"/>
      <c r="J125"/>
      <c r="K125"/>
      <c r="L125"/>
    </row>
    <row r="126" spans="1:12" x14ac:dyDescent="0.25">
      <c r="A126"/>
      <c r="B126"/>
      <c r="C126"/>
      <c r="D126"/>
      <c r="E126"/>
      <c r="F126"/>
      <c r="G126"/>
      <c r="H126"/>
      <c r="I126"/>
      <c r="J126"/>
      <c r="K126"/>
      <c r="L126"/>
    </row>
    <row r="127" spans="1:12" x14ac:dyDescent="0.25">
      <c r="A127"/>
      <c r="B127"/>
      <c r="C127"/>
      <c r="D127"/>
      <c r="E127"/>
      <c r="F127"/>
      <c r="G127"/>
      <c r="H127"/>
      <c r="I127"/>
      <c r="J127"/>
      <c r="K127"/>
      <c r="L127"/>
    </row>
    <row r="128" spans="1:12" x14ac:dyDescent="0.25">
      <c r="A128"/>
      <c r="B128"/>
      <c r="C128"/>
      <c r="D128"/>
      <c r="E128"/>
      <c r="F128"/>
      <c r="G128"/>
      <c r="H128"/>
      <c r="I128"/>
      <c r="J128"/>
      <c r="K128"/>
      <c r="L128"/>
    </row>
    <row r="129" spans="1:12" x14ac:dyDescent="0.25">
      <c r="A129"/>
      <c r="B129"/>
      <c r="C129"/>
      <c r="D129"/>
      <c r="E129"/>
      <c r="F129"/>
      <c r="G129"/>
      <c r="H129"/>
      <c r="I129"/>
      <c r="J129"/>
      <c r="K129"/>
      <c r="L129"/>
    </row>
    <row r="130" spans="1:12" x14ac:dyDescent="0.25">
      <c r="A130"/>
      <c r="B130"/>
      <c r="C130"/>
      <c r="D130"/>
      <c r="E130"/>
      <c r="F130"/>
      <c r="G130"/>
      <c r="H130"/>
      <c r="I130"/>
      <c r="J130"/>
      <c r="K130"/>
      <c r="L130"/>
    </row>
    <row r="131" spans="1:12" x14ac:dyDescent="0.25">
      <c r="A131"/>
      <c r="B131"/>
      <c r="C131"/>
      <c r="D131"/>
      <c r="E131"/>
      <c r="F131"/>
      <c r="G131"/>
      <c r="H131"/>
      <c r="I131"/>
      <c r="J131"/>
      <c r="K131"/>
      <c r="L131"/>
    </row>
    <row r="132" spans="1:12" x14ac:dyDescent="0.25">
      <c r="A132"/>
      <c r="B132"/>
      <c r="C132"/>
      <c r="D132"/>
      <c r="E132"/>
      <c r="F132"/>
      <c r="G132"/>
      <c r="H132"/>
      <c r="I132"/>
      <c r="J132"/>
      <c r="K132"/>
      <c r="L132"/>
    </row>
    <row r="133" spans="1:12" x14ac:dyDescent="0.25">
      <c r="A133"/>
      <c r="B133"/>
      <c r="C133"/>
      <c r="D133"/>
      <c r="E133"/>
      <c r="F133"/>
      <c r="G133"/>
      <c r="H133"/>
      <c r="I133"/>
      <c r="J133"/>
      <c r="K133"/>
      <c r="L133"/>
    </row>
    <row r="134" spans="1:12" x14ac:dyDescent="0.25">
      <c r="A134"/>
      <c r="B134"/>
      <c r="C134"/>
      <c r="D134"/>
      <c r="E134"/>
      <c r="F134"/>
      <c r="G134"/>
      <c r="H134"/>
      <c r="I134"/>
      <c r="J134"/>
      <c r="K134"/>
      <c r="L134"/>
    </row>
    <row r="135" spans="1:12" x14ac:dyDescent="0.25">
      <c r="A135"/>
      <c r="B135"/>
      <c r="C135"/>
      <c r="D135"/>
      <c r="E135"/>
      <c r="F135"/>
      <c r="G135"/>
      <c r="H135"/>
      <c r="I135"/>
      <c r="J135"/>
      <c r="K135"/>
      <c r="L135"/>
    </row>
    <row r="136" spans="1:12" x14ac:dyDescent="0.25">
      <c r="A136"/>
      <c r="B136"/>
      <c r="C136"/>
      <c r="D136"/>
      <c r="E136"/>
      <c r="F136"/>
      <c r="G136"/>
      <c r="H136"/>
      <c r="I136"/>
      <c r="J136"/>
      <c r="K136"/>
      <c r="L136"/>
    </row>
    <row r="137" spans="1:12" x14ac:dyDescent="0.25">
      <c r="A137"/>
      <c r="B137"/>
      <c r="C137"/>
      <c r="D137"/>
      <c r="E137"/>
      <c r="F137"/>
      <c r="G137"/>
      <c r="H137"/>
      <c r="I137"/>
      <c r="J137"/>
      <c r="K137"/>
      <c r="L137"/>
    </row>
    <row r="138" spans="1:12" x14ac:dyDescent="0.25">
      <c r="A138"/>
      <c r="B138"/>
      <c r="C138"/>
      <c r="D138"/>
      <c r="E138"/>
      <c r="F138"/>
      <c r="G138"/>
      <c r="H138"/>
      <c r="I138"/>
      <c r="J138"/>
      <c r="K138"/>
      <c r="L138"/>
    </row>
    <row r="139" spans="1:12" x14ac:dyDescent="0.25">
      <c r="A139"/>
      <c r="B139"/>
      <c r="C139"/>
      <c r="D139"/>
      <c r="E139"/>
      <c r="F139"/>
      <c r="G139"/>
      <c r="H139"/>
      <c r="I139"/>
      <c r="J139"/>
      <c r="K139"/>
      <c r="L139"/>
    </row>
    <row r="140" spans="1:12" x14ac:dyDescent="0.25">
      <c r="A140"/>
      <c r="B140"/>
      <c r="C140"/>
      <c r="D140"/>
      <c r="E140"/>
      <c r="F140"/>
      <c r="G140"/>
      <c r="H140"/>
      <c r="I140"/>
      <c r="J140"/>
      <c r="K140"/>
      <c r="L140"/>
    </row>
    <row r="141" spans="1:12" x14ac:dyDescent="0.25">
      <c r="A141"/>
      <c r="B141"/>
      <c r="C141"/>
      <c r="D141"/>
      <c r="E141"/>
      <c r="F141"/>
      <c r="G141"/>
      <c r="H141"/>
      <c r="I141"/>
      <c r="J141"/>
      <c r="K141"/>
      <c r="L141"/>
    </row>
    <row r="142" spans="1:12" x14ac:dyDescent="0.25">
      <c r="A142"/>
      <c r="B142"/>
      <c r="C142"/>
      <c r="D142"/>
      <c r="E142"/>
      <c r="F142"/>
      <c r="G142"/>
      <c r="H142"/>
      <c r="I142"/>
      <c r="J142"/>
      <c r="K142"/>
      <c r="L142"/>
    </row>
    <row r="143" spans="1:12" x14ac:dyDescent="0.25">
      <c r="A143"/>
      <c r="B143"/>
      <c r="C143"/>
      <c r="D143"/>
      <c r="E143"/>
      <c r="F143"/>
      <c r="G143"/>
      <c r="H143"/>
      <c r="I143"/>
      <c r="J143"/>
      <c r="K143"/>
      <c r="L143"/>
    </row>
    <row r="144" spans="1:12" x14ac:dyDescent="0.25">
      <c r="A144"/>
      <c r="B144"/>
      <c r="C144"/>
      <c r="D144"/>
      <c r="E144"/>
      <c r="F144"/>
      <c r="G144"/>
      <c r="H144"/>
      <c r="I144"/>
      <c r="J144"/>
      <c r="K144"/>
      <c r="L144"/>
    </row>
    <row r="145" spans="1:12" x14ac:dyDescent="0.25">
      <c r="A145"/>
      <c r="B145"/>
      <c r="C145"/>
      <c r="D145"/>
      <c r="E145"/>
      <c r="F145"/>
      <c r="G145"/>
      <c r="H145"/>
      <c r="I145"/>
      <c r="J145"/>
      <c r="K145"/>
      <c r="L145"/>
    </row>
    <row r="146" spans="1:12" x14ac:dyDescent="0.25">
      <c r="A146"/>
      <c r="B146"/>
      <c r="C146"/>
      <c r="D146"/>
      <c r="E146"/>
      <c r="F146"/>
      <c r="G146"/>
      <c r="H146"/>
      <c r="I146"/>
      <c r="J146"/>
      <c r="K146"/>
      <c r="L146"/>
    </row>
    <row r="147" spans="1:12" x14ac:dyDescent="0.25">
      <c r="A147"/>
      <c r="B147"/>
      <c r="C147"/>
      <c r="D147"/>
      <c r="E147"/>
      <c r="F147"/>
      <c r="G147"/>
      <c r="H147"/>
      <c r="I147"/>
      <c r="J147"/>
      <c r="K147"/>
      <c r="L147"/>
    </row>
    <row r="148" spans="1:12" x14ac:dyDescent="0.25">
      <c r="A148"/>
      <c r="B148"/>
      <c r="C148"/>
      <c r="D148"/>
      <c r="E148"/>
      <c r="F148"/>
      <c r="G148"/>
      <c r="H148"/>
      <c r="I148"/>
      <c r="J148"/>
      <c r="K148"/>
      <c r="L148"/>
    </row>
    <row r="149" spans="1:12" x14ac:dyDescent="0.25">
      <c r="A149"/>
      <c r="B149"/>
      <c r="C149"/>
      <c r="D149"/>
      <c r="E149"/>
      <c r="F149"/>
      <c r="G149"/>
      <c r="H149"/>
      <c r="I149"/>
      <c r="J149"/>
      <c r="K149"/>
      <c r="L149"/>
    </row>
    <row r="150" spans="1:12" x14ac:dyDescent="0.25">
      <c r="A150"/>
      <c r="B150"/>
      <c r="C150"/>
      <c r="D150"/>
      <c r="E150"/>
      <c r="F150"/>
      <c r="G150"/>
      <c r="H150"/>
      <c r="I150"/>
      <c r="J150"/>
      <c r="K150"/>
      <c r="L150"/>
    </row>
    <row r="151" spans="1:12" x14ac:dyDescent="0.25">
      <c r="A151"/>
      <c r="B151"/>
      <c r="C151"/>
      <c r="D151"/>
      <c r="E151"/>
      <c r="F151"/>
      <c r="G151"/>
      <c r="H151"/>
      <c r="I151"/>
      <c r="J151"/>
      <c r="K151"/>
      <c r="L151"/>
    </row>
    <row r="152" spans="1:12" x14ac:dyDescent="0.25">
      <c r="A152"/>
      <c r="B152"/>
      <c r="C152"/>
      <c r="D152"/>
      <c r="E152"/>
      <c r="F152"/>
      <c r="G152"/>
      <c r="H152"/>
      <c r="I152"/>
      <c r="J152"/>
      <c r="K152"/>
      <c r="L152"/>
    </row>
    <row r="153" spans="1:12" x14ac:dyDescent="0.25">
      <c r="A153"/>
      <c r="B153"/>
      <c r="C153"/>
      <c r="D153"/>
      <c r="E153"/>
      <c r="F153"/>
      <c r="G153"/>
      <c r="H153"/>
      <c r="I153"/>
      <c r="J153"/>
      <c r="K153"/>
      <c r="L153"/>
    </row>
    <row r="154" spans="1:12" x14ac:dyDescent="0.25">
      <c r="A154"/>
      <c r="B154"/>
      <c r="C154"/>
      <c r="D154"/>
      <c r="E154"/>
      <c r="F154"/>
      <c r="G154"/>
      <c r="H154"/>
      <c r="I154"/>
      <c r="J154"/>
      <c r="K154"/>
      <c r="L154"/>
    </row>
    <row r="155" spans="1:12" x14ac:dyDescent="0.25">
      <c r="A155"/>
      <c r="B155"/>
      <c r="C155"/>
      <c r="D155"/>
      <c r="E155"/>
      <c r="F155"/>
      <c r="G155"/>
      <c r="H155"/>
      <c r="I155"/>
      <c r="J155"/>
      <c r="K155"/>
      <c r="L155"/>
    </row>
    <row r="156" spans="1:12" x14ac:dyDescent="0.25">
      <c r="A156"/>
      <c r="B156"/>
      <c r="C156"/>
      <c r="D156"/>
      <c r="E156"/>
      <c r="F156"/>
      <c r="G156"/>
      <c r="H156"/>
      <c r="I156"/>
      <c r="J156"/>
      <c r="K156"/>
      <c r="L156"/>
    </row>
    <row r="157" spans="1:12" x14ac:dyDescent="0.25">
      <c r="A157"/>
      <c r="B157"/>
      <c r="C157"/>
      <c r="D157"/>
      <c r="E157"/>
      <c r="F157"/>
      <c r="G157"/>
      <c r="H157"/>
      <c r="I157"/>
      <c r="J157"/>
      <c r="K157"/>
      <c r="L157"/>
    </row>
    <row r="158" spans="1:12" x14ac:dyDescent="0.25">
      <c r="A158"/>
      <c r="B158"/>
      <c r="C158"/>
      <c r="D158"/>
      <c r="E158"/>
      <c r="F158"/>
      <c r="G158"/>
      <c r="H158"/>
      <c r="I158"/>
      <c r="J158"/>
      <c r="K158"/>
      <c r="L158"/>
    </row>
    <row r="159" spans="1:12" x14ac:dyDescent="0.25">
      <c r="A159"/>
      <c r="B159"/>
      <c r="C159"/>
      <c r="D159"/>
      <c r="E159"/>
      <c r="F159"/>
      <c r="G159"/>
      <c r="H159"/>
      <c r="I159"/>
      <c r="J159"/>
      <c r="K159"/>
      <c r="L159"/>
    </row>
    <row r="160" spans="1:12" x14ac:dyDescent="0.25">
      <c r="A160"/>
      <c r="B160"/>
      <c r="C160"/>
      <c r="D160"/>
      <c r="E160"/>
      <c r="F160"/>
      <c r="G160"/>
      <c r="H160"/>
      <c r="I160"/>
      <c r="J160"/>
      <c r="K160"/>
      <c r="L160"/>
    </row>
    <row r="161" spans="1:12" x14ac:dyDescent="0.25">
      <c r="A161"/>
      <c r="B161"/>
      <c r="C161"/>
      <c r="D161"/>
      <c r="E161"/>
      <c r="F161"/>
      <c r="G161"/>
      <c r="H161"/>
      <c r="I161"/>
      <c r="J161"/>
      <c r="K161"/>
      <c r="L161"/>
    </row>
    <row r="162" spans="1:12" x14ac:dyDescent="0.25">
      <c r="A162"/>
      <c r="B162"/>
      <c r="C162"/>
      <c r="D162"/>
      <c r="E162"/>
      <c r="F162"/>
      <c r="G162"/>
      <c r="H162"/>
      <c r="I162"/>
      <c r="J162"/>
      <c r="K162"/>
      <c r="L162"/>
    </row>
    <row r="163" spans="1:12" x14ac:dyDescent="0.25">
      <c r="A163"/>
      <c r="B163"/>
      <c r="C163"/>
      <c r="D163"/>
      <c r="E163"/>
      <c r="F163"/>
      <c r="G163"/>
      <c r="H163"/>
      <c r="I163"/>
      <c r="J163"/>
      <c r="K163"/>
      <c r="L163"/>
    </row>
    <row r="164" spans="1:12" x14ac:dyDescent="0.25">
      <c r="A164"/>
      <c r="B164"/>
      <c r="C164"/>
      <c r="D164"/>
      <c r="E164"/>
      <c r="F164"/>
      <c r="G164"/>
      <c r="H164"/>
      <c r="I164"/>
      <c r="J164"/>
      <c r="K164"/>
      <c r="L164"/>
    </row>
    <row r="165" spans="1:12" x14ac:dyDescent="0.25">
      <c r="A165"/>
      <c r="B165"/>
      <c r="C165"/>
      <c r="D165"/>
      <c r="E165"/>
      <c r="F165"/>
      <c r="G165"/>
      <c r="H165"/>
      <c r="I165"/>
      <c r="J165"/>
      <c r="K165"/>
      <c r="L165"/>
    </row>
    <row r="166" spans="1:12" x14ac:dyDescent="0.25">
      <c r="A166"/>
      <c r="B166"/>
      <c r="C166"/>
      <c r="D166"/>
      <c r="E166"/>
      <c r="F166"/>
      <c r="G166"/>
      <c r="H166"/>
      <c r="I166"/>
      <c r="J166"/>
      <c r="K166"/>
      <c r="L166"/>
    </row>
    <row r="167" spans="1:12" x14ac:dyDescent="0.25">
      <c r="A167"/>
      <c r="B167"/>
      <c r="C167"/>
      <c r="D167"/>
      <c r="E167"/>
      <c r="F167"/>
      <c r="G167"/>
      <c r="H167"/>
      <c r="I167"/>
      <c r="J167"/>
      <c r="K167"/>
      <c r="L167"/>
    </row>
    <row r="168" spans="1:12" x14ac:dyDescent="0.25">
      <c r="A168"/>
      <c r="B168"/>
      <c r="C168"/>
      <c r="D168"/>
      <c r="E168"/>
      <c r="F168"/>
      <c r="G168"/>
      <c r="H168"/>
      <c r="I168"/>
      <c r="J168"/>
      <c r="K168"/>
      <c r="L168"/>
    </row>
    <row r="169" spans="1:12" x14ac:dyDescent="0.25">
      <c r="A169"/>
      <c r="B169"/>
      <c r="C169"/>
      <c r="D169"/>
      <c r="E169"/>
      <c r="F169"/>
      <c r="G169"/>
      <c r="H169"/>
      <c r="I169"/>
      <c r="J169"/>
      <c r="K169"/>
      <c r="L169"/>
    </row>
    <row r="170" spans="1:12" x14ac:dyDescent="0.25">
      <c r="A170"/>
      <c r="B170"/>
      <c r="C170"/>
      <c r="D170"/>
      <c r="E170"/>
      <c r="F170"/>
      <c r="G170"/>
      <c r="H170"/>
      <c r="I170"/>
      <c r="J170"/>
      <c r="K170"/>
      <c r="L170"/>
    </row>
    <row r="171" spans="1:12" x14ac:dyDescent="0.25">
      <c r="A171"/>
      <c r="B171"/>
      <c r="C171"/>
      <c r="D171"/>
      <c r="E171"/>
      <c r="F171"/>
      <c r="G171"/>
      <c r="H171"/>
      <c r="I171"/>
      <c r="J171"/>
      <c r="K171"/>
      <c r="L171"/>
    </row>
    <row r="172" spans="1:12" x14ac:dyDescent="0.25">
      <c r="A172"/>
      <c r="B172"/>
      <c r="C172"/>
      <c r="D172"/>
      <c r="E172"/>
      <c r="F172"/>
      <c r="G172"/>
      <c r="H172"/>
      <c r="I172"/>
      <c r="J172"/>
      <c r="K172"/>
      <c r="L172"/>
    </row>
    <row r="173" spans="1:12" x14ac:dyDescent="0.25">
      <c r="A173"/>
      <c r="B173"/>
      <c r="C173"/>
      <c r="D173"/>
      <c r="E173"/>
      <c r="F173"/>
      <c r="G173"/>
      <c r="H173"/>
      <c r="I173"/>
      <c r="J173"/>
      <c r="K173"/>
      <c r="L173"/>
    </row>
    <row r="174" spans="1:12" x14ac:dyDescent="0.25">
      <c r="A174"/>
      <c r="B174"/>
      <c r="C174"/>
      <c r="D174"/>
      <c r="E174"/>
      <c r="F174"/>
      <c r="G174"/>
      <c r="H174"/>
      <c r="I174"/>
      <c r="J174"/>
      <c r="K174"/>
      <c r="L174"/>
    </row>
    <row r="175" spans="1:12" x14ac:dyDescent="0.25">
      <c r="A175"/>
      <c r="B175"/>
      <c r="C175"/>
      <c r="D175"/>
      <c r="E175"/>
      <c r="F175"/>
      <c r="G175"/>
      <c r="H175"/>
      <c r="I175"/>
      <c r="J175"/>
      <c r="K175"/>
      <c r="L175"/>
    </row>
    <row r="176" spans="1:12" x14ac:dyDescent="0.25">
      <c r="A176"/>
      <c r="B176"/>
      <c r="C176"/>
      <c r="D176"/>
      <c r="E176"/>
      <c r="F176"/>
      <c r="G176"/>
      <c r="H176"/>
      <c r="I176"/>
      <c r="J176"/>
      <c r="K176"/>
      <c r="L176"/>
    </row>
    <row r="177" spans="1:12" x14ac:dyDescent="0.25">
      <c r="A177"/>
      <c r="B177"/>
      <c r="C177"/>
      <c r="D177"/>
      <c r="E177"/>
      <c r="F177"/>
      <c r="G177"/>
      <c r="H177"/>
      <c r="I177"/>
      <c r="J177"/>
      <c r="K177"/>
      <c r="L177"/>
    </row>
    <row r="178" spans="1:12" x14ac:dyDescent="0.25">
      <c r="A178"/>
      <c r="B178"/>
      <c r="C178"/>
      <c r="D178"/>
      <c r="E178"/>
      <c r="F178"/>
      <c r="G178"/>
      <c r="H178"/>
      <c r="I178"/>
      <c r="J178"/>
      <c r="K178"/>
      <c r="L178"/>
    </row>
    <row r="179" spans="1:12" x14ac:dyDescent="0.25">
      <c r="A179"/>
      <c r="B179"/>
      <c r="C179"/>
      <c r="D179"/>
      <c r="E179"/>
      <c r="F179"/>
      <c r="G179"/>
      <c r="H179"/>
      <c r="I179"/>
      <c r="J179"/>
      <c r="K179"/>
      <c r="L179"/>
    </row>
    <row r="180" spans="1:12" x14ac:dyDescent="0.25">
      <c r="A180"/>
      <c r="B180"/>
      <c r="C180"/>
      <c r="D180"/>
      <c r="E180"/>
      <c r="F180"/>
      <c r="G180"/>
      <c r="H180"/>
      <c r="I180"/>
      <c r="J180"/>
      <c r="K180"/>
      <c r="L180"/>
    </row>
    <row r="181" spans="1:12" x14ac:dyDescent="0.25">
      <c r="A181"/>
      <c r="B181"/>
      <c r="C181"/>
      <c r="D181"/>
      <c r="E181"/>
      <c r="F181"/>
      <c r="G181"/>
      <c r="H181"/>
      <c r="I181"/>
      <c r="J181"/>
      <c r="K181"/>
      <c r="L181"/>
    </row>
    <row r="182" spans="1:12" x14ac:dyDescent="0.25">
      <c r="A182"/>
      <c r="B182"/>
      <c r="C182"/>
      <c r="D182"/>
      <c r="E182"/>
      <c r="F182"/>
      <c r="G182"/>
      <c r="H182"/>
      <c r="I182"/>
      <c r="J182"/>
      <c r="K182"/>
      <c r="L182"/>
    </row>
    <row r="183" spans="1:12" x14ac:dyDescent="0.25">
      <c r="A183"/>
      <c r="B183"/>
      <c r="C183"/>
      <c r="D183"/>
      <c r="E183"/>
      <c r="F183"/>
      <c r="G183"/>
      <c r="H183"/>
      <c r="I183"/>
      <c r="J183"/>
      <c r="K183"/>
      <c r="L183"/>
    </row>
    <row r="184" spans="1:12" x14ac:dyDescent="0.25">
      <c r="A184"/>
      <c r="B184"/>
      <c r="C184"/>
      <c r="D184"/>
      <c r="E184"/>
      <c r="F184"/>
      <c r="G184"/>
      <c r="H184"/>
      <c r="I184"/>
      <c r="J184"/>
      <c r="K184"/>
      <c r="L184"/>
    </row>
    <row r="185" spans="1:12" x14ac:dyDescent="0.25">
      <c r="A185"/>
      <c r="B185"/>
      <c r="C185"/>
      <c r="D185"/>
      <c r="E185"/>
      <c r="F185"/>
      <c r="G185"/>
      <c r="H185"/>
      <c r="I185"/>
      <c r="J185"/>
      <c r="K185"/>
      <c r="L185"/>
    </row>
    <row r="186" spans="1:12" x14ac:dyDescent="0.25">
      <c r="A186"/>
      <c r="B186"/>
      <c r="C186"/>
      <c r="D186"/>
      <c r="E186"/>
      <c r="F186"/>
      <c r="G186"/>
      <c r="H186"/>
      <c r="I186"/>
      <c r="J186"/>
      <c r="K186"/>
      <c r="L186"/>
    </row>
    <row r="187" spans="1:12" x14ac:dyDescent="0.25">
      <c r="A187"/>
      <c r="B187"/>
      <c r="C187"/>
      <c r="D187"/>
      <c r="E187"/>
      <c r="F187"/>
      <c r="G187"/>
      <c r="H187"/>
      <c r="I187"/>
      <c r="J187"/>
      <c r="K187"/>
      <c r="L187"/>
    </row>
    <row r="188" spans="1:12" x14ac:dyDescent="0.25">
      <c r="A188"/>
      <c r="B188"/>
      <c r="C188"/>
      <c r="D188"/>
      <c r="E188"/>
      <c r="F188"/>
      <c r="G188"/>
      <c r="H188"/>
      <c r="I188"/>
      <c r="J188"/>
      <c r="K188"/>
      <c r="L188"/>
    </row>
    <row r="189" spans="1:12" x14ac:dyDescent="0.25">
      <c r="A189"/>
      <c r="B189"/>
      <c r="C189"/>
      <c r="D189"/>
      <c r="E189"/>
      <c r="F189"/>
      <c r="G189"/>
      <c r="H189"/>
      <c r="I189"/>
      <c r="J189"/>
      <c r="K189"/>
      <c r="L189"/>
    </row>
    <row r="190" spans="1:12" x14ac:dyDescent="0.25">
      <c r="A190"/>
      <c r="B190"/>
      <c r="C190"/>
      <c r="D190"/>
      <c r="E190"/>
      <c r="F190"/>
      <c r="G190"/>
      <c r="H190"/>
      <c r="I190"/>
      <c r="J190"/>
      <c r="K190"/>
      <c r="L190"/>
    </row>
    <row r="191" spans="1:12" x14ac:dyDescent="0.25">
      <c r="A191"/>
      <c r="B191"/>
      <c r="C191"/>
      <c r="D191"/>
      <c r="E191"/>
      <c r="F191"/>
      <c r="G191"/>
      <c r="H191"/>
      <c r="I191"/>
      <c r="J191"/>
      <c r="K191"/>
      <c r="L191"/>
    </row>
    <row r="192" spans="1:12" x14ac:dyDescent="0.25">
      <c r="A192"/>
      <c r="B192"/>
      <c r="C192"/>
      <c r="D192"/>
      <c r="E192"/>
      <c r="F192"/>
      <c r="G192"/>
      <c r="H192"/>
      <c r="I192"/>
      <c r="J192"/>
      <c r="K192"/>
      <c r="L192"/>
    </row>
    <row r="193" spans="1:12" x14ac:dyDescent="0.25">
      <c r="A193"/>
      <c r="B193"/>
      <c r="C193"/>
      <c r="D193"/>
      <c r="E193"/>
      <c r="F193"/>
      <c r="G193"/>
      <c r="H193"/>
      <c r="I193"/>
      <c r="J193"/>
      <c r="K193"/>
      <c r="L193"/>
    </row>
    <row r="194" spans="1:12" x14ac:dyDescent="0.25">
      <c r="A194"/>
      <c r="B194"/>
      <c r="C194"/>
      <c r="D194"/>
      <c r="E194"/>
      <c r="F194"/>
      <c r="G194"/>
      <c r="H194"/>
      <c r="I194"/>
      <c r="J194"/>
      <c r="K194"/>
      <c r="L194"/>
    </row>
    <row r="195" spans="1:12" x14ac:dyDescent="0.25">
      <c r="A195"/>
      <c r="B195"/>
      <c r="C195"/>
      <c r="D195"/>
      <c r="E195"/>
      <c r="F195"/>
      <c r="G195"/>
      <c r="H195"/>
      <c r="I195"/>
      <c r="J195"/>
      <c r="K195"/>
      <c r="L195"/>
    </row>
    <row r="196" spans="1:12" x14ac:dyDescent="0.25">
      <c r="A196"/>
      <c r="B196"/>
      <c r="C196"/>
      <c r="D196"/>
      <c r="E196"/>
      <c r="F196"/>
      <c r="G196"/>
      <c r="H196"/>
      <c r="I196"/>
      <c r="J196"/>
      <c r="K196"/>
      <c r="L196"/>
    </row>
    <row r="197" spans="1:12" x14ac:dyDescent="0.25">
      <c r="A197"/>
      <c r="B197"/>
      <c r="C197"/>
      <c r="D197"/>
      <c r="E197"/>
      <c r="F197"/>
      <c r="G197"/>
      <c r="H197"/>
      <c r="I197"/>
      <c r="J197"/>
      <c r="K197"/>
      <c r="L197"/>
    </row>
    <row r="198" spans="1:12" x14ac:dyDescent="0.25">
      <c r="A198"/>
      <c r="B198"/>
      <c r="C198"/>
      <c r="D198"/>
      <c r="E198"/>
      <c r="F198"/>
      <c r="G198"/>
      <c r="H198"/>
      <c r="I198"/>
      <c r="J198"/>
      <c r="K198"/>
      <c r="L198"/>
    </row>
    <row r="199" spans="1:12" x14ac:dyDescent="0.25">
      <c r="A199"/>
      <c r="B199"/>
      <c r="C199"/>
      <c r="D199"/>
      <c r="E199"/>
      <c r="F199"/>
      <c r="G199"/>
      <c r="H199"/>
      <c r="I199"/>
      <c r="J199"/>
      <c r="K199"/>
      <c r="L199"/>
    </row>
    <row r="200" spans="1:12" x14ac:dyDescent="0.25">
      <c r="A200"/>
      <c r="B200"/>
      <c r="C200"/>
      <c r="D200"/>
      <c r="E200"/>
      <c r="F200"/>
      <c r="G200"/>
      <c r="H200"/>
      <c r="I200"/>
      <c r="J200"/>
      <c r="K200"/>
      <c r="L200"/>
    </row>
    <row r="201" spans="1:12" x14ac:dyDescent="0.25">
      <c r="A201"/>
      <c r="B201"/>
      <c r="C201"/>
      <c r="D201"/>
      <c r="E201"/>
      <c r="F201"/>
      <c r="G201"/>
      <c r="H201"/>
      <c r="I201"/>
      <c r="J201"/>
      <c r="K201"/>
      <c r="L201"/>
    </row>
    <row r="202" spans="1:12" x14ac:dyDescent="0.25">
      <c r="A202"/>
      <c r="B202"/>
      <c r="C202"/>
      <c r="D202"/>
      <c r="E202"/>
      <c r="F202"/>
      <c r="G202"/>
      <c r="H202"/>
      <c r="I202"/>
      <c r="J202"/>
      <c r="K202"/>
      <c r="L202"/>
    </row>
    <row r="203" spans="1:12" x14ac:dyDescent="0.25">
      <c r="A203"/>
      <c r="B203"/>
      <c r="C203"/>
      <c r="D203"/>
      <c r="E203"/>
      <c r="F203"/>
      <c r="G203"/>
      <c r="H203"/>
      <c r="I203"/>
      <c r="J203"/>
      <c r="K203"/>
      <c r="L203"/>
    </row>
    <row r="204" spans="1:12" x14ac:dyDescent="0.25">
      <c r="A204"/>
      <c r="B204"/>
      <c r="C204"/>
      <c r="D204"/>
      <c r="E204"/>
      <c r="F204"/>
      <c r="G204"/>
      <c r="H204"/>
      <c r="I204"/>
      <c r="J204"/>
      <c r="K204"/>
      <c r="L204"/>
    </row>
    <row r="205" spans="1:12" x14ac:dyDescent="0.25">
      <c r="A205"/>
      <c r="B205"/>
      <c r="C205"/>
      <c r="D205"/>
      <c r="E205"/>
      <c r="F205"/>
      <c r="G205"/>
      <c r="H205"/>
      <c r="I205"/>
      <c r="J205"/>
      <c r="K205"/>
      <c r="L205"/>
    </row>
    <row r="206" spans="1:12" x14ac:dyDescent="0.25">
      <c r="A206"/>
      <c r="B206"/>
      <c r="C206"/>
      <c r="D206"/>
      <c r="E206"/>
      <c r="F206"/>
      <c r="G206"/>
      <c r="H206"/>
      <c r="I206"/>
      <c r="J206"/>
      <c r="K206"/>
      <c r="L206"/>
    </row>
    <row r="207" spans="1:12" x14ac:dyDescent="0.25">
      <c r="A207"/>
      <c r="B207"/>
      <c r="C207"/>
      <c r="D207"/>
      <c r="E207"/>
      <c r="F207"/>
      <c r="G207"/>
      <c r="H207"/>
      <c r="I207"/>
      <c r="J207"/>
      <c r="K207"/>
      <c r="L207"/>
    </row>
    <row r="208" spans="1:12" x14ac:dyDescent="0.25">
      <c r="A208"/>
      <c r="B208"/>
      <c r="C208"/>
      <c r="D208"/>
      <c r="E208"/>
      <c r="F208"/>
      <c r="G208"/>
      <c r="H208"/>
      <c r="I208"/>
      <c r="J208"/>
      <c r="K208"/>
      <c r="L208"/>
    </row>
    <row r="209" spans="1:12" x14ac:dyDescent="0.25">
      <c r="A209"/>
      <c r="B209"/>
      <c r="C209"/>
      <c r="D209"/>
      <c r="E209"/>
      <c r="F209"/>
      <c r="G209"/>
      <c r="H209"/>
      <c r="I209"/>
      <c r="J209"/>
      <c r="K209"/>
      <c r="L209"/>
    </row>
    <row r="210" spans="1:12" x14ac:dyDescent="0.25">
      <c r="A210"/>
      <c r="B210"/>
      <c r="C210"/>
      <c r="D210"/>
      <c r="E210"/>
      <c r="F210"/>
      <c r="G210"/>
      <c r="H210"/>
      <c r="I210"/>
      <c r="J210"/>
      <c r="K210"/>
      <c r="L210"/>
    </row>
    <row r="211" spans="1:12" x14ac:dyDescent="0.25">
      <c r="A211"/>
      <c r="B211"/>
      <c r="C211"/>
      <c r="D211"/>
      <c r="E211"/>
      <c r="F211"/>
      <c r="G211"/>
      <c r="H211"/>
      <c r="I211"/>
      <c r="J211"/>
      <c r="K211"/>
      <c r="L211"/>
    </row>
    <row r="212" spans="1:12" x14ac:dyDescent="0.25">
      <c r="A212"/>
      <c r="B212"/>
      <c r="C212"/>
      <c r="D212"/>
      <c r="E212"/>
      <c r="F212"/>
      <c r="G212"/>
      <c r="H212"/>
      <c r="I212"/>
      <c r="J212"/>
      <c r="K212"/>
      <c r="L212"/>
    </row>
    <row r="213" spans="1:12" x14ac:dyDescent="0.25">
      <c r="A213"/>
      <c r="B213"/>
      <c r="C213"/>
      <c r="D213"/>
      <c r="E213"/>
      <c r="F213"/>
      <c r="G213"/>
      <c r="H213"/>
      <c r="I213"/>
      <c r="J213"/>
      <c r="K213"/>
      <c r="L213"/>
    </row>
    <row r="214" spans="1:12" x14ac:dyDescent="0.25">
      <c r="A214"/>
      <c r="B214"/>
      <c r="C214"/>
      <c r="D214"/>
      <c r="E214"/>
      <c r="F214"/>
      <c r="G214"/>
      <c r="H214"/>
      <c r="I214"/>
      <c r="J214"/>
      <c r="K214"/>
      <c r="L214"/>
    </row>
    <row r="215" spans="1:12" x14ac:dyDescent="0.25">
      <c r="A215"/>
      <c r="B215"/>
      <c r="C215"/>
      <c r="D215"/>
      <c r="E215"/>
      <c r="F215"/>
      <c r="G215"/>
      <c r="H215"/>
      <c r="I215"/>
      <c r="J215"/>
      <c r="K215"/>
      <c r="L215"/>
    </row>
    <row r="216" spans="1:12" x14ac:dyDescent="0.25">
      <c r="A216"/>
      <c r="B216"/>
      <c r="C216"/>
      <c r="D216"/>
      <c r="E216"/>
      <c r="F216"/>
      <c r="G216"/>
      <c r="H216"/>
      <c r="I216"/>
      <c r="J216"/>
      <c r="K216"/>
      <c r="L216"/>
    </row>
    <row r="217" spans="1:12" x14ac:dyDescent="0.25">
      <c r="A217"/>
      <c r="B217"/>
      <c r="C217"/>
      <c r="D217"/>
      <c r="E217"/>
      <c r="F217"/>
      <c r="G217"/>
      <c r="H217"/>
      <c r="I217"/>
      <c r="J217"/>
      <c r="K217"/>
      <c r="L217"/>
    </row>
    <row r="218" spans="1:12" x14ac:dyDescent="0.25">
      <c r="A218"/>
      <c r="B218"/>
      <c r="C218"/>
      <c r="D218"/>
      <c r="E218"/>
      <c r="F218"/>
      <c r="G218"/>
      <c r="H218"/>
      <c r="I218"/>
      <c r="J218"/>
      <c r="K218"/>
      <c r="L218"/>
    </row>
    <row r="219" spans="1:12" x14ac:dyDescent="0.25">
      <c r="A219"/>
      <c r="B219"/>
      <c r="C219"/>
      <c r="D219"/>
      <c r="E219"/>
      <c r="F219"/>
      <c r="G219"/>
      <c r="H219"/>
      <c r="I219"/>
      <c r="J219"/>
      <c r="K219"/>
      <c r="L219"/>
    </row>
    <row r="220" spans="1:12" x14ac:dyDescent="0.25">
      <c r="A220"/>
      <c r="B220"/>
      <c r="C220"/>
      <c r="D220"/>
      <c r="E220"/>
      <c r="F220"/>
      <c r="G220"/>
      <c r="H220"/>
      <c r="I220"/>
      <c r="J220"/>
      <c r="K220"/>
      <c r="L220"/>
    </row>
    <row r="221" spans="1:12" x14ac:dyDescent="0.25">
      <c r="A221"/>
      <c r="B221"/>
      <c r="C221"/>
      <c r="D221"/>
      <c r="E221"/>
      <c r="F221"/>
      <c r="G221"/>
      <c r="H221"/>
      <c r="I221"/>
      <c r="J221"/>
      <c r="K221"/>
      <c r="L221"/>
    </row>
    <row r="222" spans="1:12" x14ac:dyDescent="0.25">
      <c r="A222"/>
      <c r="B222"/>
      <c r="C222"/>
      <c r="D222"/>
      <c r="E222"/>
      <c r="F222"/>
      <c r="G222"/>
      <c r="H222"/>
      <c r="I222"/>
      <c r="J222"/>
      <c r="K222"/>
      <c r="L222"/>
    </row>
    <row r="223" spans="1:12" x14ac:dyDescent="0.25">
      <c r="A223"/>
      <c r="B223"/>
      <c r="C223"/>
      <c r="D223"/>
      <c r="E223"/>
      <c r="F223"/>
      <c r="G223"/>
      <c r="H223"/>
      <c r="I223"/>
      <c r="J223"/>
      <c r="K223"/>
      <c r="L223"/>
    </row>
    <row r="224" spans="1:12" x14ac:dyDescent="0.25">
      <c r="A224"/>
      <c r="B224"/>
      <c r="C224"/>
      <c r="D224"/>
      <c r="E224"/>
      <c r="F224"/>
      <c r="G224"/>
      <c r="H224"/>
      <c r="I224"/>
      <c r="J224"/>
      <c r="K224"/>
      <c r="L224"/>
    </row>
    <row r="225" spans="1:12" x14ac:dyDescent="0.25">
      <c r="A225"/>
      <c r="B225"/>
      <c r="C225"/>
      <c r="D225"/>
      <c r="E225"/>
      <c r="F225"/>
      <c r="G225"/>
      <c r="H225"/>
      <c r="I225"/>
      <c r="J225"/>
      <c r="K225"/>
      <c r="L225"/>
    </row>
    <row r="226" spans="1:12" x14ac:dyDescent="0.25">
      <c r="A226"/>
      <c r="B226"/>
      <c r="C226"/>
      <c r="D226"/>
      <c r="E226"/>
      <c r="F226"/>
      <c r="G226"/>
      <c r="H226"/>
      <c r="I226"/>
      <c r="J226"/>
      <c r="K226"/>
      <c r="L226"/>
    </row>
    <row r="227" spans="1:12" x14ac:dyDescent="0.25">
      <c r="A227"/>
      <c r="B227"/>
      <c r="C227"/>
      <c r="D227"/>
      <c r="E227"/>
      <c r="F227"/>
      <c r="G227"/>
      <c r="H227"/>
      <c r="I227"/>
      <c r="J227"/>
      <c r="K227"/>
      <c r="L227"/>
    </row>
    <row r="228" spans="1:12" x14ac:dyDescent="0.25">
      <c r="A228"/>
      <c r="B228"/>
      <c r="C228"/>
      <c r="D228"/>
      <c r="E228"/>
      <c r="F228"/>
      <c r="G228"/>
      <c r="H228"/>
      <c r="I228"/>
      <c r="J228"/>
      <c r="K228"/>
      <c r="L228"/>
    </row>
    <row r="229" spans="1:12" x14ac:dyDescent="0.25">
      <c r="A229"/>
      <c r="B229"/>
      <c r="C229"/>
      <c r="D229"/>
      <c r="E229"/>
      <c r="F229"/>
      <c r="G229"/>
      <c r="H229"/>
      <c r="I229"/>
      <c r="J229"/>
      <c r="K229"/>
      <c r="L229"/>
    </row>
    <row r="230" spans="1:12" x14ac:dyDescent="0.25">
      <c r="A230"/>
      <c r="B230"/>
      <c r="C230"/>
      <c r="D230"/>
      <c r="E230"/>
      <c r="F230"/>
      <c r="G230"/>
      <c r="H230"/>
      <c r="I230"/>
      <c r="J230"/>
      <c r="K230"/>
      <c r="L230"/>
    </row>
    <row r="231" spans="1:12" x14ac:dyDescent="0.25">
      <c r="A231"/>
      <c r="B231"/>
      <c r="C231"/>
      <c r="D231"/>
      <c r="E231"/>
      <c r="F231"/>
      <c r="G231"/>
      <c r="H231"/>
      <c r="I231"/>
      <c r="J231"/>
      <c r="K231"/>
      <c r="L231"/>
    </row>
    <row r="232" spans="1:12" x14ac:dyDescent="0.25">
      <c r="A232"/>
      <c r="B232"/>
      <c r="C232"/>
      <c r="D232"/>
      <c r="E232"/>
      <c r="F232"/>
      <c r="G232"/>
      <c r="H232"/>
      <c r="I232"/>
      <c r="J232"/>
      <c r="K232"/>
      <c r="L232"/>
    </row>
    <row r="233" spans="1:12" x14ac:dyDescent="0.25">
      <c r="A233"/>
      <c r="B233"/>
      <c r="C233"/>
      <c r="D233"/>
      <c r="E233"/>
      <c r="F233"/>
      <c r="G233"/>
      <c r="H233"/>
      <c r="I233"/>
      <c r="J233"/>
      <c r="K233"/>
      <c r="L233"/>
    </row>
    <row r="234" spans="1:12" x14ac:dyDescent="0.25">
      <c r="A234"/>
      <c r="B234"/>
      <c r="C234"/>
      <c r="D234"/>
      <c r="E234"/>
      <c r="F234"/>
      <c r="G234"/>
      <c r="H234"/>
      <c r="I234"/>
      <c r="J234"/>
      <c r="K234"/>
      <c r="L234"/>
    </row>
    <row r="235" spans="1:12" x14ac:dyDescent="0.25">
      <c r="A235"/>
      <c r="B235"/>
      <c r="C235"/>
      <c r="D235"/>
      <c r="E235"/>
      <c r="F235"/>
      <c r="G235"/>
      <c r="H235"/>
      <c r="I235"/>
      <c r="J235"/>
      <c r="K235"/>
      <c r="L235"/>
    </row>
    <row r="236" spans="1:12" x14ac:dyDescent="0.25">
      <c r="A236"/>
      <c r="B236"/>
      <c r="C236"/>
      <c r="D236"/>
      <c r="E236"/>
      <c r="F236"/>
      <c r="G236"/>
      <c r="H236"/>
      <c r="I236"/>
      <c r="J236"/>
      <c r="K236"/>
      <c r="L236"/>
    </row>
    <row r="237" spans="1:12" x14ac:dyDescent="0.25">
      <c r="A237"/>
      <c r="B237"/>
      <c r="C237"/>
      <c r="D237"/>
      <c r="E237"/>
      <c r="F237"/>
      <c r="G237"/>
      <c r="H237"/>
      <c r="I237"/>
      <c r="J237"/>
      <c r="K237"/>
      <c r="L237"/>
    </row>
    <row r="238" spans="1:12" x14ac:dyDescent="0.25">
      <c r="A238"/>
      <c r="B238"/>
      <c r="C238"/>
      <c r="D238"/>
      <c r="E238"/>
      <c r="F238"/>
      <c r="G238"/>
      <c r="H238"/>
      <c r="I238"/>
      <c r="J238"/>
      <c r="K238"/>
      <c r="L238"/>
    </row>
    <row r="239" spans="1:12" x14ac:dyDescent="0.25">
      <c r="A239"/>
      <c r="B239"/>
      <c r="C239"/>
      <c r="D239"/>
      <c r="E239"/>
      <c r="F239"/>
      <c r="G239"/>
      <c r="H239"/>
      <c r="I239"/>
      <c r="J239"/>
      <c r="K239"/>
      <c r="L239"/>
    </row>
    <row r="240" spans="1:12" x14ac:dyDescent="0.25">
      <c r="A240"/>
      <c r="B240"/>
      <c r="C240"/>
      <c r="D240"/>
      <c r="E240"/>
      <c r="F240"/>
      <c r="G240"/>
      <c r="H240"/>
      <c r="I240"/>
      <c r="J240"/>
      <c r="K240"/>
      <c r="L240"/>
    </row>
    <row r="241" spans="1:12" x14ac:dyDescent="0.25">
      <c r="A241"/>
      <c r="B241"/>
      <c r="C241"/>
      <c r="D241"/>
      <c r="E241"/>
      <c r="F241"/>
      <c r="G241"/>
      <c r="H241"/>
      <c r="I241"/>
      <c r="J241"/>
      <c r="K241"/>
      <c r="L241"/>
    </row>
    <row r="242" spans="1:12" x14ac:dyDescent="0.25">
      <c r="A242"/>
      <c r="B242"/>
      <c r="C242"/>
      <c r="D242"/>
      <c r="E242"/>
      <c r="F242"/>
      <c r="G242"/>
      <c r="H242"/>
      <c r="I242"/>
      <c r="J242"/>
      <c r="K242"/>
      <c r="L242"/>
    </row>
    <row r="243" spans="1:12" x14ac:dyDescent="0.25">
      <c r="A243"/>
      <c r="B243"/>
      <c r="C243"/>
      <c r="D243"/>
      <c r="E243"/>
      <c r="F243"/>
      <c r="G243"/>
      <c r="H243"/>
      <c r="I243"/>
      <c r="J243"/>
      <c r="K243"/>
      <c r="L243"/>
    </row>
    <row r="244" spans="1:12" x14ac:dyDescent="0.25">
      <c r="A244"/>
      <c r="B244"/>
      <c r="C244"/>
      <c r="D244"/>
      <c r="E244"/>
      <c r="F244"/>
      <c r="G244"/>
      <c r="H244"/>
      <c r="I244"/>
      <c r="J244"/>
      <c r="K244"/>
      <c r="L244"/>
    </row>
    <row r="245" spans="1:12" x14ac:dyDescent="0.25">
      <c r="A245"/>
      <c r="B245"/>
      <c r="C245"/>
      <c r="D245"/>
      <c r="E245"/>
      <c r="F245"/>
      <c r="G245"/>
      <c r="H245"/>
      <c r="I245"/>
      <c r="J245"/>
      <c r="K245"/>
      <c r="L245"/>
    </row>
    <row r="246" spans="1:12" x14ac:dyDescent="0.25">
      <c r="A246"/>
      <c r="B246"/>
      <c r="C246"/>
      <c r="D246"/>
      <c r="E246"/>
      <c r="F246"/>
      <c r="G246"/>
      <c r="H246"/>
      <c r="I246"/>
      <c r="J246"/>
      <c r="K246"/>
      <c r="L246"/>
    </row>
    <row r="247" spans="1:12" x14ac:dyDescent="0.25">
      <c r="A247"/>
      <c r="B247"/>
      <c r="C247"/>
      <c r="D247"/>
      <c r="E247"/>
      <c r="F247"/>
      <c r="G247"/>
      <c r="H247"/>
      <c r="I247"/>
      <c r="J247"/>
      <c r="K247"/>
      <c r="L247"/>
    </row>
    <row r="248" spans="1:12" x14ac:dyDescent="0.25">
      <c r="A248"/>
      <c r="B248"/>
      <c r="C248"/>
      <c r="D248"/>
      <c r="E248"/>
      <c r="F248"/>
      <c r="G248"/>
      <c r="H248"/>
      <c r="I248"/>
      <c r="J248"/>
      <c r="K248"/>
      <c r="L248"/>
    </row>
    <row r="249" spans="1:12" x14ac:dyDescent="0.25">
      <c r="A249"/>
      <c r="B249"/>
      <c r="C249"/>
      <c r="D249"/>
      <c r="E249"/>
      <c r="F249"/>
      <c r="G249"/>
      <c r="H249"/>
      <c r="I249"/>
      <c r="J249"/>
      <c r="K249"/>
      <c r="L249"/>
    </row>
    <row r="250" spans="1:12" x14ac:dyDescent="0.25">
      <c r="A250"/>
      <c r="B250"/>
      <c r="C250"/>
      <c r="D250"/>
      <c r="E250"/>
      <c r="F250"/>
      <c r="G250"/>
      <c r="H250"/>
      <c r="I250"/>
      <c r="J250"/>
      <c r="K250"/>
      <c r="L250"/>
    </row>
    <row r="251" spans="1:12" x14ac:dyDescent="0.25">
      <c r="A251"/>
      <c r="B251"/>
      <c r="C251"/>
      <c r="D251"/>
      <c r="E251"/>
      <c r="F251"/>
      <c r="G251"/>
      <c r="H251"/>
      <c r="I251"/>
      <c r="J251"/>
      <c r="K251"/>
      <c r="L251"/>
    </row>
    <row r="252" spans="1:12" x14ac:dyDescent="0.25">
      <c r="A252"/>
      <c r="B252"/>
      <c r="C252"/>
      <c r="D252"/>
      <c r="E252"/>
      <c r="F252"/>
      <c r="G252"/>
      <c r="H252"/>
      <c r="I252"/>
      <c r="J252"/>
      <c r="K252"/>
      <c r="L252"/>
    </row>
    <row r="253" spans="1:12" x14ac:dyDescent="0.25">
      <c r="A253"/>
      <c r="B253"/>
      <c r="C253"/>
      <c r="D253"/>
      <c r="E253"/>
      <c r="F253"/>
      <c r="G253"/>
      <c r="H253"/>
      <c r="I253"/>
      <c r="J253"/>
      <c r="K253"/>
      <c r="L253"/>
    </row>
    <row r="254" spans="1:12" x14ac:dyDescent="0.25">
      <c r="A254"/>
      <c r="B254"/>
      <c r="C254"/>
      <c r="D254"/>
      <c r="E254"/>
      <c r="F254"/>
      <c r="G254"/>
      <c r="H254"/>
      <c r="I254"/>
      <c r="J254"/>
      <c r="K254"/>
      <c r="L254"/>
    </row>
    <row r="255" spans="1:12" x14ac:dyDescent="0.25">
      <c r="A255"/>
      <c r="B255"/>
      <c r="C255"/>
      <c r="D255"/>
      <c r="E255"/>
      <c r="F255"/>
      <c r="G255"/>
      <c r="H255"/>
      <c r="I255"/>
      <c r="J255"/>
      <c r="K255"/>
      <c r="L255"/>
    </row>
    <row r="256" spans="1:12" x14ac:dyDescent="0.25">
      <c r="A256"/>
      <c r="B256"/>
      <c r="C256"/>
      <c r="D256"/>
      <c r="E256"/>
      <c r="F256"/>
      <c r="G256"/>
      <c r="H256"/>
      <c r="I256"/>
      <c r="J256"/>
      <c r="K256"/>
      <c r="L256"/>
    </row>
    <row r="257" spans="1:12" x14ac:dyDescent="0.25">
      <c r="A257"/>
      <c r="B257"/>
      <c r="C257"/>
      <c r="D257"/>
      <c r="E257"/>
      <c r="F257"/>
      <c r="G257"/>
      <c r="H257"/>
      <c r="I257"/>
      <c r="J257"/>
      <c r="K257"/>
      <c r="L257"/>
    </row>
    <row r="258" spans="1:12" x14ac:dyDescent="0.25">
      <c r="A258"/>
      <c r="B258"/>
      <c r="C258"/>
      <c r="D258"/>
      <c r="E258"/>
      <c r="F258"/>
      <c r="G258"/>
      <c r="H258"/>
      <c r="I258"/>
      <c r="J258"/>
      <c r="K258"/>
      <c r="L258"/>
    </row>
    <row r="259" spans="1:12" x14ac:dyDescent="0.25">
      <c r="A259"/>
      <c r="B259"/>
      <c r="C259"/>
      <c r="D259"/>
      <c r="E259"/>
      <c r="F259"/>
      <c r="G259"/>
      <c r="H259"/>
      <c r="I259"/>
      <c r="J259"/>
      <c r="K259"/>
      <c r="L259"/>
    </row>
    <row r="260" spans="1:12" x14ac:dyDescent="0.25">
      <c r="A260"/>
      <c r="B260"/>
      <c r="C260"/>
      <c r="D260"/>
      <c r="E260"/>
      <c r="F260"/>
      <c r="G260"/>
      <c r="H260"/>
      <c r="I260"/>
      <c r="J260"/>
      <c r="K260"/>
      <c r="L260"/>
    </row>
    <row r="261" spans="1:12" x14ac:dyDescent="0.25">
      <c r="A261"/>
      <c r="B261"/>
      <c r="C261"/>
      <c r="D261"/>
      <c r="E261"/>
      <c r="F261"/>
      <c r="G261"/>
      <c r="H261"/>
      <c r="I261"/>
      <c r="J261"/>
      <c r="K261"/>
      <c r="L261"/>
    </row>
    <row r="262" spans="1:12" x14ac:dyDescent="0.25">
      <c r="A262"/>
      <c r="B262"/>
      <c r="C262"/>
      <c r="D262"/>
      <c r="E262"/>
      <c r="F262"/>
      <c r="G262"/>
      <c r="H262"/>
      <c r="I262"/>
      <c r="J262"/>
      <c r="K262"/>
      <c r="L262"/>
    </row>
    <row r="263" spans="1:12" x14ac:dyDescent="0.25">
      <c r="A263"/>
      <c r="B263"/>
      <c r="C263"/>
      <c r="D263"/>
      <c r="E263"/>
      <c r="F263"/>
      <c r="G263"/>
      <c r="H263"/>
      <c r="I263"/>
      <c r="J263"/>
      <c r="K263"/>
      <c r="L263"/>
    </row>
    <row r="264" spans="1:12" x14ac:dyDescent="0.25">
      <c r="A264"/>
      <c r="B264"/>
      <c r="C264"/>
      <c r="D264"/>
      <c r="E264"/>
      <c r="F264"/>
      <c r="G264"/>
      <c r="H264"/>
      <c r="I264"/>
      <c r="J264"/>
      <c r="K264"/>
      <c r="L264"/>
    </row>
    <row r="265" spans="1:12" x14ac:dyDescent="0.25">
      <c r="A265"/>
      <c r="B265"/>
      <c r="C265"/>
      <c r="D265"/>
      <c r="E265"/>
      <c r="F265"/>
      <c r="G265"/>
      <c r="H265"/>
      <c r="I265"/>
      <c r="J265"/>
      <c r="K265"/>
      <c r="L265"/>
    </row>
    <row r="266" spans="1:12" x14ac:dyDescent="0.25">
      <c r="A266"/>
      <c r="B266"/>
      <c r="C266"/>
      <c r="D266"/>
      <c r="E266"/>
      <c r="F266"/>
      <c r="G266"/>
      <c r="H266"/>
      <c r="I266"/>
      <c r="J266"/>
      <c r="K266"/>
      <c r="L266"/>
    </row>
    <row r="267" spans="1:12" x14ac:dyDescent="0.25">
      <c r="A267"/>
      <c r="B267"/>
      <c r="C267"/>
      <c r="D267"/>
      <c r="E267"/>
      <c r="F267"/>
      <c r="G267"/>
      <c r="H267"/>
      <c r="I267"/>
      <c r="J267"/>
      <c r="K267"/>
      <c r="L267"/>
    </row>
    <row r="268" spans="1:12" x14ac:dyDescent="0.25">
      <c r="A268"/>
      <c r="B268"/>
      <c r="C268"/>
      <c r="D268"/>
      <c r="E268"/>
      <c r="F268"/>
      <c r="G268"/>
      <c r="H268"/>
      <c r="I268"/>
      <c r="J268"/>
      <c r="K268"/>
      <c r="L268"/>
    </row>
    <row r="269" spans="1:12" x14ac:dyDescent="0.25">
      <c r="A269"/>
      <c r="B269"/>
      <c r="C269"/>
      <c r="D269"/>
      <c r="E269"/>
      <c r="F269"/>
      <c r="G269"/>
      <c r="H269"/>
      <c r="I269"/>
      <c r="J269"/>
      <c r="K269"/>
      <c r="L269"/>
    </row>
    <row r="270" spans="1:12" x14ac:dyDescent="0.25">
      <c r="A270"/>
      <c r="B270"/>
      <c r="C270"/>
      <c r="D270"/>
      <c r="E270"/>
      <c r="F270"/>
      <c r="G270"/>
      <c r="H270"/>
      <c r="I270"/>
      <c r="J270"/>
      <c r="K270"/>
      <c r="L270"/>
    </row>
    <row r="271" spans="1:12" x14ac:dyDescent="0.25">
      <c r="A271"/>
      <c r="B271"/>
      <c r="C271"/>
      <c r="D271"/>
      <c r="E271"/>
      <c r="F271"/>
      <c r="G271"/>
      <c r="H271"/>
      <c r="I271"/>
      <c r="J271"/>
      <c r="K271"/>
      <c r="L271"/>
    </row>
    <row r="272" spans="1:12" x14ac:dyDescent="0.25">
      <c r="A272"/>
      <c r="B272"/>
      <c r="C272"/>
      <c r="D272"/>
      <c r="E272"/>
      <c r="F272"/>
      <c r="G272"/>
      <c r="H272"/>
      <c r="I272"/>
      <c r="J272"/>
      <c r="K272"/>
      <c r="L272"/>
    </row>
    <row r="273" spans="1:12" x14ac:dyDescent="0.25">
      <c r="A273"/>
      <c r="B273"/>
      <c r="C273"/>
      <c r="D273"/>
      <c r="E273"/>
      <c r="F273"/>
      <c r="G273"/>
      <c r="H273"/>
      <c r="I273"/>
      <c r="J273"/>
      <c r="K273"/>
      <c r="L273"/>
    </row>
    <row r="274" spans="1:12" x14ac:dyDescent="0.25">
      <c r="A274"/>
      <c r="B274"/>
      <c r="C274"/>
      <c r="D274"/>
      <c r="E274"/>
      <c r="F274"/>
      <c r="G274"/>
      <c r="H274"/>
      <c r="I274"/>
      <c r="J274"/>
      <c r="K274"/>
      <c r="L274"/>
    </row>
    <row r="275" spans="1:12" x14ac:dyDescent="0.25">
      <c r="A275"/>
      <c r="B275"/>
      <c r="C275"/>
      <c r="D275"/>
      <c r="E275"/>
      <c r="F275"/>
      <c r="G275"/>
      <c r="H275"/>
      <c r="I275"/>
      <c r="J275"/>
      <c r="K275"/>
      <c r="L275"/>
    </row>
    <row r="276" spans="1:12" x14ac:dyDescent="0.25">
      <c r="A276"/>
      <c r="B276"/>
      <c r="C276"/>
      <c r="D276"/>
      <c r="E276"/>
      <c r="F276"/>
      <c r="G276"/>
      <c r="H276"/>
      <c r="I276"/>
      <c r="J276"/>
      <c r="K276"/>
      <c r="L276"/>
    </row>
    <row r="277" spans="1:12" x14ac:dyDescent="0.25">
      <c r="A277"/>
      <c r="B277"/>
      <c r="C277"/>
      <c r="D277"/>
      <c r="E277"/>
      <c r="F277"/>
      <c r="G277"/>
      <c r="H277"/>
      <c r="I277"/>
      <c r="J277"/>
      <c r="K277"/>
      <c r="L277"/>
    </row>
    <row r="278" spans="1:12" x14ac:dyDescent="0.25">
      <c r="A278"/>
      <c r="B278"/>
      <c r="C278"/>
      <c r="D278"/>
      <c r="E278"/>
      <c r="F278"/>
      <c r="G278"/>
      <c r="H278"/>
      <c r="I278"/>
      <c r="J278"/>
      <c r="K278"/>
      <c r="L278"/>
    </row>
    <row r="279" spans="1:12" x14ac:dyDescent="0.25">
      <c r="A279"/>
      <c r="B279"/>
      <c r="C279"/>
      <c r="D279"/>
      <c r="E279"/>
      <c r="F279"/>
      <c r="G279"/>
      <c r="H279"/>
      <c r="I279"/>
      <c r="J279"/>
      <c r="K279"/>
      <c r="L279"/>
    </row>
    <row r="280" spans="1:12" x14ac:dyDescent="0.25">
      <c r="A280"/>
      <c r="B280"/>
      <c r="C280"/>
      <c r="D280"/>
      <c r="E280"/>
      <c r="F280"/>
      <c r="G280"/>
      <c r="H280"/>
      <c r="I280"/>
      <c r="J280"/>
      <c r="K280"/>
      <c r="L280"/>
    </row>
    <row r="281" spans="1:12" x14ac:dyDescent="0.25">
      <c r="A281"/>
      <c r="B281"/>
      <c r="C281"/>
      <c r="D281"/>
      <c r="E281"/>
      <c r="F281"/>
      <c r="G281"/>
      <c r="H281"/>
      <c r="I281"/>
      <c r="J281"/>
      <c r="K281"/>
      <c r="L281"/>
    </row>
    <row r="282" spans="1:12" x14ac:dyDescent="0.25">
      <c r="A282"/>
      <c r="B282"/>
      <c r="C282"/>
      <c r="D282"/>
      <c r="E282"/>
      <c r="F282"/>
      <c r="G282"/>
      <c r="H282"/>
      <c r="I282"/>
      <c r="J282"/>
      <c r="K282"/>
      <c r="L282"/>
    </row>
    <row r="283" spans="1:12" x14ac:dyDescent="0.25">
      <c r="A283"/>
      <c r="B283"/>
      <c r="C283"/>
      <c r="D283"/>
      <c r="E283"/>
      <c r="F283"/>
      <c r="G283"/>
      <c r="H283"/>
      <c r="I283"/>
      <c r="J283"/>
      <c r="K283"/>
      <c r="L283"/>
    </row>
    <row r="284" spans="1:12" x14ac:dyDescent="0.25">
      <c r="A284"/>
      <c r="B284"/>
      <c r="C284"/>
      <c r="D284"/>
      <c r="E284"/>
      <c r="F284"/>
      <c r="G284"/>
      <c r="H284"/>
      <c r="I284"/>
      <c r="J284"/>
      <c r="K284"/>
      <c r="L284"/>
    </row>
    <row r="285" spans="1:12" x14ac:dyDescent="0.25">
      <c r="A285"/>
      <c r="B285"/>
      <c r="C285"/>
      <c r="D285"/>
      <c r="E285"/>
      <c r="F285"/>
      <c r="G285"/>
      <c r="H285"/>
      <c r="I285"/>
      <c r="J285"/>
      <c r="K285"/>
      <c r="L285"/>
    </row>
    <row r="286" spans="1:12" x14ac:dyDescent="0.25">
      <c r="A286"/>
      <c r="B286"/>
      <c r="C286"/>
      <c r="D286"/>
      <c r="E286"/>
      <c r="F286"/>
      <c r="G286"/>
      <c r="H286"/>
      <c r="I286"/>
      <c r="J286"/>
      <c r="K286"/>
      <c r="L286"/>
    </row>
    <row r="287" spans="1:12" x14ac:dyDescent="0.25">
      <c r="A287"/>
      <c r="B287"/>
      <c r="C287"/>
      <c r="D287"/>
      <c r="E287"/>
      <c r="F287"/>
      <c r="G287"/>
      <c r="H287"/>
      <c r="I287"/>
      <c r="J287"/>
      <c r="K287"/>
      <c r="L287"/>
    </row>
    <row r="288" spans="1:12" x14ac:dyDescent="0.25">
      <c r="A288"/>
      <c r="B288"/>
      <c r="C288"/>
      <c r="D288"/>
      <c r="E288"/>
      <c r="F288"/>
      <c r="G288"/>
      <c r="H288"/>
      <c r="I288"/>
      <c r="J288"/>
      <c r="K288"/>
      <c r="L288"/>
    </row>
    <row r="289" spans="1:12" x14ac:dyDescent="0.25">
      <c r="A289"/>
      <c r="B289"/>
      <c r="C289"/>
      <c r="D289"/>
      <c r="E289"/>
      <c r="F289"/>
      <c r="G289"/>
      <c r="H289"/>
      <c r="I289"/>
      <c r="J289"/>
      <c r="K289"/>
      <c r="L289"/>
    </row>
    <row r="290" spans="1:12" x14ac:dyDescent="0.25">
      <c r="A290"/>
      <c r="B290"/>
      <c r="C290"/>
      <c r="D290"/>
      <c r="E290"/>
      <c r="F290"/>
      <c r="G290"/>
      <c r="H290"/>
      <c r="I290"/>
      <c r="J290"/>
      <c r="K290"/>
      <c r="L290"/>
    </row>
    <row r="291" spans="1:12" x14ac:dyDescent="0.25">
      <c r="A291"/>
      <c r="B291"/>
      <c r="C291"/>
      <c r="D291"/>
      <c r="E291"/>
      <c r="F291"/>
      <c r="G291"/>
      <c r="H291"/>
      <c r="I291"/>
      <c r="J291"/>
      <c r="K291"/>
      <c r="L291"/>
    </row>
    <row r="292" spans="1:12" x14ac:dyDescent="0.25">
      <c r="A292"/>
      <c r="B292"/>
      <c r="C292"/>
      <c r="D292"/>
      <c r="E292"/>
      <c r="F292"/>
      <c r="G292"/>
      <c r="H292"/>
      <c r="I292"/>
      <c r="J292"/>
      <c r="K292"/>
      <c r="L292"/>
    </row>
    <row r="293" spans="1:12" x14ac:dyDescent="0.25">
      <c r="A293"/>
      <c r="B293"/>
      <c r="C293"/>
      <c r="D293"/>
      <c r="E293"/>
      <c r="F293"/>
      <c r="G293"/>
      <c r="H293"/>
      <c r="I293"/>
      <c r="J293"/>
      <c r="K293"/>
      <c r="L293"/>
    </row>
    <row r="294" spans="1:12" x14ac:dyDescent="0.25">
      <c r="A294"/>
      <c r="B294"/>
      <c r="C294"/>
      <c r="D294"/>
      <c r="E294"/>
      <c r="F294"/>
      <c r="G294"/>
      <c r="H294"/>
      <c r="I294"/>
      <c r="J294"/>
      <c r="K294"/>
      <c r="L294"/>
    </row>
    <row r="295" spans="1:12" x14ac:dyDescent="0.25">
      <c r="A295"/>
      <c r="B295"/>
      <c r="C295"/>
      <c r="D295"/>
      <c r="E295"/>
      <c r="F295"/>
      <c r="G295"/>
      <c r="H295"/>
      <c r="I295"/>
      <c r="J295"/>
      <c r="K295"/>
      <c r="L295"/>
    </row>
    <row r="296" spans="1:12" x14ac:dyDescent="0.25">
      <c r="A296"/>
      <c r="B296"/>
      <c r="C296"/>
      <c r="D296"/>
      <c r="E296"/>
      <c r="F296"/>
      <c r="G296"/>
      <c r="H296"/>
      <c r="I296"/>
      <c r="J296"/>
      <c r="K296"/>
      <c r="L296"/>
    </row>
    <row r="297" spans="1:12" x14ac:dyDescent="0.25">
      <c r="A297"/>
      <c r="B297"/>
      <c r="C297"/>
      <c r="D297"/>
      <c r="E297"/>
      <c r="F297"/>
      <c r="G297"/>
      <c r="H297"/>
      <c r="I297"/>
      <c r="J297"/>
      <c r="K297"/>
      <c r="L297"/>
    </row>
    <row r="298" spans="1:12" x14ac:dyDescent="0.25">
      <c r="A298"/>
      <c r="B298"/>
      <c r="C298"/>
      <c r="D298"/>
      <c r="E298"/>
      <c r="F298"/>
      <c r="G298"/>
      <c r="H298"/>
      <c r="I298"/>
      <c r="J298"/>
      <c r="K298"/>
      <c r="L298"/>
    </row>
    <row r="299" spans="1:12" x14ac:dyDescent="0.25">
      <c r="A299"/>
      <c r="B299"/>
      <c r="C299"/>
      <c r="D299"/>
      <c r="E299"/>
      <c r="F299"/>
      <c r="G299"/>
      <c r="H299"/>
      <c r="I299"/>
      <c r="J299"/>
      <c r="K299"/>
      <c r="L299"/>
    </row>
    <row r="300" spans="1:12" x14ac:dyDescent="0.25">
      <c r="A300"/>
      <c r="B300"/>
      <c r="C300"/>
      <c r="D300"/>
      <c r="E300"/>
      <c r="F300"/>
      <c r="G300"/>
      <c r="H300"/>
      <c r="I300"/>
      <c r="J300"/>
      <c r="K300"/>
      <c r="L300"/>
    </row>
    <row r="301" spans="1:12" x14ac:dyDescent="0.25">
      <c r="A301"/>
      <c r="B301"/>
      <c r="C301"/>
      <c r="D301"/>
      <c r="E301"/>
      <c r="F301"/>
      <c r="G301"/>
      <c r="H301"/>
      <c r="I301"/>
      <c r="J301"/>
      <c r="K301"/>
      <c r="L301"/>
    </row>
    <row r="302" spans="1:12" x14ac:dyDescent="0.25">
      <c r="A302"/>
      <c r="B302"/>
      <c r="C302"/>
      <c r="D302"/>
      <c r="E302"/>
      <c r="F302"/>
      <c r="G302"/>
      <c r="H302"/>
      <c r="I302"/>
      <c r="J302"/>
      <c r="K302"/>
      <c r="L302"/>
    </row>
    <row r="303" spans="1:12" ht="18.75" x14ac:dyDescent="0.3">
      <c r="A303"/>
      <c r="B303"/>
      <c r="C303"/>
      <c r="D303"/>
      <c r="E303"/>
      <c r="F303"/>
      <c r="G303"/>
      <c r="H303"/>
      <c r="I303"/>
      <c r="J303"/>
      <c r="K303"/>
      <c r="L30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3"/>
  <sheetViews>
    <sheetView workbookViewId="0">
      <selection sqref="A1:XFD1048576"/>
    </sheetView>
  </sheetViews>
  <sheetFormatPr baseColWidth="10" defaultRowHeight="15" x14ac:dyDescent="0.25"/>
  <cols>
    <col min="1" max="1" width="11.42578125" style="95"/>
    <col min="2" max="2" width="14.42578125" style="95" customWidth="1"/>
    <col min="3" max="16384" width="11.42578125" style="95"/>
  </cols>
  <sheetData>
    <row r="2" spans="2:3" x14ac:dyDescent="0.25">
      <c r="B2" s="95" t="s">
        <v>805</v>
      </c>
      <c r="C2" s="95" t="s">
        <v>811</v>
      </c>
    </row>
    <row r="3" spans="2:3" x14ac:dyDescent="0.25">
      <c r="B3" s="95" t="s">
        <v>52</v>
      </c>
      <c r="C3" s="95">
        <v>2</v>
      </c>
    </row>
    <row r="4" spans="2:3" x14ac:dyDescent="0.25">
      <c r="B4" s="95" t="s">
        <v>42</v>
      </c>
      <c r="C4" s="95">
        <v>2</v>
      </c>
    </row>
    <row r="5" spans="2:3" x14ac:dyDescent="0.25">
      <c r="B5" s="95" t="s">
        <v>50</v>
      </c>
      <c r="C5" s="95">
        <v>2</v>
      </c>
    </row>
    <row r="6" spans="2:3" x14ac:dyDescent="0.25">
      <c r="B6" s="95" t="s">
        <v>12</v>
      </c>
      <c r="C6" s="95">
        <v>2</v>
      </c>
    </row>
    <row r="7" spans="2:3" x14ac:dyDescent="0.25">
      <c r="B7" s="95" t="s">
        <v>13</v>
      </c>
      <c r="C7" s="95">
        <v>4</v>
      </c>
    </row>
    <row r="8" spans="2:3" x14ac:dyDescent="0.25">
      <c r="B8" s="95" t="s">
        <v>14</v>
      </c>
      <c r="C8" s="95">
        <v>3</v>
      </c>
    </row>
    <row r="9" spans="2:3" x14ac:dyDescent="0.25">
      <c r="B9" s="95" t="s">
        <v>15</v>
      </c>
      <c r="C9" s="95">
        <v>3</v>
      </c>
    </row>
    <row r="10" spans="2:3" x14ac:dyDescent="0.25">
      <c r="B10" s="95" t="s">
        <v>43</v>
      </c>
      <c r="C10" s="95">
        <v>4</v>
      </c>
    </row>
    <row r="11" spans="2:3" x14ac:dyDescent="0.25">
      <c r="B11" s="95" t="s">
        <v>16</v>
      </c>
      <c r="C11" s="95">
        <v>2</v>
      </c>
    </row>
    <row r="12" spans="2:3" x14ac:dyDescent="0.25">
      <c r="B12" s="95" t="s">
        <v>17</v>
      </c>
      <c r="C12" s="95">
        <v>1</v>
      </c>
    </row>
    <row r="13" spans="2:3" x14ac:dyDescent="0.25">
      <c r="B13" s="95" t="s">
        <v>18</v>
      </c>
      <c r="C13" s="95">
        <v>2</v>
      </c>
    </row>
    <row r="14" spans="2:3" x14ac:dyDescent="0.25">
      <c r="B14" s="95" t="s">
        <v>19</v>
      </c>
      <c r="C14" s="95">
        <v>4</v>
      </c>
    </row>
    <row r="15" spans="2:3" x14ac:dyDescent="0.25">
      <c r="B15" s="95" t="s">
        <v>20</v>
      </c>
      <c r="C15" s="95">
        <v>3</v>
      </c>
    </row>
    <row r="16" spans="2:3" x14ac:dyDescent="0.25">
      <c r="B16" s="95" t="s">
        <v>48</v>
      </c>
      <c r="C16" s="95">
        <v>1</v>
      </c>
    </row>
    <row r="17" spans="2:3" x14ac:dyDescent="0.25">
      <c r="B17" s="95" t="s">
        <v>21</v>
      </c>
      <c r="C17" s="95">
        <v>1</v>
      </c>
    </row>
    <row r="18" spans="2:3" x14ac:dyDescent="0.25">
      <c r="B18" s="95" t="s">
        <v>44</v>
      </c>
      <c r="C18" s="95">
        <v>1</v>
      </c>
    </row>
    <row r="19" spans="2:3" x14ac:dyDescent="0.25">
      <c r="B19" s="95" t="s">
        <v>22</v>
      </c>
      <c r="C19" s="95">
        <v>1</v>
      </c>
    </row>
    <row r="20" spans="2:3" x14ac:dyDescent="0.25">
      <c r="B20" s="95" t="s">
        <v>49</v>
      </c>
      <c r="C20" s="95">
        <v>1</v>
      </c>
    </row>
    <row r="21" spans="2:3" x14ac:dyDescent="0.25">
      <c r="B21" s="95" t="s">
        <v>45</v>
      </c>
      <c r="C21" s="95">
        <v>1</v>
      </c>
    </row>
    <row r="22" spans="2:3" x14ac:dyDescent="0.25">
      <c r="B22" s="95" t="s">
        <v>51</v>
      </c>
      <c r="C22" s="95">
        <v>1</v>
      </c>
    </row>
    <row r="23" spans="2:3" x14ac:dyDescent="0.25">
      <c r="B23" s="95" t="s">
        <v>23</v>
      </c>
      <c r="C23" s="95">
        <v>1</v>
      </c>
    </row>
    <row r="24" spans="2:3" x14ac:dyDescent="0.25">
      <c r="B24" s="95" t="s">
        <v>24</v>
      </c>
      <c r="C24" s="95">
        <v>2</v>
      </c>
    </row>
    <row r="25" spans="2:3" x14ac:dyDescent="0.25">
      <c r="B25" s="95" t="s">
        <v>25</v>
      </c>
      <c r="C25" s="95">
        <v>4</v>
      </c>
    </row>
    <row r="26" spans="2:3" x14ac:dyDescent="0.25">
      <c r="B26" s="95" t="s">
        <v>26</v>
      </c>
      <c r="C26" s="95">
        <v>3</v>
      </c>
    </row>
    <row r="27" spans="2:3" x14ac:dyDescent="0.25">
      <c r="B27" s="95" t="s">
        <v>27</v>
      </c>
      <c r="C27" s="95">
        <v>3</v>
      </c>
    </row>
    <row r="28" spans="2:3" x14ac:dyDescent="0.25">
      <c r="B28" s="95" t="s">
        <v>28</v>
      </c>
      <c r="C28" s="95">
        <v>3</v>
      </c>
    </row>
    <row r="29" spans="2:3" x14ac:dyDescent="0.25">
      <c r="B29" s="95" t="s">
        <v>46</v>
      </c>
      <c r="C29" s="95">
        <v>3</v>
      </c>
    </row>
    <row r="30" spans="2:3" x14ac:dyDescent="0.25">
      <c r="B30" s="95" t="s">
        <v>29</v>
      </c>
      <c r="C30" s="95">
        <v>3</v>
      </c>
    </row>
    <row r="31" spans="2:3" x14ac:dyDescent="0.25">
      <c r="B31" s="95" t="s">
        <v>30</v>
      </c>
      <c r="C31" s="95">
        <v>3</v>
      </c>
    </row>
    <row r="32" spans="2:3" x14ac:dyDescent="0.25">
      <c r="B32" s="95" t="s">
        <v>31</v>
      </c>
      <c r="C32" s="95">
        <v>3</v>
      </c>
    </row>
    <row r="33" spans="2:3" x14ac:dyDescent="0.25">
      <c r="B33" s="95" t="s">
        <v>32</v>
      </c>
      <c r="C33" s="95">
        <v>3</v>
      </c>
    </row>
    <row r="34" spans="2:3" x14ac:dyDescent="0.25">
      <c r="B34" s="95" t="s">
        <v>33</v>
      </c>
      <c r="C34" s="95">
        <v>3</v>
      </c>
    </row>
    <row r="35" spans="2:3" x14ac:dyDescent="0.25">
      <c r="B35" s="95" t="s">
        <v>34</v>
      </c>
      <c r="C35" s="95">
        <v>3</v>
      </c>
    </row>
    <row r="36" spans="2:3" x14ac:dyDescent="0.25">
      <c r="B36" s="95" t="s">
        <v>35</v>
      </c>
      <c r="C36" s="95">
        <v>3</v>
      </c>
    </row>
    <row r="37" spans="2:3" x14ac:dyDescent="0.25">
      <c r="B37" s="95" t="s">
        <v>36</v>
      </c>
      <c r="C37" s="95">
        <v>3</v>
      </c>
    </row>
    <row r="38" spans="2:3" x14ac:dyDescent="0.25">
      <c r="B38" s="95" t="s">
        <v>37</v>
      </c>
      <c r="C38" s="95">
        <v>3</v>
      </c>
    </row>
    <row r="39" spans="2:3" x14ac:dyDescent="0.25">
      <c r="B39" s="95" t="s">
        <v>38</v>
      </c>
      <c r="C39" s="95">
        <v>3</v>
      </c>
    </row>
    <row r="40" spans="2:3" x14ac:dyDescent="0.25">
      <c r="B40" s="95" t="s">
        <v>39</v>
      </c>
      <c r="C40" s="95">
        <v>3</v>
      </c>
    </row>
    <row r="41" spans="2:3" x14ac:dyDescent="0.25">
      <c r="B41" s="95" t="s">
        <v>40</v>
      </c>
      <c r="C41" s="95">
        <v>3</v>
      </c>
    </row>
    <row r="42" spans="2:3" x14ac:dyDescent="0.25">
      <c r="B42" s="95" t="s">
        <v>41</v>
      </c>
      <c r="C42" s="95">
        <v>3</v>
      </c>
    </row>
    <row r="43" spans="2:3" x14ac:dyDescent="0.25">
      <c r="B43" s="95" t="s">
        <v>47</v>
      </c>
      <c r="C43" s="95">
        <v>4</v>
      </c>
    </row>
  </sheetData>
  <sheetProtection sheet="1" objects="1" scenarios="1" selectLockedCells="1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0"/>
  <sheetViews>
    <sheetView tabSelected="1" workbookViewId="0">
      <selection activeCell="Q1" sqref="Q1"/>
    </sheetView>
  </sheetViews>
  <sheetFormatPr baseColWidth="10" defaultColWidth="9.140625" defaultRowHeight="15" x14ac:dyDescent="0.25"/>
  <cols>
    <col min="1" max="1" width="11.5703125" style="3" customWidth="1"/>
    <col min="2" max="2" width="23.42578125" style="3" customWidth="1"/>
    <col min="3" max="3" width="14.42578125" style="3" customWidth="1"/>
    <col min="4" max="4" width="10.28515625" style="3" customWidth="1"/>
    <col min="5" max="12" width="11.5703125" style="3" customWidth="1"/>
    <col min="13" max="15" width="12.5703125" style="3" customWidth="1"/>
    <col min="16" max="16" width="9.85546875" style="3" customWidth="1"/>
    <col min="17" max="16384" width="9.140625" style="3"/>
  </cols>
  <sheetData>
    <row r="1" spans="1:16" x14ac:dyDescent="0.25">
      <c r="A1" s="95" t="s">
        <v>812</v>
      </c>
      <c r="B1" s="95" t="s">
        <v>829</v>
      </c>
      <c r="C1" s="95" t="s">
        <v>805</v>
      </c>
      <c r="D1" s="95" t="s">
        <v>806</v>
      </c>
      <c r="E1" s="95" t="s">
        <v>813</v>
      </c>
      <c r="F1" s="95" t="s">
        <v>814</v>
      </c>
      <c r="G1" s="95" t="s">
        <v>815</v>
      </c>
      <c r="H1" s="95" t="s">
        <v>816</v>
      </c>
      <c r="I1" s="95" t="s">
        <v>817</v>
      </c>
      <c r="J1" s="95" t="s">
        <v>818</v>
      </c>
      <c r="K1" s="95" t="s">
        <v>819</v>
      </c>
      <c r="L1" s="95" t="s">
        <v>820</v>
      </c>
      <c r="M1" s="95" t="s">
        <v>821</v>
      </c>
      <c r="N1" s="95" t="s">
        <v>822</v>
      </c>
      <c r="O1" s="95" t="s">
        <v>823</v>
      </c>
      <c r="P1" s="95" t="s">
        <v>811</v>
      </c>
    </row>
    <row r="2" spans="1:16" x14ac:dyDescent="0.25">
      <c r="A2" s="3">
        <v>1</v>
      </c>
      <c r="B2" s="3" t="s">
        <v>55</v>
      </c>
      <c r="C2" s="3" t="s">
        <v>15</v>
      </c>
      <c r="D2" s="3" t="s">
        <v>4</v>
      </c>
      <c r="E2" s="88">
        <v>43102</v>
      </c>
      <c r="F2" s="3" t="s">
        <v>56</v>
      </c>
      <c r="G2" s="3" t="s">
        <v>57</v>
      </c>
      <c r="H2" s="3">
        <v>10000</v>
      </c>
      <c r="I2" s="3" t="s">
        <v>54</v>
      </c>
      <c r="J2" s="88">
        <v>43164</v>
      </c>
      <c r="K2" s="3">
        <v>0</v>
      </c>
      <c r="L2" s="3">
        <v>9.9429999999999996</v>
      </c>
      <c r="M2" s="3" t="s">
        <v>58</v>
      </c>
      <c r="N2" s="3" t="s">
        <v>59</v>
      </c>
      <c r="O2" s="3">
        <v>9.6010000000000009</v>
      </c>
      <c r="P2" s="95">
        <f>VLOOKUP(C2,Tableau1[],2,FALSE)</f>
        <v>3</v>
      </c>
    </row>
    <row r="3" spans="1:16" x14ac:dyDescent="0.25">
      <c r="A3" s="3">
        <v>1</v>
      </c>
      <c r="B3" s="3" t="s">
        <v>60</v>
      </c>
      <c r="C3" s="3" t="s">
        <v>38</v>
      </c>
      <c r="D3" s="3" t="s">
        <v>4</v>
      </c>
      <c r="E3" s="88">
        <v>43102</v>
      </c>
      <c r="F3" s="3" t="s">
        <v>61</v>
      </c>
      <c r="G3" s="3" t="s">
        <v>62</v>
      </c>
      <c r="H3" s="3">
        <v>13000</v>
      </c>
      <c r="I3" s="3" t="s">
        <v>54</v>
      </c>
      <c r="J3" s="88">
        <v>43158</v>
      </c>
      <c r="K3" s="3">
        <v>0</v>
      </c>
      <c r="L3" s="3">
        <v>10.510999999999999</v>
      </c>
      <c r="M3" s="3" t="s">
        <v>63</v>
      </c>
      <c r="N3" s="3" t="s">
        <v>59</v>
      </c>
      <c r="O3" s="3">
        <v>11.157</v>
      </c>
      <c r="P3" s="95">
        <f>VLOOKUP(C3,Tableau1[],2,FALSE)</f>
        <v>3</v>
      </c>
    </row>
    <row r="4" spans="1:16" x14ac:dyDescent="0.25">
      <c r="A4" s="3">
        <v>1</v>
      </c>
      <c r="B4" s="3" t="s">
        <v>64</v>
      </c>
      <c r="C4" s="3" t="s">
        <v>12</v>
      </c>
      <c r="D4" s="3" t="s">
        <v>4</v>
      </c>
      <c r="E4" s="88">
        <v>43104</v>
      </c>
      <c r="F4" s="3" t="s">
        <v>65</v>
      </c>
      <c r="G4" s="3" t="s">
        <v>66</v>
      </c>
      <c r="H4" s="3">
        <v>5000</v>
      </c>
      <c r="I4" s="3" t="s">
        <v>54</v>
      </c>
      <c r="J4" s="88">
        <v>43164</v>
      </c>
      <c r="K4" s="3">
        <v>0</v>
      </c>
      <c r="L4" s="3">
        <v>12.815</v>
      </c>
      <c r="M4" s="3" t="s">
        <v>67</v>
      </c>
      <c r="N4" s="3" t="s">
        <v>59</v>
      </c>
      <c r="O4" s="3">
        <v>14.654</v>
      </c>
      <c r="P4" s="95">
        <f>VLOOKUP(C4,Tableau1[],2,FALSE)</f>
        <v>2</v>
      </c>
    </row>
    <row r="5" spans="1:16" x14ac:dyDescent="0.25">
      <c r="A5" s="89">
        <v>1</v>
      </c>
      <c r="B5" s="90" t="s">
        <v>68</v>
      </c>
      <c r="C5" s="90" t="s">
        <v>29</v>
      </c>
      <c r="D5" s="90" t="s">
        <v>7</v>
      </c>
      <c r="E5" s="91">
        <v>43111</v>
      </c>
      <c r="F5" s="90" t="s">
        <v>69</v>
      </c>
      <c r="G5" s="90" t="s">
        <v>70</v>
      </c>
      <c r="H5" s="90">
        <v>5000</v>
      </c>
      <c r="I5" s="90" t="s">
        <v>54</v>
      </c>
      <c r="J5" s="91">
        <v>43160</v>
      </c>
      <c r="K5" s="90">
        <v>0</v>
      </c>
      <c r="L5" s="90">
        <v>189.28399999999999</v>
      </c>
      <c r="M5" s="90" t="s">
        <v>71</v>
      </c>
      <c r="N5" s="90" t="s">
        <v>59</v>
      </c>
      <c r="O5" s="90">
        <v>177.23</v>
      </c>
      <c r="P5" s="95">
        <f>VLOOKUP(commandes!C5,Tableau1[],2,FALSE)</f>
        <v>3</v>
      </c>
    </row>
    <row r="6" spans="1:16" x14ac:dyDescent="0.25">
      <c r="A6" s="92">
        <v>1</v>
      </c>
      <c r="B6" s="93" t="s">
        <v>72</v>
      </c>
      <c r="C6" s="93" t="s">
        <v>25</v>
      </c>
      <c r="D6" s="93" t="s">
        <v>6</v>
      </c>
      <c r="E6" s="94">
        <v>43112</v>
      </c>
      <c r="F6" s="93" t="s">
        <v>73</v>
      </c>
      <c r="G6" s="93" t="s">
        <v>74</v>
      </c>
      <c r="H6" s="93">
        <v>500000</v>
      </c>
      <c r="I6" s="93" t="s">
        <v>54</v>
      </c>
      <c r="J6" s="94">
        <v>43122</v>
      </c>
      <c r="K6" s="93">
        <v>0</v>
      </c>
      <c r="L6" s="93">
        <v>51.555</v>
      </c>
      <c r="M6" s="93" t="s">
        <v>75</v>
      </c>
      <c r="N6" s="93" t="s">
        <v>59</v>
      </c>
      <c r="O6" s="93">
        <v>52.48</v>
      </c>
      <c r="P6" s="95">
        <f>VLOOKUP(commandes!C6,Tableau1[],2,FALSE)</f>
        <v>4</v>
      </c>
    </row>
    <row r="7" spans="1:16" x14ac:dyDescent="0.25">
      <c r="A7" s="89">
        <v>1</v>
      </c>
      <c r="B7" s="90" t="s">
        <v>76</v>
      </c>
      <c r="C7" s="90" t="s">
        <v>29</v>
      </c>
      <c r="D7" s="90" t="s">
        <v>6</v>
      </c>
      <c r="E7" s="91">
        <v>43117</v>
      </c>
      <c r="F7" s="90" t="s">
        <v>73</v>
      </c>
      <c r="G7" s="90" t="s">
        <v>74</v>
      </c>
      <c r="H7" s="90">
        <v>525000</v>
      </c>
      <c r="I7" s="90" t="s">
        <v>54</v>
      </c>
      <c r="J7" s="91">
        <v>43160</v>
      </c>
      <c r="K7" s="90">
        <v>7.4</v>
      </c>
      <c r="L7" s="90">
        <v>54.133000000000003</v>
      </c>
      <c r="M7" s="90" t="s">
        <v>71</v>
      </c>
      <c r="N7" s="90" t="s">
        <v>59</v>
      </c>
      <c r="O7" s="90">
        <v>51.478999999999999</v>
      </c>
      <c r="P7" s="95">
        <f>VLOOKUP(commandes!C7,Tableau1[],2,FALSE)</f>
        <v>3</v>
      </c>
    </row>
    <row r="8" spans="1:16" x14ac:dyDescent="0.25">
      <c r="A8" s="92">
        <v>1</v>
      </c>
      <c r="B8" s="93" t="s">
        <v>77</v>
      </c>
      <c r="C8" s="93" t="s">
        <v>25</v>
      </c>
      <c r="D8" s="93" t="s">
        <v>6</v>
      </c>
      <c r="E8" s="94"/>
      <c r="F8" s="93" t="s">
        <v>73</v>
      </c>
      <c r="G8" s="93" t="s">
        <v>74</v>
      </c>
      <c r="H8" s="93">
        <v>500000</v>
      </c>
      <c r="I8" s="93" t="s">
        <v>54</v>
      </c>
      <c r="J8" s="94">
        <v>43119</v>
      </c>
      <c r="K8" s="93">
        <v>0</v>
      </c>
      <c r="L8" s="93">
        <v>51.555</v>
      </c>
      <c r="M8" s="93" t="s">
        <v>75</v>
      </c>
      <c r="N8" s="93" t="s">
        <v>59</v>
      </c>
      <c r="O8" s="93">
        <v>60.488</v>
      </c>
      <c r="P8" s="95">
        <f>VLOOKUP(commandes!C8,Tableau1[],2,FALSE)</f>
        <v>4</v>
      </c>
    </row>
    <row r="9" spans="1:16" x14ac:dyDescent="0.25">
      <c r="A9" s="89">
        <v>1</v>
      </c>
      <c r="B9" s="90" t="s">
        <v>78</v>
      </c>
      <c r="C9" s="90" t="s">
        <v>12</v>
      </c>
      <c r="D9" s="90" t="s">
        <v>4</v>
      </c>
      <c r="E9" s="91">
        <v>43117</v>
      </c>
      <c r="F9" s="90" t="s">
        <v>79</v>
      </c>
      <c r="G9" s="90" t="s">
        <v>80</v>
      </c>
      <c r="H9" s="90">
        <v>12000</v>
      </c>
      <c r="I9" s="90" t="s">
        <v>54</v>
      </c>
      <c r="J9" s="91">
        <v>43161</v>
      </c>
      <c r="K9" s="90">
        <v>0</v>
      </c>
      <c r="L9" s="90">
        <v>5.1660000000000004</v>
      </c>
      <c r="M9" s="90" t="s">
        <v>81</v>
      </c>
      <c r="N9" s="90" t="s">
        <v>59</v>
      </c>
      <c r="O9" s="90">
        <v>6.3179999999999996</v>
      </c>
      <c r="P9" s="95">
        <f>VLOOKUP(commandes!C9,Tableau1[],2,FALSE)</f>
        <v>2</v>
      </c>
    </row>
    <row r="10" spans="1:16" x14ac:dyDescent="0.25">
      <c r="A10" s="92">
        <v>1</v>
      </c>
      <c r="B10" s="93" t="s">
        <v>82</v>
      </c>
      <c r="C10" s="93" t="s">
        <v>29</v>
      </c>
      <c r="D10" s="93" t="s">
        <v>10</v>
      </c>
      <c r="E10" s="94">
        <v>43119</v>
      </c>
      <c r="F10" s="93" t="s">
        <v>83</v>
      </c>
      <c r="G10" s="93" t="s">
        <v>84</v>
      </c>
      <c r="H10" s="93">
        <v>1711445</v>
      </c>
      <c r="I10" s="93" t="s">
        <v>54</v>
      </c>
      <c r="J10" s="94">
        <v>43150</v>
      </c>
      <c r="K10" s="93">
        <v>49.66</v>
      </c>
      <c r="L10" s="93">
        <v>136.57300000000001</v>
      </c>
      <c r="M10" s="93" t="s">
        <v>71</v>
      </c>
      <c r="N10" s="93" t="s">
        <v>59</v>
      </c>
      <c r="O10" s="93">
        <v>136.57300000000001</v>
      </c>
      <c r="P10" s="95">
        <f>VLOOKUP(commandes!C10,Tableau1[],2,FALSE)</f>
        <v>3</v>
      </c>
    </row>
    <row r="11" spans="1:16" x14ac:dyDescent="0.25">
      <c r="A11" s="89">
        <v>1</v>
      </c>
      <c r="B11" s="90" t="s">
        <v>85</v>
      </c>
      <c r="C11" s="90" t="s">
        <v>32</v>
      </c>
      <c r="D11" s="90" t="s">
        <v>5</v>
      </c>
      <c r="E11" s="91">
        <v>43122</v>
      </c>
      <c r="F11" s="90" t="s">
        <v>86</v>
      </c>
      <c r="G11" s="90" t="s">
        <v>87</v>
      </c>
      <c r="H11" s="90">
        <v>4400</v>
      </c>
      <c r="I11" s="90" t="s">
        <v>54</v>
      </c>
      <c r="J11" s="91">
        <v>43111</v>
      </c>
      <c r="K11" s="90">
        <v>9.06</v>
      </c>
      <c r="L11" s="90">
        <v>4.851</v>
      </c>
      <c r="M11" s="90" t="s">
        <v>88</v>
      </c>
      <c r="N11" s="90" t="s">
        <v>59</v>
      </c>
      <c r="O11" s="90">
        <v>4.6180000000000003</v>
      </c>
      <c r="P11" s="95">
        <f>VLOOKUP(commandes!C11,Tableau1[],2,FALSE)</f>
        <v>3</v>
      </c>
    </row>
    <row r="12" spans="1:16" x14ac:dyDescent="0.25">
      <c r="A12" s="92">
        <v>1</v>
      </c>
      <c r="B12" s="93" t="s">
        <v>89</v>
      </c>
      <c r="C12" s="93" t="s">
        <v>27</v>
      </c>
      <c r="D12" s="93" t="s">
        <v>5</v>
      </c>
      <c r="E12" s="94">
        <v>43124</v>
      </c>
      <c r="F12" s="93" t="s">
        <v>90</v>
      </c>
      <c r="G12" s="93" t="s">
        <v>91</v>
      </c>
      <c r="H12" s="93">
        <v>40000</v>
      </c>
      <c r="I12" s="93" t="s">
        <v>54</v>
      </c>
      <c r="J12" s="94">
        <v>43164</v>
      </c>
      <c r="K12" s="93">
        <v>0</v>
      </c>
      <c r="L12" s="93">
        <v>85.89</v>
      </c>
      <c r="M12" s="93" t="s">
        <v>92</v>
      </c>
      <c r="N12" s="93" t="s">
        <v>59</v>
      </c>
      <c r="O12" s="93">
        <v>77.772000000000006</v>
      </c>
      <c r="P12" s="95">
        <f>VLOOKUP(commandes!C12,Tableau1[],2,FALSE)</f>
        <v>3</v>
      </c>
    </row>
    <row r="13" spans="1:16" x14ac:dyDescent="0.25">
      <c r="A13" s="89">
        <v>1</v>
      </c>
      <c r="B13" s="90" t="s">
        <v>93</v>
      </c>
      <c r="C13" s="90" t="s">
        <v>20</v>
      </c>
      <c r="D13" s="90" t="s">
        <v>8</v>
      </c>
      <c r="E13" s="91">
        <v>43124</v>
      </c>
      <c r="F13" s="90" t="s">
        <v>94</v>
      </c>
      <c r="G13" s="90" t="s">
        <v>95</v>
      </c>
      <c r="H13" s="90">
        <v>170000</v>
      </c>
      <c r="I13" s="90" t="s">
        <v>54</v>
      </c>
      <c r="J13" s="91">
        <v>43164</v>
      </c>
      <c r="K13" s="90">
        <v>0</v>
      </c>
      <c r="L13" s="90">
        <v>26.24</v>
      </c>
      <c r="M13" s="90" t="s">
        <v>58</v>
      </c>
      <c r="N13" s="90" t="s">
        <v>59</v>
      </c>
      <c r="O13" s="90">
        <v>-1.2649999999999999</v>
      </c>
      <c r="P13" s="95">
        <f>VLOOKUP(commandes!C13,Tableau1[],2,FALSE)</f>
        <v>3</v>
      </c>
    </row>
    <row r="14" spans="1:16" x14ac:dyDescent="0.25">
      <c r="A14" s="92">
        <v>1</v>
      </c>
      <c r="B14" s="93" t="s">
        <v>96</v>
      </c>
      <c r="C14" s="93" t="s">
        <v>46</v>
      </c>
      <c r="D14" s="93" t="s">
        <v>10</v>
      </c>
      <c r="E14" s="94">
        <v>43129</v>
      </c>
      <c r="F14" s="93" t="s">
        <v>83</v>
      </c>
      <c r="G14" s="93" t="s">
        <v>84</v>
      </c>
      <c r="H14" s="93">
        <v>1788900</v>
      </c>
      <c r="I14" s="93" t="s">
        <v>54</v>
      </c>
      <c r="J14" s="94">
        <v>43164</v>
      </c>
      <c r="K14" s="93">
        <v>0</v>
      </c>
      <c r="L14" s="93">
        <v>142.75399999999999</v>
      </c>
      <c r="M14" s="93" t="s">
        <v>97</v>
      </c>
      <c r="N14" s="93" t="s">
        <v>59</v>
      </c>
      <c r="O14" s="93">
        <v>142.75399999999999</v>
      </c>
      <c r="P14" s="95">
        <f>VLOOKUP(commandes!C14,Tableau1[],2,FALSE)</f>
        <v>3</v>
      </c>
    </row>
    <row r="15" spans="1:16" x14ac:dyDescent="0.25">
      <c r="A15" s="89">
        <v>1</v>
      </c>
      <c r="B15" s="90" t="s">
        <v>98</v>
      </c>
      <c r="C15" s="90" t="s">
        <v>41</v>
      </c>
      <c r="D15" s="90" t="s">
        <v>4</v>
      </c>
      <c r="E15" s="91">
        <v>43129</v>
      </c>
      <c r="F15" s="90" t="s">
        <v>99</v>
      </c>
      <c r="G15" s="90" t="s">
        <v>100</v>
      </c>
      <c r="H15" s="90">
        <v>500</v>
      </c>
      <c r="I15" s="90" t="s">
        <v>54</v>
      </c>
      <c r="J15" s="91">
        <v>43161</v>
      </c>
      <c r="K15" s="90">
        <v>0</v>
      </c>
      <c r="L15" s="90">
        <v>0.442</v>
      </c>
      <c r="M15" s="90" t="s">
        <v>101</v>
      </c>
      <c r="N15" s="90" t="s">
        <v>59</v>
      </c>
      <c r="O15" s="90">
        <v>0.47899999999999998</v>
      </c>
      <c r="P15" s="95">
        <f>VLOOKUP(commandes!C15,Tableau1[],2,FALSE)</f>
        <v>3</v>
      </c>
    </row>
    <row r="16" spans="1:16" x14ac:dyDescent="0.25">
      <c r="A16" s="92">
        <v>1</v>
      </c>
      <c r="B16" s="93" t="s">
        <v>102</v>
      </c>
      <c r="C16" s="93" t="s">
        <v>25</v>
      </c>
      <c r="D16" s="93" t="s">
        <v>10</v>
      </c>
      <c r="E16" s="94">
        <v>43130</v>
      </c>
      <c r="F16" s="93" t="s">
        <v>103</v>
      </c>
      <c r="G16" s="93" t="s">
        <v>104</v>
      </c>
      <c r="H16" s="93">
        <v>982</v>
      </c>
      <c r="I16" s="93" t="s">
        <v>54</v>
      </c>
      <c r="J16" s="94">
        <v>43129</v>
      </c>
      <c r="K16" s="93">
        <v>0</v>
      </c>
      <c r="L16" s="93">
        <v>235.68</v>
      </c>
      <c r="M16" s="93" t="s">
        <v>105</v>
      </c>
      <c r="N16" s="93" t="s">
        <v>59</v>
      </c>
      <c r="O16" s="93">
        <v>243.43899999999999</v>
      </c>
      <c r="P16" s="95">
        <f>VLOOKUP(commandes!C16,Tableau1[],2,FALSE)</f>
        <v>4</v>
      </c>
    </row>
    <row r="17" spans="1:16" x14ac:dyDescent="0.25">
      <c r="A17" s="89">
        <v>1</v>
      </c>
      <c r="B17" s="90" t="s">
        <v>106</v>
      </c>
      <c r="C17" s="90" t="s">
        <v>22</v>
      </c>
      <c r="D17" s="90" t="s">
        <v>8</v>
      </c>
      <c r="E17" s="91">
        <v>43130</v>
      </c>
      <c r="F17" s="90" t="s">
        <v>107</v>
      </c>
      <c r="G17" s="90" t="s">
        <v>108</v>
      </c>
      <c r="H17" s="90">
        <v>300000</v>
      </c>
      <c r="I17" s="90" t="s">
        <v>54</v>
      </c>
      <c r="J17" s="91">
        <v>43154</v>
      </c>
      <c r="K17" s="90">
        <v>0</v>
      </c>
      <c r="L17" s="90">
        <v>36.54</v>
      </c>
      <c r="M17" s="90" t="s">
        <v>109</v>
      </c>
      <c r="N17" s="90" t="s">
        <v>59</v>
      </c>
      <c r="O17" s="90">
        <v>38.01</v>
      </c>
      <c r="P17" s="95">
        <f>VLOOKUP(commandes!C17,Tableau1[],2,FALSE)</f>
        <v>1</v>
      </c>
    </row>
    <row r="18" spans="1:16" x14ac:dyDescent="0.25">
      <c r="A18" s="92">
        <v>1</v>
      </c>
      <c r="B18" s="93" t="s">
        <v>110</v>
      </c>
      <c r="C18" s="93" t="s">
        <v>45</v>
      </c>
      <c r="D18" s="93" t="s">
        <v>5</v>
      </c>
      <c r="E18" s="94">
        <v>43133</v>
      </c>
      <c r="F18" s="93" t="s">
        <v>111</v>
      </c>
      <c r="G18" s="93" t="s">
        <v>112</v>
      </c>
      <c r="H18" s="93">
        <v>1600</v>
      </c>
      <c r="I18" s="93" t="s">
        <v>54</v>
      </c>
      <c r="J18" s="94">
        <v>43090</v>
      </c>
      <c r="K18" s="93">
        <v>0</v>
      </c>
      <c r="L18" s="93">
        <v>7.4009999999999998</v>
      </c>
      <c r="M18" s="93" t="s">
        <v>113</v>
      </c>
      <c r="N18" s="93" t="s">
        <v>59</v>
      </c>
      <c r="O18" s="93">
        <v>-0.104</v>
      </c>
      <c r="P18" s="95">
        <f>VLOOKUP(commandes!C18,Tableau1[],2,FALSE)</f>
        <v>1</v>
      </c>
    </row>
    <row r="19" spans="1:16" x14ac:dyDescent="0.25">
      <c r="A19" s="89">
        <v>1</v>
      </c>
      <c r="B19" s="90" t="s">
        <v>114</v>
      </c>
      <c r="C19" s="90" t="s">
        <v>13</v>
      </c>
      <c r="D19" s="90" t="s">
        <v>10</v>
      </c>
      <c r="E19" s="91">
        <v>43136</v>
      </c>
      <c r="F19" s="90" t="s">
        <v>103</v>
      </c>
      <c r="G19" s="90" t="s">
        <v>104</v>
      </c>
      <c r="H19" s="90">
        <v>1000</v>
      </c>
      <c r="I19" s="90" t="s">
        <v>54</v>
      </c>
      <c r="J19" s="91"/>
      <c r="K19" s="90">
        <v>0</v>
      </c>
      <c r="L19" s="90">
        <v>252</v>
      </c>
      <c r="M19" s="90" t="s">
        <v>115</v>
      </c>
      <c r="N19" s="90" t="s">
        <v>59</v>
      </c>
      <c r="O19" s="90">
        <v>0</v>
      </c>
      <c r="P19" s="95">
        <f>VLOOKUP(commandes!C19,Tableau1[],2,FALSE)</f>
        <v>4</v>
      </c>
    </row>
    <row r="20" spans="1:16" x14ac:dyDescent="0.25">
      <c r="A20" s="92">
        <v>1</v>
      </c>
      <c r="B20" s="93" t="s">
        <v>116</v>
      </c>
      <c r="C20" s="93" t="s">
        <v>32</v>
      </c>
      <c r="D20" s="93" t="s">
        <v>7</v>
      </c>
      <c r="E20" s="94"/>
      <c r="F20" s="93" t="s">
        <v>117</v>
      </c>
      <c r="G20" s="93" t="s">
        <v>118</v>
      </c>
      <c r="H20" s="93">
        <v>3000</v>
      </c>
      <c r="I20" s="93" t="s">
        <v>54</v>
      </c>
      <c r="J20" s="94">
        <v>43117</v>
      </c>
      <c r="K20" s="93">
        <v>6.34</v>
      </c>
      <c r="L20" s="93">
        <v>4.8319999999999999</v>
      </c>
      <c r="M20" s="93" t="s">
        <v>88</v>
      </c>
      <c r="N20" s="93" t="s">
        <v>59</v>
      </c>
      <c r="O20" s="93">
        <v>6.1989999999999998</v>
      </c>
      <c r="P20" s="95">
        <f>VLOOKUP(commandes!C20,Tableau1[],2,FALSE)</f>
        <v>3</v>
      </c>
    </row>
    <row r="21" spans="1:16" x14ac:dyDescent="0.25">
      <c r="A21" s="89">
        <v>1</v>
      </c>
      <c r="B21" s="90" t="s">
        <v>119</v>
      </c>
      <c r="C21" s="90" t="s">
        <v>30</v>
      </c>
      <c r="D21" s="90" t="s">
        <v>5</v>
      </c>
      <c r="E21" s="91">
        <v>43136</v>
      </c>
      <c r="F21" s="90" t="s">
        <v>120</v>
      </c>
      <c r="G21" s="90" t="s">
        <v>121</v>
      </c>
      <c r="H21" s="90">
        <v>15000</v>
      </c>
      <c r="I21" s="90" t="s">
        <v>54</v>
      </c>
      <c r="J21" s="91">
        <v>43152</v>
      </c>
      <c r="K21" s="90">
        <v>0</v>
      </c>
      <c r="L21" s="90">
        <v>25.83</v>
      </c>
      <c r="M21" s="90" t="s">
        <v>71</v>
      </c>
      <c r="N21" s="90" t="s">
        <v>59</v>
      </c>
      <c r="O21" s="90">
        <v>26.69</v>
      </c>
      <c r="P21" s="95">
        <f>VLOOKUP(commandes!C21,Tableau1[],2,FALSE)</f>
        <v>3</v>
      </c>
    </row>
    <row r="22" spans="1:16" x14ac:dyDescent="0.25">
      <c r="A22" s="92">
        <v>1</v>
      </c>
      <c r="B22" s="93" t="s">
        <v>122</v>
      </c>
      <c r="C22" s="93" t="s">
        <v>39</v>
      </c>
      <c r="D22" s="93" t="s">
        <v>8</v>
      </c>
      <c r="E22" s="94">
        <v>43137</v>
      </c>
      <c r="F22" s="93" t="s">
        <v>123</v>
      </c>
      <c r="G22" s="93" t="s">
        <v>124</v>
      </c>
      <c r="H22" s="93">
        <v>10000</v>
      </c>
      <c r="I22" s="93" t="s">
        <v>54</v>
      </c>
      <c r="J22" s="94">
        <v>43164</v>
      </c>
      <c r="K22" s="93">
        <v>0</v>
      </c>
      <c r="L22" s="93">
        <v>9.2609999999999992</v>
      </c>
      <c r="M22" s="93" t="s">
        <v>125</v>
      </c>
      <c r="N22" s="93" t="s">
        <v>59</v>
      </c>
      <c r="O22" s="93">
        <v>-0.74299999999999999</v>
      </c>
      <c r="P22" s="95">
        <f>VLOOKUP(commandes!C22,Tableau1[],2,FALSE)</f>
        <v>3</v>
      </c>
    </row>
    <row r="23" spans="1:16" x14ac:dyDescent="0.25">
      <c r="A23" s="89">
        <v>1</v>
      </c>
      <c r="B23" s="90" t="s">
        <v>126</v>
      </c>
      <c r="C23" s="90" t="s">
        <v>41</v>
      </c>
      <c r="D23" s="90" t="s">
        <v>7</v>
      </c>
      <c r="E23" s="91">
        <v>43138</v>
      </c>
      <c r="F23" s="90" t="s">
        <v>127</v>
      </c>
      <c r="G23" s="90" t="s">
        <v>128</v>
      </c>
      <c r="H23" s="90">
        <v>10000</v>
      </c>
      <c r="I23" s="90" t="s">
        <v>54</v>
      </c>
      <c r="J23" s="91">
        <v>43159</v>
      </c>
      <c r="K23" s="90">
        <v>0</v>
      </c>
      <c r="L23" s="90">
        <v>12.926</v>
      </c>
      <c r="M23" s="90" t="s">
        <v>101</v>
      </c>
      <c r="N23" s="90" t="s">
        <v>59</v>
      </c>
      <c r="O23" s="90">
        <v>11.972</v>
      </c>
      <c r="P23" s="95">
        <f>VLOOKUP(commandes!C23,Tableau1[],2,FALSE)</f>
        <v>3</v>
      </c>
    </row>
    <row r="24" spans="1:16" x14ac:dyDescent="0.25">
      <c r="A24" s="92">
        <v>1</v>
      </c>
      <c r="B24" s="93" t="s">
        <v>129</v>
      </c>
      <c r="C24" s="93" t="s">
        <v>12</v>
      </c>
      <c r="D24" s="93" t="s">
        <v>7</v>
      </c>
      <c r="E24" s="94">
        <v>43139</v>
      </c>
      <c r="F24" s="93" t="s">
        <v>130</v>
      </c>
      <c r="G24" s="93" t="s">
        <v>131</v>
      </c>
      <c r="H24" s="93">
        <v>1500</v>
      </c>
      <c r="I24" s="93" t="s">
        <v>54</v>
      </c>
      <c r="J24" s="94">
        <v>43164</v>
      </c>
      <c r="K24" s="93">
        <v>0</v>
      </c>
      <c r="L24" s="93">
        <v>3.8820000000000001</v>
      </c>
      <c r="M24" s="93" t="s">
        <v>81</v>
      </c>
      <c r="N24" s="93" t="s">
        <v>59</v>
      </c>
      <c r="O24" s="93">
        <v>5.04</v>
      </c>
      <c r="P24" s="95">
        <f>VLOOKUP(commandes!C24,Tableau1[],2,FALSE)</f>
        <v>2</v>
      </c>
    </row>
    <row r="25" spans="1:16" x14ac:dyDescent="0.25">
      <c r="A25" s="89">
        <v>1</v>
      </c>
      <c r="B25" s="90" t="s">
        <v>132</v>
      </c>
      <c r="C25" s="90" t="s">
        <v>38</v>
      </c>
      <c r="D25" s="90" t="s">
        <v>7</v>
      </c>
      <c r="E25" s="91"/>
      <c r="F25" s="90" t="s">
        <v>133</v>
      </c>
      <c r="G25" s="90" t="s">
        <v>134</v>
      </c>
      <c r="H25" s="90">
        <v>34000</v>
      </c>
      <c r="I25" s="90" t="s">
        <v>54</v>
      </c>
      <c r="J25" s="91">
        <v>43160</v>
      </c>
      <c r="K25" s="90">
        <v>0</v>
      </c>
      <c r="L25" s="90">
        <v>42.84</v>
      </c>
      <c r="M25" s="90" t="s">
        <v>63</v>
      </c>
      <c r="N25" s="90" t="s">
        <v>59</v>
      </c>
      <c r="O25" s="90">
        <v>42.496000000000002</v>
      </c>
      <c r="P25" s="95">
        <f>VLOOKUP(commandes!C25,Tableau1[],2,FALSE)</f>
        <v>3</v>
      </c>
    </row>
    <row r="26" spans="1:16" x14ac:dyDescent="0.25">
      <c r="A26" s="92">
        <v>1</v>
      </c>
      <c r="B26" s="93" t="s">
        <v>135</v>
      </c>
      <c r="C26" s="93" t="s">
        <v>38</v>
      </c>
      <c r="D26" s="93" t="s">
        <v>7</v>
      </c>
      <c r="E26" s="94"/>
      <c r="F26" s="93" t="s">
        <v>136</v>
      </c>
      <c r="G26" s="93" t="s">
        <v>137</v>
      </c>
      <c r="H26" s="93">
        <v>30000</v>
      </c>
      <c r="I26" s="93" t="s">
        <v>54</v>
      </c>
      <c r="J26" s="94">
        <v>43161</v>
      </c>
      <c r="K26" s="93">
        <v>0</v>
      </c>
      <c r="L26" s="93">
        <v>29.295000000000002</v>
      </c>
      <c r="M26" s="93" t="s">
        <v>63</v>
      </c>
      <c r="N26" s="93" t="s">
        <v>59</v>
      </c>
      <c r="O26" s="93">
        <v>28.521999999999998</v>
      </c>
      <c r="P26" s="95">
        <f>VLOOKUP(commandes!C26,Tableau1[],2,FALSE)</f>
        <v>3</v>
      </c>
    </row>
    <row r="27" spans="1:16" x14ac:dyDescent="0.25">
      <c r="A27" s="89">
        <v>1</v>
      </c>
      <c r="B27" s="90" t="s">
        <v>138</v>
      </c>
      <c r="C27" s="90" t="s">
        <v>35</v>
      </c>
      <c r="D27" s="90" t="s">
        <v>5</v>
      </c>
      <c r="E27" s="91">
        <v>43139</v>
      </c>
      <c r="F27" s="90" t="s">
        <v>139</v>
      </c>
      <c r="G27" s="90" t="s">
        <v>140</v>
      </c>
      <c r="H27" s="90">
        <v>12000</v>
      </c>
      <c r="I27" s="90" t="s">
        <v>54</v>
      </c>
      <c r="J27" s="91">
        <v>43154</v>
      </c>
      <c r="K27" s="90">
        <v>0</v>
      </c>
      <c r="L27" s="90">
        <v>9.5890000000000004</v>
      </c>
      <c r="M27" s="90" t="s">
        <v>75</v>
      </c>
      <c r="N27" s="90" t="s">
        <v>59</v>
      </c>
      <c r="O27" s="90">
        <v>10.005000000000001</v>
      </c>
      <c r="P27" s="95">
        <f>VLOOKUP(commandes!C27,Tableau1[],2,FALSE)</f>
        <v>3</v>
      </c>
    </row>
    <row r="28" spans="1:16" x14ac:dyDescent="0.25">
      <c r="A28" s="92">
        <v>1</v>
      </c>
      <c r="B28" s="93" t="s">
        <v>141</v>
      </c>
      <c r="C28" s="93" t="s">
        <v>25</v>
      </c>
      <c r="D28" s="93" t="s">
        <v>10</v>
      </c>
      <c r="E28" s="94">
        <v>43140</v>
      </c>
      <c r="F28" s="93" t="s">
        <v>142</v>
      </c>
      <c r="G28" s="93" t="s">
        <v>143</v>
      </c>
      <c r="H28" s="93">
        <v>165</v>
      </c>
      <c r="I28" s="93" t="s">
        <v>54</v>
      </c>
      <c r="J28" s="94">
        <v>43154</v>
      </c>
      <c r="K28" s="93">
        <v>0</v>
      </c>
      <c r="L28" s="93">
        <v>0.48299999999999998</v>
      </c>
      <c r="M28" s="93" t="s">
        <v>144</v>
      </c>
      <c r="N28" s="93" t="s">
        <v>59</v>
      </c>
      <c r="O28" s="93">
        <v>0.53100000000000003</v>
      </c>
      <c r="P28" s="95">
        <f>VLOOKUP(commandes!C28,Tableau1[],2,FALSE)</f>
        <v>4</v>
      </c>
    </row>
    <row r="29" spans="1:16" x14ac:dyDescent="0.25">
      <c r="A29" s="89">
        <v>1</v>
      </c>
      <c r="B29" s="90" t="s">
        <v>145</v>
      </c>
      <c r="C29" s="90" t="s">
        <v>41</v>
      </c>
      <c r="D29" s="90" t="s">
        <v>7</v>
      </c>
      <c r="E29" s="91"/>
      <c r="F29" s="90" t="s">
        <v>146</v>
      </c>
      <c r="G29" s="90" t="s">
        <v>147</v>
      </c>
      <c r="H29" s="90">
        <v>15000</v>
      </c>
      <c r="I29" s="90" t="s">
        <v>54</v>
      </c>
      <c r="J29" s="91">
        <v>43160</v>
      </c>
      <c r="K29" s="90">
        <v>0</v>
      </c>
      <c r="L29" s="90">
        <v>33.893999999999998</v>
      </c>
      <c r="M29" s="90" t="s">
        <v>101</v>
      </c>
      <c r="N29" s="90" t="s">
        <v>59</v>
      </c>
      <c r="O29" s="90">
        <v>17.042000000000002</v>
      </c>
      <c r="P29" s="95">
        <f>VLOOKUP(commandes!C29,Tableau1[],2,FALSE)</f>
        <v>3</v>
      </c>
    </row>
    <row r="30" spans="1:16" x14ac:dyDescent="0.25">
      <c r="A30" s="92">
        <v>1</v>
      </c>
      <c r="B30" s="93" t="s">
        <v>148</v>
      </c>
      <c r="C30" s="93" t="s">
        <v>29</v>
      </c>
      <c r="D30" s="93" t="s">
        <v>10</v>
      </c>
      <c r="E30" s="94">
        <v>43140</v>
      </c>
      <c r="F30" s="93" t="s">
        <v>149</v>
      </c>
      <c r="G30" s="93" t="s">
        <v>150</v>
      </c>
      <c r="H30" s="93">
        <v>1281660</v>
      </c>
      <c r="I30" s="93" t="s">
        <v>54</v>
      </c>
      <c r="J30" s="94">
        <v>43161</v>
      </c>
      <c r="K30" s="93">
        <v>10.68</v>
      </c>
      <c r="L30" s="93">
        <v>86.128</v>
      </c>
      <c r="M30" s="93" t="s">
        <v>71</v>
      </c>
      <c r="N30" s="93" t="s">
        <v>59</v>
      </c>
      <c r="O30" s="93">
        <v>86.128</v>
      </c>
      <c r="P30" s="95">
        <f>VLOOKUP(commandes!C30,Tableau1[],2,FALSE)</f>
        <v>3</v>
      </c>
    </row>
    <row r="31" spans="1:16" x14ac:dyDescent="0.25">
      <c r="A31" s="89">
        <v>1</v>
      </c>
      <c r="B31" s="90" t="s">
        <v>151</v>
      </c>
      <c r="C31" s="90" t="s">
        <v>21</v>
      </c>
      <c r="D31" s="90" t="s">
        <v>7</v>
      </c>
      <c r="E31" s="91">
        <v>43143</v>
      </c>
      <c r="F31" s="90" t="s">
        <v>152</v>
      </c>
      <c r="G31" s="90" t="s">
        <v>153</v>
      </c>
      <c r="H31" s="90">
        <v>40000</v>
      </c>
      <c r="I31" s="90" t="s">
        <v>54</v>
      </c>
      <c r="J31" s="91"/>
      <c r="K31" s="90">
        <v>88</v>
      </c>
      <c r="L31" s="90">
        <v>58.59</v>
      </c>
      <c r="M31" s="90" t="s">
        <v>113</v>
      </c>
      <c r="N31" s="90" t="s">
        <v>59</v>
      </c>
      <c r="O31" s="90">
        <v>0</v>
      </c>
      <c r="P31" s="95">
        <f>VLOOKUP(commandes!C31,Tableau1[],2,FALSE)</f>
        <v>1</v>
      </c>
    </row>
    <row r="32" spans="1:16" x14ac:dyDescent="0.25">
      <c r="A32" s="92">
        <v>1</v>
      </c>
      <c r="B32" s="93" t="s">
        <v>154</v>
      </c>
      <c r="C32" s="93" t="s">
        <v>13</v>
      </c>
      <c r="D32" s="93" t="s">
        <v>10</v>
      </c>
      <c r="E32" s="94"/>
      <c r="F32" s="93" t="s">
        <v>103</v>
      </c>
      <c r="G32" s="93" t="s">
        <v>104</v>
      </c>
      <c r="H32" s="93">
        <v>476</v>
      </c>
      <c r="I32" s="93" t="s">
        <v>54</v>
      </c>
      <c r="J32" s="94"/>
      <c r="K32" s="93">
        <v>0</v>
      </c>
      <c r="L32" s="93">
        <v>120</v>
      </c>
      <c r="M32" s="93" t="s">
        <v>115</v>
      </c>
      <c r="N32" s="93" t="s">
        <v>59</v>
      </c>
      <c r="O32" s="93">
        <v>0</v>
      </c>
      <c r="P32" s="95">
        <f>VLOOKUP(commandes!C32,Tableau1[],2,FALSE)</f>
        <v>4</v>
      </c>
    </row>
    <row r="33" spans="1:16" x14ac:dyDescent="0.25">
      <c r="A33" s="89">
        <v>1</v>
      </c>
      <c r="B33" s="90" t="s">
        <v>155</v>
      </c>
      <c r="C33" s="90" t="s">
        <v>25</v>
      </c>
      <c r="D33" s="90" t="s">
        <v>6</v>
      </c>
      <c r="E33" s="91"/>
      <c r="F33" s="90" t="s">
        <v>73</v>
      </c>
      <c r="G33" s="90" t="s">
        <v>74</v>
      </c>
      <c r="H33" s="90">
        <v>500000</v>
      </c>
      <c r="I33" s="90" t="s">
        <v>54</v>
      </c>
      <c r="J33" s="91">
        <v>43122</v>
      </c>
      <c r="K33" s="90">
        <v>0</v>
      </c>
      <c r="L33" s="90">
        <v>51.555</v>
      </c>
      <c r="M33" s="90" t="s">
        <v>75</v>
      </c>
      <c r="N33" s="90" t="s">
        <v>59</v>
      </c>
      <c r="O33" s="90">
        <v>51.305</v>
      </c>
      <c r="P33" s="95">
        <f>VLOOKUP(commandes!C33,Tableau1[],2,FALSE)</f>
        <v>4</v>
      </c>
    </row>
    <row r="34" spans="1:16" x14ac:dyDescent="0.25">
      <c r="A34" s="92">
        <v>1</v>
      </c>
      <c r="B34" s="93" t="s">
        <v>156</v>
      </c>
      <c r="C34" s="93" t="s">
        <v>41</v>
      </c>
      <c r="D34" s="93" t="s">
        <v>7</v>
      </c>
      <c r="E34" s="94"/>
      <c r="F34" s="93" t="s">
        <v>157</v>
      </c>
      <c r="G34" s="93" t="s">
        <v>158</v>
      </c>
      <c r="H34" s="93">
        <v>1000</v>
      </c>
      <c r="I34" s="93" t="s">
        <v>54</v>
      </c>
      <c r="J34" s="94">
        <v>43161</v>
      </c>
      <c r="K34" s="93">
        <v>0</v>
      </c>
      <c r="L34" s="93">
        <v>79.593999999999994</v>
      </c>
      <c r="M34" s="93" t="s">
        <v>101</v>
      </c>
      <c r="N34" s="93" t="s">
        <v>59</v>
      </c>
      <c r="O34" s="93">
        <v>82.096999999999994</v>
      </c>
      <c r="P34" s="95">
        <f>VLOOKUP(commandes!C34,Tableau1[],2,FALSE)</f>
        <v>3</v>
      </c>
    </row>
    <row r="35" spans="1:16" x14ac:dyDescent="0.25">
      <c r="A35" s="89">
        <v>1</v>
      </c>
      <c r="B35" s="90" t="s">
        <v>159</v>
      </c>
      <c r="C35" s="90" t="s">
        <v>35</v>
      </c>
      <c r="D35" s="90" t="s">
        <v>5</v>
      </c>
      <c r="E35" s="91"/>
      <c r="F35" s="90" t="s">
        <v>160</v>
      </c>
      <c r="G35" s="90" t="s">
        <v>161</v>
      </c>
      <c r="H35" s="90">
        <v>20000</v>
      </c>
      <c r="I35" s="90" t="s">
        <v>54</v>
      </c>
      <c r="J35" s="91">
        <v>43154</v>
      </c>
      <c r="K35" s="90">
        <v>0</v>
      </c>
      <c r="L35" s="90">
        <v>21.818999999999999</v>
      </c>
      <c r="M35" s="90" t="s">
        <v>75</v>
      </c>
      <c r="N35" s="90" t="s">
        <v>59</v>
      </c>
      <c r="O35" s="90">
        <v>22.672999999999998</v>
      </c>
      <c r="P35" s="95">
        <f>VLOOKUP(commandes!C35,Tableau1[],2,FALSE)</f>
        <v>3</v>
      </c>
    </row>
    <row r="36" spans="1:16" x14ac:dyDescent="0.25">
      <c r="A36" s="92">
        <v>1</v>
      </c>
      <c r="B36" s="93" t="s">
        <v>162</v>
      </c>
      <c r="C36" s="93" t="s">
        <v>35</v>
      </c>
      <c r="D36" s="93" t="s">
        <v>7</v>
      </c>
      <c r="E36" s="94"/>
      <c r="F36" s="93" t="s">
        <v>152</v>
      </c>
      <c r="G36" s="93" t="s">
        <v>153</v>
      </c>
      <c r="H36" s="93">
        <v>26142</v>
      </c>
      <c r="I36" s="93" t="s">
        <v>54</v>
      </c>
      <c r="J36" s="94">
        <v>43164</v>
      </c>
      <c r="K36" s="93">
        <v>0</v>
      </c>
      <c r="L36" s="93">
        <v>38.292999999999999</v>
      </c>
      <c r="M36" s="93" t="s">
        <v>75</v>
      </c>
      <c r="N36" s="93" t="s">
        <v>59</v>
      </c>
      <c r="O36" s="93">
        <v>66.488</v>
      </c>
      <c r="P36" s="95">
        <f>VLOOKUP(commandes!C36,Tableau1[],2,FALSE)</f>
        <v>3</v>
      </c>
    </row>
    <row r="37" spans="1:16" x14ac:dyDescent="0.25">
      <c r="A37" s="89">
        <v>1</v>
      </c>
      <c r="B37" s="90" t="s">
        <v>163</v>
      </c>
      <c r="C37" s="90" t="s">
        <v>15</v>
      </c>
      <c r="D37" s="90" t="s">
        <v>5</v>
      </c>
      <c r="E37" s="91">
        <v>43143</v>
      </c>
      <c r="F37" s="90" t="s">
        <v>164</v>
      </c>
      <c r="G37" s="90" t="s">
        <v>165</v>
      </c>
      <c r="H37" s="90">
        <v>30000</v>
      </c>
      <c r="I37" s="90" t="s">
        <v>54</v>
      </c>
      <c r="J37" s="91">
        <v>43164</v>
      </c>
      <c r="K37" s="90">
        <v>0</v>
      </c>
      <c r="L37" s="90">
        <v>16.38</v>
      </c>
      <c r="M37" s="90" t="s">
        <v>58</v>
      </c>
      <c r="N37" s="90" t="s">
        <v>59</v>
      </c>
      <c r="O37" s="90">
        <v>17.704000000000001</v>
      </c>
      <c r="P37" s="95">
        <f>VLOOKUP(commandes!C37,Tableau1[],2,FALSE)</f>
        <v>3</v>
      </c>
    </row>
    <row r="38" spans="1:16" x14ac:dyDescent="0.25">
      <c r="A38" s="92">
        <v>1</v>
      </c>
      <c r="B38" s="93" t="s">
        <v>166</v>
      </c>
      <c r="C38" s="93" t="s">
        <v>41</v>
      </c>
      <c r="D38" s="93" t="s">
        <v>7</v>
      </c>
      <c r="E38" s="94">
        <v>43144</v>
      </c>
      <c r="F38" s="93" t="s">
        <v>167</v>
      </c>
      <c r="G38" s="93" t="s">
        <v>168</v>
      </c>
      <c r="H38" s="93">
        <v>5000</v>
      </c>
      <c r="I38" s="93" t="s">
        <v>54</v>
      </c>
      <c r="J38" s="94">
        <v>43160</v>
      </c>
      <c r="K38" s="93">
        <v>0</v>
      </c>
      <c r="L38" s="93">
        <v>21.052</v>
      </c>
      <c r="M38" s="93" t="s">
        <v>101</v>
      </c>
      <c r="N38" s="93" t="s">
        <v>59</v>
      </c>
      <c r="O38" s="93">
        <v>19.100999999999999</v>
      </c>
      <c r="P38" s="95">
        <f>VLOOKUP(commandes!C38,Tableau1[],2,FALSE)</f>
        <v>3</v>
      </c>
    </row>
    <row r="39" spans="1:16" x14ac:dyDescent="0.25">
      <c r="A39" s="89">
        <v>1</v>
      </c>
      <c r="B39" s="90" t="s">
        <v>169</v>
      </c>
      <c r="C39" s="90" t="s">
        <v>27</v>
      </c>
      <c r="D39" s="90" t="s">
        <v>7</v>
      </c>
      <c r="E39" s="91">
        <v>43144</v>
      </c>
      <c r="F39" s="90" t="s">
        <v>170</v>
      </c>
      <c r="G39" s="90" t="s">
        <v>171</v>
      </c>
      <c r="H39" s="90">
        <v>6000</v>
      </c>
      <c r="I39" s="90" t="s">
        <v>54</v>
      </c>
      <c r="J39" s="91">
        <v>43159</v>
      </c>
      <c r="K39" s="90">
        <v>0</v>
      </c>
      <c r="L39" s="90">
        <v>4.5609999999999999</v>
      </c>
      <c r="M39" s="90" t="s">
        <v>172</v>
      </c>
      <c r="N39" s="90" t="s">
        <v>59</v>
      </c>
      <c r="O39" s="90">
        <v>4.9480000000000004</v>
      </c>
      <c r="P39" s="95">
        <f>VLOOKUP(commandes!C39,Tableau1[],2,FALSE)</f>
        <v>3</v>
      </c>
    </row>
    <row r="40" spans="1:16" x14ac:dyDescent="0.25">
      <c r="A40" s="92">
        <v>1</v>
      </c>
      <c r="B40" s="93" t="s">
        <v>173</v>
      </c>
      <c r="C40" s="93" t="s">
        <v>21</v>
      </c>
      <c r="D40" s="93" t="s">
        <v>7</v>
      </c>
      <c r="E40" s="94">
        <v>43145</v>
      </c>
      <c r="F40" s="93" t="s">
        <v>174</v>
      </c>
      <c r="G40" s="93" t="s">
        <v>175</v>
      </c>
      <c r="H40" s="93">
        <v>40000</v>
      </c>
      <c r="I40" s="93" t="s">
        <v>54</v>
      </c>
      <c r="J40" s="94">
        <v>43157</v>
      </c>
      <c r="K40" s="93">
        <v>0</v>
      </c>
      <c r="L40" s="93">
        <v>49.77</v>
      </c>
      <c r="M40" s="93" t="s">
        <v>113</v>
      </c>
      <c r="N40" s="93" t="s">
        <v>59</v>
      </c>
      <c r="O40" s="93">
        <v>48.19</v>
      </c>
      <c r="P40" s="95">
        <f>VLOOKUP(commandes!C40,Tableau1[],2,FALSE)</f>
        <v>1</v>
      </c>
    </row>
    <row r="41" spans="1:16" x14ac:dyDescent="0.25">
      <c r="A41" s="89">
        <v>1</v>
      </c>
      <c r="B41" s="90" t="s">
        <v>176</v>
      </c>
      <c r="C41" s="90" t="s">
        <v>42</v>
      </c>
      <c r="D41" s="90" t="s">
        <v>7</v>
      </c>
      <c r="E41" s="91"/>
      <c r="F41" s="90" t="s">
        <v>177</v>
      </c>
      <c r="G41" s="90" t="s">
        <v>178</v>
      </c>
      <c r="H41" s="90">
        <v>35000</v>
      </c>
      <c r="I41" s="90" t="s">
        <v>54</v>
      </c>
      <c r="J41" s="91">
        <v>43151</v>
      </c>
      <c r="K41" s="90">
        <v>0</v>
      </c>
      <c r="L41" s="90">
        <v>4.41</v>
      </c>
      <c r="M41" s="90" t="s">
        <v>179</v>
      </c>
      <c r="N41" s="90" t="s">
        <v>59</v>
      </c>
      <c r="O41" s="90">
        <v>4.0490000000000004</v>
      </c>
      <c r="P41" s="95">
        <f>VLOOKUP(commandes!C41,Tableau1[],2,FALSE)</f>
        <v>2</v>
      </c>
    </row>
    <row r="42" spans="1:16" x14ac:dyDescent="0.25">
      <c r="A42" s="92">
        <v>1</v>
      </c>
      <c r="B42" s="93" t="s">
        <v>180</v>
      </c>
      <c r="C42" s="93" t="s">
        <v>37</v>
      </c>
      <c r="D42" s="93" t="s">
        <v>6</v>
      </c>
      <c r="E42" s="94"/>
      <c r="F42" s="93" t="s">
        <v>181</v>
      </c>
      <c r="G42" s="93" t="s">
        <v>182</v>
      </c>
      <c r="H42" s="93">
        <v>80000</v>
      </c>
      <c r="I42" s="93" t="s">
        <v>54</v>
      </c>
      <c r="J42" s="94">
        <v>43144</v>
      </c>
      <c r="K42" s="93">
        <v>0</v>
      </c>
      <c r="L42" s="93">
        <v>8.4</v>
      </c>
      <c r="M42" s="93" t="s">
        <v>125</v>
      </c>
      <c r="N42" s="93" t="s">
        <v>59</v>
      </c>
      <c r="O42" s="93">
        <v>12.628</v>
      </c>
      <c r="P42" s="95">
        <f>VLOOKUP(commandes!C42,Tableau1[],2,FALSE)</f>
        <v>3</v>
      </c>
    </row>
    <row r="43" spans="1:16" x14ac:dyDescent="0.25">
      <c r="A43" s="89">
        <v>1</v>
      </c>
      <c r="B43" s="90" t="s">
        <v>183</v>
      </c>
      <c r="C43" s="90" t="s">
        <v>46</v>
      </c>
      <c r="D43" s="90" t="s">
        <v>6</v>
      </c>
      <c r="E43" s="91">
        <v>43145</v>
      </c>
      <c r="F43" s="90" t="s">
        <v>184</v>
      </c>
      <c r="G43" s="90" t="s">
        <v>185</v>
      </c>
      <c r="H43" s="90">
        <v>305000</v>
      </c>
      <c r="I43" s="90" t="s">
        <v>54</v>
      </c>
      <c r="J43" s="91">
        <v>43164</v>
      </c>
      <c r="K43" s="90">
        <v>0</v>
      </c>
      <c r="L43" s="90">
        <v>16.012</v>
      </c>
      <c r="M43" s="90" t="s">
        <v>97</v>
      </c>
      <c r="N43" s="90" t="s">
        <v>59</v>
      </c>
      <c r="O43" s="90">
        <v>24.658000000000001</v>
      </c>
      <c r="P43" s="95">
        <f>VLOOKUP(commandes!C43,Tableau1[],2,FALSE)</f>
        <v>3</v>
      </c>
    </row>
    <row r="44" spans="1:16" x14ac:dyDescent="0.25">
      <c r="A44" s="92">
        <v>1</v>
      </c>
      <c r="B44" s="93" t="s">
        <v>186</v>
      </c>
      <c r="C44" s="93" t="s">
        <v>41</v>
      </c>
      <c r="D44" s="93" t="s">
        <v>5</v>
      </c>
      <c r="E44" s="94">
        <v>43146</v>
      </c>
      <c r="F44" s="93" t="s">
        <v>187</v>
      </c>
      <c r="G44" s="93" t="s">
        <v>188</v>
      </c>
      <c r="H44" s="93">
        <v>40000</v>
      </c>
      <c r="I44" s="93" t="s">
        <v>54</v>
      </c>
      <c r="J44" s="94">
        <v>43151</v>
      </c>
      <c r="K44" s="93">
        <v>0</v>
      </c>
      <c r="L44" s="93">
        <v>83.79</v>
      </c>
      <c r="M44" s="93" t="s">
        <v>101</v>
      </c>
      <c r="N44" s="93" t="s">
        <v>189</v>
      </c>
      <c r="O44" s="93">
        <v>82.350999999999999</v>
      </c>
      <c r="P44" s="95">
        <f>VLOOKUP(commandes!C44,Tableau1[],2,FALSE)</f>
        <v>3</v>
      </c>
    </row>
    <row r="45" spans="1:16" x14ac:dyDescent="0.25">
      <c r="A45" s="89">
        <v>1</v>
      </c>
      <c r="B45" s="90" t="s">
        <v>190</v>
      </c>
      <c r="C45" s="90" t="s">
        <v>41</v>
      </c>
      <c r="D45" s="90" t="s">
        <v>7</v>
      </c>
      <c r="E45" s="91"/>
      <c r="F45" s="90" t="s">
        <v>191</v>
      </c>
      <c r="G45" s="90" t="s">
        <v>192</v>
      </c>
      <c r="H45" s="90">
        <v>6000</v>
      </c>
      <c r="I45" s="90" t="s">
        <v>54</v>
      </c>
      <c r="J45" s="91">
        <v>43158</v>
      </c>
      <c r="K45" s="90">
        <v>0</v>
      </c>
      <c r="L45" s="90">
        <v>6.1680000000000001</v>
      </c>
      <c r="M45" s="90" t="s">
        <v>101</v>
      </c>
      <c r="N45" s="90" t="s">
        <v>59</v>
      </c>
      <c r="O45" s="90">
        <v>6.0640000000000001</v>
      </c>
      <c r="P45" s="95">
        <f>VLOOKUP(commandes!C45,Tableau1[],2,FALSE)</f>
        <v>3</v>
      </c>
    </row>
    <row r="46" spans="1:16" x14ac:dyDescent="0.25">
      <c r="A46" s="92">
        <v>1</v>
      </c>
      <c r="B46" s="93" t="s">
        <v>193</v>
      </c>
      <c r="C46" s="93" t="s">
        <v>12</v>
      </c>
      <c r="D46" s="93" t="s">
        <v>4</v>
      </c>
      <c r="E46" s="94"/>
      <c r="F46" s="93" t="s">
        <v>194</v>
      </c>
      <c r="G46" s="93" t="s">
        <v>195</v>
      </c>
      <c r="H46" s="93">
        <v>1400</v>
      </c>
      <c r="I46" s="93" t="s">
        <v>54</v>
      </c>
      <c r="J46" s="94">
        <v>43164</v>
      </c>
      <c r="K46" s="93">
        <v>0</v>
      </c>
      <c r="L46" s="93">
        <v>10.106</v>
      </c>
      <c r="M46" s="93" t="s">
        <v>67</v>
      </c>
      <c r="N46" s="93" t="s">
        <v>59</v>
      </c>
      <c r="O46" s="93">
        <v>9.7899999999999991</v>
      </c>
      <c r="P46" s="95">
        <f>VLOOKUP(commandes!C46,Tableau1[],2,FALSE)</f>
        <v>2</v>
      </c>
    </row>
    <row r="47" spans="1:16" x14ac:dyDescent="0.25">
      <c r="A47" s="89">
        <v>1</v>
      </c>
      <c r="B47" s="90" t="s">
        <v>196</v>
      </c>
      <c r="C47" s="90" t="s">
        <v>35</v>
      </c>
      <c r="D47" s="90" t="s">
        <v>4</v>
      </c>
      <c r="E47" s="91">
        <v>43146</v>
      </c>
      <c r="F47" s="90" t="s">
        <v>197</v>
      </c>
      <c r="G47" s="90" t="s">
        <v>198</v>
      </c>
      <c r="H47" s="90">
        <v>1500</v>
      </c>
      <c r="I47" s="90" t="s">
        <v>54</v>
      </c>
      <c r="J47" s="91">
        <v>43161</v>
      </c>
      <c r="K47" s="90">
        <v>0</v>
      </c>
      <c r="L47" s="90">
        <v>2.827</v>
      </c>
      <c r="M47" s="90" t="s">
        <v>125</v>
      </c>
      <c r="N47" s="90" t="s">
        <v>59</v>
      </c>
      <c r="O47" s="90">
        <v>2.6440000000000001</v>
      </c>
      <c r="P47" s="95">
        <f>VLOOKUP(commandes!C47,Tableau1[],2,FALSE)</f>
        <v>3</v>
      </c>
    </row>
    <row r="48" spans="1:16" x14ac:dyDescent="0.25">
      <c r="A48" s="92">
        <v>1</v>
      </c>
      <c r="B48" s="93" t="s">
        <v>199</v>
      </c>
      <c r="C48" s="93" t="s">
        <v>17</v>
      </c>
      <c r="D48" s="93" t="s">
        <v>7</v>
      </c>
      <c r="E48" s="94">
        <v>43147</v>
      </c>
      <c r="F48" s="93" t="s">
        <v>174</v>
      </c>
      <c r="G48" s="93" t="s">
        <v>175</v>
      </c>
      <c r="H48" s="93">
        <v>40000</v>
      </c>
      <c r="I48" s="93" t="s">
        <v>54</v>
      </c>
      <c r="J48" s="94">
        <v>43159</v>
      </c>
      <c r="K48" s="93">
        <v>0</v>
      </c>
      <c r="L48" s="93">
        <v>49.77</v>
      </c>
      <c r="M48" s="93" t="s">
        <v>200</v>
      </c>
      <c r="N48" s="93" t="s">
        <v>59</v>
      </c>
      <c r="O48" s="93">
        <v>46.7</v>
      </c>
      <c r="P48" s="95">
        <f>VLOOKUP(commandes!C48,Tableau1[],2,FALSE)</f>
        <v>1</v>
      </c>
    </row>
    <row r="49" spans="1:16" x14ac:dyDescent="0.25">
      <c r="A49" s="89">
        <v>1</v>
      </c>
      <c r="B49" s="90" t="s">
        <v>201</v>
      </c>
      <c r="C49" s="90" t="s">
        <v>47</v>
      </c>
      <c r="D49" s="90" t="s">
        <v>7</v>
      </c>
      <c r="E49" s="91"/>
      <c r="F49" s="90" t="s">
        <v>202</v>
      </c>
      <c r="G49" s="90" t="s">
        <v>203</v>
      </c>
      <c r="H49" s="90">
        <v>50000</v>
      </c>
      <c r="I49" s="90" t="s">
        <v>54</v>
      </c>
      <c r="J49" s="91">
        <v>43125</v>
      </c>
      <c r="K49" s="90">
        <v>63.7</v>
      </c>
      <c r="L49" s="90">
        <v>21.64</v>
      </c>
      <c r="M49" s="90" t="s">
        <v>204</v>
      </c>
      <c r="N49" s="90" t="s">
        <v>59</v>
      </c>
      <c r="O49" s="90">
        <v>23.509</v>
      </c>
      <c r="P49" s="95">
        <f>VLOOKUP(commandes!C49,Tableau1[],2,FALSE)</f>
        <v>4</v>
      </c>
    </row>
    <row r="50" spans="1:16" x14ac:dyDescent="0.25">
      <c r="A50" s="92">
        <v>1</v>
      </c>
      <c r="B50" s="93" t="s">
        <v>205</v>
      </c>
      <c r="C50" s="93" t="s">
        <v>29</v>
      </c>
      <c r="D50" s="93" t="s">
        <v>10</v>
      </c>
      <c r="E50" s="94"/>
      <c r="F50" s="93" t="s">
        <v>206</v>
      </c>
      <c r="G50" s="93" t="s">
        <v>207</v>
      </c>
      <c r="H50" s="93">
        <v>2884400</v>
      </c>
      <c r="I50" s="93" t="s">
        <v>54</v>
      </c>
      <c r="J50" s="94">
        <v>43157</v>
      </c>
      <c r="K50" s="93">
        <v>16.02</v>
      </c>
      <c r="L50" s="93">
        <v>117.97199999999999</v>
      </c>
      <c r="M50" s="93" t="s">
        <v>97</v>
      </c>
      <c r="N50" s="93" t="s">
        <v>59</v>
      </c>
      <c r="O50" s="93">
        <v>117.97199999999999</v>
      </c>
      <c r="P50" s="95">
        <f>VLOOKUP(commandes!C50,Tableau1[],2,FALSE)</f>
        <v>3</v>
      </c>
    </row>
    <row r="51" spans="1:16" x14ac:dyDescent="0.25">
      <c r="A51" s="89">
        <v>1</v>
      </c>
      <c r="B51" s="90" t="s">
        <v>208</v>
      </c>
      <c r="C51" s="90" t="s">
        <v>28</v>
      </c>
      <c r="D51" s="90" t="s">
        <v>10</v>
      </c>
      <c r="E51" s="91">
        <v>43147</v>
      </c>
      <c r="F51" s="90" t="s">
        <v>209</v>
      </c>
      <c r="G51" s="90" t="s">
        <v>210</v>
      </c>
      <c r="H51" s="90">
        <v>50</v>
      </c>
      <c r="I51" s="90" t="s">
        <v>54</v>
      </c>
      <c r="J51" s="91">
        <v>43150</v>
      </c>
      <c r="K51" s="90">
        <v>0.59</v>
      </c>
      <c r="L51" s="90">
        <v>0.749</v>
      </c>
      <c r="M51" s="90" t="s">
        <v>67</v>
      </c>
      <c r="N51" s="90" t="s">
        <v>59</v>
      </c>
      <c r="O51" s="90">
        <v>0.69799999999999995</v>
      </c>
      <c r="P51" s="95">
        <f>VLOOKUP(commandes!C51,Tableau1[],2,FALSE)</f>
        <v>3</v>
      </c>
    </row>
    <row r="52" spans="1:16" x14ac:dyDescent="0.25">
      <c r="A52" s="92">
        <v>1</v>
      </c>
      <c r="B52" s="93" t="s">
        <v>211</v>
      </c>
      <c r="C52" s="93" t="s">
        <v>21</v>
      </c>
      <c r="D52" s="93" t="s">
        <v>7</v>
      </c>
      <c r="E52" s="94">
        <v>43150</v>
      </c>
      <c r="F52" s="93" t="s">
        <v>152</v>
      </c>
      <c r="G52" s="93" t="s">
        <v>153</v>
      </c>
      <c r="H52" s="93">
        <v>40000</v>
      </c>
      <c r="I52" s="93" t="s">
        <v>54</v>
      </c>
      <c r="J52" s="94"/>
      <c r="K52" s="93">
        <v>88</v>
      </c>
      <c r="L52" s="93">
        <v>58.59</v>
      </c>
      <c r="M52" s="93" t="s">
        <v>113</v>
      </c>
      <c r="N52" s="93" t="s">
        <v>59</v>
      </c>
      <c r="O52" s="93">
        <v>0</v>
      </c>
      <c r="P52" s="95">
        <f>VLOOKUP(commandes!C52,Tableau1[],2,FALSE)</f>
        <v>1</v>
      </c>
    </row>
    <row r="53" spans="1:16" x14ac:dyDescent="0.25">
      <c r="A53" s="89">
        <v>1</v>
      </c>
      <c r="B53" s="90" t="s">
        <v>212</v>
      </c>
      <c r="C53" s="90" t="s">
        <v>13</v>
      </c>
      <c r="D53" s="90" t="s">
        <v>10</v>
      </c>
      <c r="E53" s="91"/>
      <c r="F53" s="90" t="s">
        <v>103</v>
      </c>
      <c r="G53" s="90" t="s">
        <v>104</v>
      </c>
      <c r="H53" s="90">
        <v>476</v>
      </c>
      <c r="I53" s="90" t="s">
        <v>54</v>
      </c>
      <c r="J53" s="91"/>
      <c r="K53" s="90">
        <v>0</v>
      </c>
      <c r="L53" s="90">
        <v>120</v>
      </c>
      <c r="M53" s="90" t="s">
        <v>115</v>
      </c>
      <c r="N53" s="90" t="s">
        <v>59</v>
      </c>
      <c r="O53" s="90">
        <v>0</v>
      </c>
      <c r="P53" s="95">
        <f>VLOOKUP(commandes!C53,Tableau1[],2,FALSE)</f>
        <v>4</v>
      </c>
    </row>
    <row r="54" spans="1:16" x14ac:dyDescent="0.25">
      <c r="A54" s="92">
        <v>1</v>
      </c>
      <c r="B54" s="93" t="s">
        <v>213</v>
      </c>
      <c r="C54" s="93" t="s">
        <v>41</v>
      </c>
      <c r="D54" s="93" t="s">
        <v>7</v>
      </c>
      <c r="E54" s="94"/>
      <c r="F54" s="93" t="s">
        <v>214</v>
      </c>
      <c r="G54" s="93" t="s">
        <v>215</v>
      </c>
      <c r="H54" s="93">
        <v>3500</v>
      </c>
      <c r="I54" s="93" t="s">
        <v>54</v>
      </c>
      <c r="J54" s="94">
        <v>43160</v>
      </c>
      <c r="K54" s="93">
        <v>0</v>
      </c>
      <c r="L54" s="93">
        <v>28.753</v>
      </c>
      <c r="M54" s="93" t="s">
        <v>101</v>
      </c>
      <c r="N54" s="93" t="s">
        <v>59</v>
      </c>
      <c r="O54" s="93">
        <v>35.423000000000002</v>
      </c>
      <c r="P54" s="95">
        <f>VLOOKUP(commandes!C54,Tableau1[],2,FALSE)</f>
        <v>3</v>
      </c>
    </row>
    <row r="55" spans="1:16" x14ac:dyDescent="0.25">
      <c r="A55" s="89">
        <v>1</v>
      </c>
      <c r="B55" s="90" t="s">
        <v>216</v>
      </c>
      <c r="C55" s="90" t="s">
        <v>30</v>
      </c>
      <c r="D55" s="90" t="s">
        <v>7</v>
      </c>
      <c r="E55" s="91"/>
      <c r="F55" s="90" t="s">
        <v>217</v>
      </c>
      <c r="G55" s="90" t="s">
        <v>218</v>
      </c>
      <c r="H55" s="90">
        <v>2000</v>
      </c>
      <c r="I55" s="90" t="s">
        <v>54</v>
      </c>
      <c r="J55" s="91">
        <v>43164</v>
      </c>
      <c r="K55" s="90">
        <v>0</v>
      </c>
      <c r="L55" s="90">
        <v>54.18</v>
      </c>
      <c r="M55" s="90" t="s">
        <v>71</v>
      </c>
      <c r="N55" s="90" t="s">
        <v>59</v>
      </c>
      <c r="O55" s="90">
        <v>54.640999999999998</v>
      </c>
      <c r="P55" s="95">
        <f>VLOOKUP(commandes!C55,Tableau1[],2,FALSE)</f>
        <v>3</v>
      </c>
    </row>
    <row r="56" spans="1:16" x14ac:dyDescent="0.25">
      <c r="A56" s="92">
        <v>1</v>
      </c>
      <c r="B56" s="93" t="s">
        <v>219</v>
      </c>
      <c r="C56" s="93" t="s">
        <v>41</v>
      </c>
      <c r="D56" s="93" t="s">
        <v>7</v>
      </c>
      <c r="E56" s="94"/>
      <c r="F56" s="93" t="s">
        <v>220</v>
      </c>
      <c r="G56" s="93" t="s">
        <v>221</v>
      </c>
      <c r="H56" s="93">
        <v>21476</v>
      </c>
      <c r="I56" s="93" t="s">
        <v>54</v>
      </c>
      <c r="J56" s="94">
        <v>43157</v>
      </c>
      <c r="K56" s="93">
        <v>0</v>
      </c>
      <c r="L56" s="93">
        <v>276.14699999999999</v>
      </c>
      <c r="M56" s="93" t="s">
        <v>101</v>
      </c>
      <c r="N56" s="93" t="s">
        <v>59</v>
      </c>
      <c r="O56" s="93">
        <v>22.55</v>
      </c>
      <c r="P56" s="95">
        <f>VLOOKUP(commandes!C56,Tableau1[],2,FALSE)</f>
        <v>3</v>
      </c>
    </row>
    <row r="57" spans="1:16" x14ac:dyDescent="0.25">
      <c r="A57" s="89">
        <v>1</v>
      </c>
      <c r="B57" s="90" t="s">
        <v>222</v>
      </c>
      <c r="C57" s="90" t="s">
        <v>27</v>
      </c>
      <c r="D57" s="90" t="s">
        <v>5</v>
      </c>
      <c r="E57" s="91">
        <v>43150</v>
      </c>
      <c r="F57" s="90" t="s">
        <v>223</v>
      </c>
      <c r="G57" s="90" t="s">
        <v>224</v>
      </c>
      <c r="H57" s="90">
        <v>26115</v>
      </c>
      <c r="I57" s="90" t="s">
        <v>54</v>
      </c>
      <c r="J57" s="91">
        <v>43160</v>
      </c>
      <c r="K57" s="90">
        <v>0</v>
      </c>
      <c r="L57" s="90">
        <v>8.5</v>
      </c>
      <c r="M57" s="90" t="s">
        <v>172</v>
      </c>
      <c r="N57" s="90" t="s">
        <v>189</v>
      </c>
      <c r="O57" s="90">
        <v>27.42</v>
      </c>
      <c r="P57" s="95">
        <f>VLOOKUP(commandes!C57,Tableau1[],2,FALSE)</f>
        <v>3</v>
      </c>
    </row>
    <row r="58" spans="1:16" x14ac:dyDescent="0.25">
      <c r="A58" s="92">
        <v>1</v>
      </c>
      <c r="B58" s="93" t="s">
        <v>225</v>
      </c>
      <c r="C58" s="93" t="s">
        <v>21</v>
      </c>
      <c r="D58" s="93" t="s">
        <v>7</v>
      </c>
      <c r="E58" s="94">
        <v>43151</v>
      </c>
      <c r="F58" s="93" t="s">
        <v>174</v>
      </c>
      <c r="G58" s="93" t="s">
        <v>175</v>
      </c>
      <c r="H58" s="93">
        <v>40000</v>
      </c>
      <c r="I58" s="93" t="s">
        <v>54</v>
      </c>
      <c r="J58" s="94"/>
      <c r="K58" s="93">
        <v>47.17</v>
      </c>
      <c r="L58" s="93">
        <v>49.77</v>
      </c>
      <c r="M58" s="93" t="s">
        <v>113</v>
      </c>
      <c r="N58" s="93" t="s">
        <v>59</v>
      </c>
      <c r="O58" s="93">
        <v>0</v>
      </c>
      <c r="P58" s="95">
        <f>VLOOKUP(commandes!C58,Tableau1[],2,FALSE)</f>
        <v>1</v>
      </c>
    </row>
    <row r="59" spans="1:16" x14ac:dyDescent="0.25">
      <c r="A59" s="89">
        <v>1</v>
      </c>
      <c r="B59" s="90" t="s">
        <v>226</v>
      </c>
      <c r="C59" s="90" t="s">
        <v>25</v>
      </c>
      <c r="D59" s="90" t="s">
        <v>5</v>
      </c>
      <c r="E59" s="91"/>
      <c r="F59" s="90" t="s">
        <v>227</v>
      </c>
      <c r="G59" s="90" t="s">
        <v>228</v>
      </c>
      <c r="H59" s="90">
        <v>15000</v>
      </c>
      <c r="I59" s="90" t="s">
        <v>54</v>
      </c>
      <c r="J59" s="91">
        <v>43119</v>
      </c>
      <c r="K59" s="90">
        <v>0</v>
      </c>
      <c r="L59" s="90">
        <v>10.442</v>
      </c>
      <c r="M59" s="90" t="s">
        <v>229</v>
      </c>
      <c r="N59" s="90" t="s">
        <v>59</v>
      </c>
      <c r="O59" s="90">
        <v>12.73</v>
      </c>
      <c r="P59" s="95">
        <f>VLOOKUP(commandes!C59,Tableau1[],2,FALSE)</f>
        <v>4</v>
      </c>
    </row>
    <row r="60" spans="1:16" x14ac:dyDescent="0.25">
      <c r="A60" s="92">
        <v>1</v>
      </c>
      <c r="B60" s="93" t="s">
        <v>230</v>
      </c>
      <c r="C60" s="93" t="s">
        <v>41</v>
      </c>
      <c r="D60" s="93" t="s">
        <v>7</v>
      </c>
      <c r="E60" s="94"/>
      <c r="F60" s="93" t="s">
        <v>79</v>
      </c>
      <c r="G60" s="93" t="s">
        <v>80</v>
      </c>
      <c r="H60" s="93">
        <v>25000</v>
      </c>
      <c r="I60" s="93" t="s">
        <v>54</v>
      </c>
      <c r="J60" s="94">
        <v>43164</v>
      </c>
      <c r="K60" s="93">
        <v>0</v>
      </c>
      <c r="L60" s="93">
        <v>10.762</v>
      </c>
      <c r="M60" s="93" t="s">
        <v>101</v>
      </c>
      <c r="N60" s="93" t="s">
        <v>59</v>
      </c>
      <c r="O60" s="93">
        <v>10.507999999999999</v>
      </c>
      <c r="P60" s="95">
        <f>VLOOKUP(commandes!C60,Tableau1[],2,FALSE)</f>
        <v>3</v>
      </c>
    </row>
    <row r="61" spans="1:16" x14ac:dyDescent="0.25">
      <c r="A61" s="89">
        <v>1</v>
      </c>
      <c r="B61" s="90" t="s">
        <v>231</v>
      </c>
      <c r="C61" s="90" t="s">
        <v>33</v>
      </c>
      <c r="D61" s="90" t="s">
        <v>7</v>
      </c>
      <c r="E61" s="91"/>
      <c r="F61" s="90" t="s">
        <v>61</v>
      </c>
      <c r="G61" s="90" t="s">
        <v>62</v>
      </c>
      <c r="H61" s="90">
        <v>30000</v>
      </c>
      <c r="I61" s="90" t="s">
        <v>54</v>
      </c>
      <c r="J61" s="91">
        <v>43161</v>
      </c>
      <c r="K61" s="90">
        <v>0</v>
      </c>
      <c r="L61" s="90">
        <v>24.254999999999999</v>
      </c>
      <c r="M61" s="90" t="s">
        <v>125</v>
      </c>
      <c r="N61" s="90" t="s">
        <v>59</v>
      </c>
      <c r="O61" s="90">
        <v>23.745000000000001</v>
      </c>
      <c r="P61" s="95">
        <f>VLOOKUP(commandes!C61,Tableau1[],2,FALSE)</f>
        <v>3</v>
      </c>
    </row>
    <row r="62" spans="1:16" x14ac:dyDescent="0.25">
      <c r="A62" s="92">
        <v>1</v>
      </c>
      <c r="B62" s="93" t="s">
        <v>232</v>
      </c>
      <c r="C62" s="93" t="s">
        <v>33</v>
      </c>
      <c r="D62" s="93" t="s">
        <v>5</v>
      </c>
      <c r="E62" s="94"/>
      <c r="F62" s="93" t="s">
        <v>233</v>
      </c>
      <c r="G62" s="93" t="s">
        <v>234</v>
      </c>
      <c r="H62" s="93">
        <v>34000</v>
      </c>
      <c r="I62" s="93" t="s">
        <v>54</v>
      </c>
      <c r="J62" s="94">
        <v>43164</v>
      </c>
      <c r="K62" s="93">
        <v>0</v>
      </c>
      <c r="L62" s="93">
        <v>18.457000000000001</v>
      </c>
      <c r="M62" s="93" t="s">
        <v>125</v>
      </c>
      <c r="N62" s="93" t="s">
        <v>59</v>
      </c>
      <c r="O62" s="93">
        <v>18.061</v>
      </c>
      <c r="P62" s="95">
        <f>VLOOKUP(commandes!C62,Tableau1[],2,FALSE)</f>
        <v>3</v>
      </c>
    </row>
    <row r="63" spans="1:16" x14ac:dyDescent="0.25">
      <c r="A63" s="89">
        <v>1</v>
      </c>
      <c r="B63" s="90" t="s">
        <v>235</v>
      </c>
      <c r="C63" s="90" t="s">
        <v>21</v>
      </c>
      <c r="D63" s="90" t="s">
        <v>7</v>
      </c>
      <c r="E63" s="91">
        <v>43151</v>
      </c>
      <c r="F63" s="90" t="s">
        <v>236</v>
      </c>
      <c r="G63" s="90" t="s">
        <v>237</v>
      </c>
      <c r="H63" s="90">
        <v>40000</v>
      </c>
      <c r="I63" s="90" t="s">
        <v>54</v>
      </c>
      <c r="J63" s="91"/>
      <c r="K63" s="90">
        <v>19.05</v>
      </c>
      <c r="L63" s="90">
        <v>89.123999999999995</v>
      </c>
      <c r="M63" s="90" t="s">
        <v>113</v>
      </c>
      <c r="N63" s="90" t="s">
        <v>59</v>
      </c>
      <c r="O63" s="90">
        <v>0</v>
      </c>
      <c r="P63" s="95">
        <f>VLOOKUP(commandes!C63,Tableau1[],2,FALSE)</f>
        <v>1</v>
      </c>
    </row>
    <row r="64" spans="1:16" x14ac:dyDescent="0.25">
      <c r="A64" s="92">
        <v>1</v>
      </c>
      <c r="B64" s="93" t="s">
        <v>238</v>
      </c>
      <c r="C64" s="93" t="s">
        <v>14</v>
      </c>
      <c r="D64" s="93" t="s">
        <v>5</v>
      </c>
      <c r="E64" s="94">
        <v>43152</v>
      </c>
      <c r="F64" s="93" t="s">
        <v>239</v>
      </c>
      <c r="G64" s="93" t="s">
        <v>240</v>
      </c>
      <c r="H64" s="93">
        <v>23000</v>
      </c>
      <c r="I64" s="93" t="s">
        <v>54</v>
      </c>
      <c r="J64" s="94">
        <v>43161</v>
      </c>
      <c r="K64" s="93">
        <v>0</v>
      </c>
      <c r="L64" s="93">
        <v>14.103999999999999</v>
      </c>
      <c r="M64" s="93" t="s">
        <v>241</v>
      </c>
      <c r="N64" s="93" t="s">
        <v>59</v>
      </c>
      <c r="O64" s="93">
        <v>14.183</v>
      </c>
      <c r="P64" s="95">
        <f>VLOOKUP(commandes!C64,Tableau1[],2,FALSE)</f>
        <v>3</v>
      </c>
    </row>
    <row r="65" spans="1:16" x14ac:dyDescent="0.25">
      <c r="A65" s="89">
        <v>1</v>
      </c>
      <c r="B65" s="90" t="s">
        <v>242</v>
      </c>
      <c r="C65" s="90" t="s">
        <v>30</v>
      </c>
      <c r="D65" s="90" t="s">
        <v>7</v>
      </c>
      <c r="E65" s="91"/>
      <c r="F65" s="90" t="s">
        <v>243</v>
      </c>
      <c r="G65" s="90" t="s">
        <v>244</v>
      </c>
      <c r="H65" s="90">
        <v>700</v>
      </c>
      <c r="I65" s="90" t="s">
        <v>54</v>
      </c>
      <c r="J65" s="91">
        <v>43161</v>
      </c>
      <c r="K65" s="90">
        <v>0</v>
      </c>
      <c r="L65" s="90">
        <v>43.779000000000003</v>
      </c>
      <c r="M65" s="90" t="s">
        <v>71</v>
      </c>
      <c r="N65" s="90" t="s">
        <v>59</v>
      </c>
      <c r="O65" s="90">
        <v>46.192</v>
      </c>
      <c r="P65" s="95">
        <f>VLOOKUP(commandes!C65,Tableau1[],2,FALSE)</f>
        <v>3</v>
      </c>
    </row>
    <row r="66" spans="1:16" x14ac:dyDescent="0.25">
      <c r="A66" s="92">
        <v>1</v>
      </c>
      <c r="B66" s="93" t="s">
        <v>245</v>
      </c>
      <c r="C66" s="93" t="s">
        <v>32</v>
      </c>
      <c r="D66" s="93" t="s">
        <v>10</v>
      </c>
      <c r="E66" s="94"/>
      <c r="F66" s="93" t="s">
        <v>246</v>
      </c>
      <c r="G66" s="93" t="s">
        <v>247</v>
      </c>
      <c r="H66" s="93">
        <v>1000</v>
      </c>
      <c r="I66" s="93" t="s">
        <v>54</v>
      </c>
      <c r="J66" s="94">
        <v>43117</v>
      </c>
      <c r="K66" s="93">
        <v>2.35</v>
      </c>
      <c r="L66" s="93">
        <v>0.98</v>
      </c>
      <c r="M66" s="93" t="s">
        <v>67</v>
      </c>
      <c r="N66" s="93" t="s">
        <v>59</v>
      </c>
      <c r="O66" s="93">
        <v>0.93899999999999995</v>
      </c>
      <c r="P66" s="95">
        <f>VLOOKUP(commandes!C66,Tableau1[],2,FALSE)</f>
        <v>3</v>
      </c>
    </row>
    <row r="67" spans="1:16" x14ac:dyDescent="0.25">
      <c r="A67" s="89">
        <v>1</v>
      </c>
      <c r="B67" s="90" t="s">
        <v>248</v>
      </c>
      <c r="C67" s="90" t="s">
        <v>19</v>
      </c>
      <c r="D67" s="90" t="s">
        <v>7</v>
      </c>
      <c r="E67" s="91"/>
      <c r="F67" s="90" t="s">
        <v>249</v>
      </c>
      <c r="G67" s="90" t="s">
        <v>250</v>
      </c>
      <c r="H67" s="90">
        <v>2000</v>
      </c>
      <c r="I67" s="90" t="s">
        <v>54</v>
      </c>
      <c r="J67" s="91">
        <v>43122</v>
      </c>
      <c r="K67" s="90">
        <v>7.6</v>
      </c>
      <c r="L67" s="90">
        <v>24.065999999999999</v>
      </c>
      <c r="M67" s="90" t="s">
        <v>251</v>
      </c>
      <c r="N67" s="90" t="s">
        <v>59</v>
      </c>
      <c r="O67" s="90">
        <v>23.414999999999999</v>
      </c>
      <c r="P67" s="95">
        <f>VLOOKUP(commandes!C67,Tableau1[],2,FALSE)</f>
        <v>4</v>
      </c>
    </row>
    <row r="68" spans="1:16" x14ac:dyDescent="0.25">
      <c r="A68" s="92">
        <v>1</v>
      </c>
      <c r="B68" s="93" t="s">
        <v>252</v>
      </c>
      <c r="C68" s="93" t="s">
        <v>12</v>
      </c>
      <c r="D68" s="93" t="s">
        <v>7</v>
      </c>
      <c r="E68" s="94">
        <v>43152</v>
      </c>
      <c r="F68" s="93" t="s">
        <v>133</v>
      </c>
      <c r="G68" s="93" t="s">
        <v>134</v>
      </c>
      <c r="H68" s="93">
        <v>51000</v>
      </c>
      <c r="I68" s="93" t="s">
        <v>54</v>
      </c>
      <c r="J68" s="94">
        <v>43158</v>
      </c>
      <c r="K68" s="93">
        <v>0</v>
      </c>
      <c r="L68" s="93">
        <v>64.260000000000005</v>
      </c>
      <c r="M68" s="93" t="s">
        <v>67</v>
      </c>
      <c r="N68" s="93" t="s">
        <v>59</v>
      </c>
      <c r="O68" s="93">
        <v>67.302000000000007</v>
      </c>
      <c r="P68" s="95">
        <f>VLOOKUP(commandes!C68,Tableau1[],2,FALSE)</f>
        <v>2</v>
      </c>
    </row>
    <row r="69" spans="1:16" x14ac:dyDescent="0.25">
      <c r="A69" s="89">
        <v>1</v>
      </c>
      <c r="B69" s="90" t="s">
        <v>253</v>
      </c>
      <c r="C69" s="90" t="s">
        <v>28</v>
      </c>
      <c r="D69" s="90" t="s">
        <v>10</v>
      </c>
      <c r="E69" s="91">
        <v>43153</v>
      </c>
      <c r="F69" s="90" t="s">
        <v>254</v>
      </c>
      <c r="G69" s="90" t="s">
        <v>255</v>
      </c>
      <c r="H69" s="90">
        <v>2800</v>
      </c>
      <c r="I69" s="90" t="s">
        <v>54</v>
      </c>
      <c r="J69" s="91">
        <v>43162</v>
      </c>
      <c r="K69" s="90">
        <v>6.42</v>
      </c>
      <c r="L69" s="90">
        <v>4.6360000000000001</v>
      </c>
      <c r="M69" s="90" t="s">
        <v>67</v>
      </c>
      <c r="N69" s="90" t="s">
        <v>59</v>
      </c>
      <c r="O69" s="90">
        <v>4.3579999999999997</v>
      </c>
      <c r="P69" s="95">
        <f>VLOOKUP(commandes!C69,Tableau1[],2,FALSE)</f>
        <v>3</v>
      </c>
    </row>
    <row r="70" spans="1:16" x14ac:dyDescent="0.25">
      <c r="A70" s="92">
        <v>1</v>
      </c>
      <c r="B70" s="93" t="s">
        <v>256</v>
      </c>
      <c r="C70" s="93" t="s">
        <v>39</v>
      </c>
      <c r="D70" s="93" t="s">
        <v>5</v>
      </c>
      <c r="E70" s="94">
        <v>43153</v>
      </c>
      <c r="F70" s="93" t="s">
        <v>257</v>
      </c>
      <c r="G70" s="93" t="s">
        <v>258</v>
      </c>
      <c r="H70" s="93">
        <v>46000</v>
      </c>
      <c r="I70" s="93" t="s">
        <v>54</v>
      </c>
      <c r="J70" s="94">
        <v>43164</v>
      </c>
      <c r="K70" s="93">
        <v>0</v>
      </c>
      <c r="L70" s="93">
        <v>13.571999999999999</v>
      </c>
      <c r="M70" s="93" t="s">
        <v>125</v>
      </c>
      <c r="N70" s="93" t="s">
        <v>59</v>
      </c>
      <c r="O70" s="93">
        <v>12.667999999999999</v>
      </c>
      <c r="P70" s="95">
        <f>VLOOKUP(commandes!C70,Tableau1[],2,FALSE)</f>
        <v>3</v>
      </c>
    </row>
    <row r="71" spans="1:16" x14ac:dyDescent="0.25">
      <c r="A71" s="89">
        <v>1</v>
      </c>
      <c r="B71" s="90" t="s">
        <v>259</v>
      </c>
      <c r="C71" s="90" t="s">
        <v>25</v>
      </c>
      <c r="D71" s="90" t="s">
        <v>4</v>
      </c>
      <c r="E71" s="91">
        <v>43154</v>
      </c>
      <c r="F71" s="90" t="s">
        <v>260</v>
      </c>
      <c r="G71" s="90" t="s">
        <v>261</v>
      </c>
      <c r="H71" s="90">
        <v>6000</v>
      </c>
      <c r="I71" s="90" t="s">
        <v>54</v>
      </c>
      <c r="J71" s="91">
        <v>43119</v>
      </c>
      <c r="K71" s="90">
        <v>0</v>
      </c>
      <c r="L71" s="90">
        <v>8.266</v>
      </c>
      <c r="M71" s="90" t="s">
        <v>75</v>
      </c>
      <c r="N71" s="90" t="s">
        <v>59</v>
      </c>
      <c r="O71" s="90">
        <v>11.696</v>
      </c>
      <c r="P71" s="95">
        <f>VLOOKUP(commandes!C71,Tableau1[],2,FALSE)</f>
        <v>4</v>
      </c>
    </row>
    <row r="72" spans="1:16" x14ac:dyDescent="0.25">
      <c r="A72" s="92">
        <v>1</v>
      </c>
      <c r="B72" s="93" t="s">
        <v>262</v>
      </c>
      <c r="C72" s="93" t="s">
        <v>41</v>
      </c>
      <c r="D72" s="93" t="s">
        <v>7</v>
      </c>
      <c r="E72" s="94"/>
      <c r="F72" s="93" t="s">
        <v>263</v>
      </c>
      <c r="G72" s="93" t="s">
        <v>264</v>
      </c>
      <c r="H72" s="93">
        <v>86000</v>
      </c>
      <c r="I72" s="93" t="s">
        <v>54</v>
      </c>
      <c r="J72" s="94">
        <v>43161</v>
      </c>
      <c r="K72" s="93">
        <v>0</v>
      </c>
      <c r="L72" s="93">
        <v>303.95</v>
      </c>
      <c r="M72" s="93" t="s">
        <v>101</v>
      </c>
      <c r="N72" s="93" t="s">
        <v>59</v>
      </c>
      <c r="O72" s="93">
        <v>283.45400000000001</v>
      </c>
      <c r="P72" s="95">
        <f>VLOOKUP(commandes!C72,Tableau1[],2,FALSE)</f>
        <v>3</v>
      </c>
    </row>
    <row r="73" spans="1:16" x14ac:dyDescent="0.25">
      <c r="A73" s="89">
        <v>1</v>
      </c>
      <c r="B73" s="90" t="s">
        <v>265</v>
      </c>
      <c r="C73" s="90" t="s">
        <v>26</v>
      </c>
      <c r="D73" s="90" t="s">
        <v>5</v>
      </c>
      <c r="E73" s="91"/>
      <c r="F73" s="90" t="s">
        <v>266</v>
      </c>
      <c r="G73" s="90" t="s">
        <v>267</v>
      </c>
      <c r="H73" s="90">
        <v>149500</v>
      </c>
      <c r="I73" s="90" t="s">
        <v>54</v>
      </c>
      <c r="J73" s="91">
        <v>43161</v>
      </c>
      <c r="K73" s="90">
        <v>0</v>
      </c>
      <c r="L73" s="90">
        <v>46.158000000000001</v>
      </c>
      <c r="M73" s="90" t="s">
        <v>268</v>
      </c>
      <c r="N73" s="90" t="s">
        <v>59</v>
      </c>
      <c r="O73" s="90">
        <v>44.290999999999997</v>
      </c>
      <c r="P73" s="95">
        <f>VLOOKUP(commandes!C73,Tableau1[],2,FALSE)</f>
        <v>3</v>
      </c>
    </row>
    <row r="74" spans="1:16" x14ac:dyDescent="0.25">
      <c r="A74" s="92">
        <v>1</v>
      </c>
      <c r="B74" s="93" t="s">
        <v>269</v>
      </c>
      <c r="C74" s="93" t="s">
        <v>14</v>
      </c>
      <c r="D74" s="93" t="s">
        <v>10</v>
      </c>
      <c r="E74" s="94"/>
      <c r="F74" s="93" t="s">
        <v>270</v>
      </c>
      <c r="G74" s="93" t="s">
        <v>271</v>
      </c>
      <c r="H74" s="93">
        <v>1815</v>
      </c>
      <c r="I74" s="93" t="s">
        <v>54</v>
      </c>
      <c r="J74" s="94">
        <v>43162</v>
      </c>
      <c r="K74" s="93">
        <v>0</v>
      </c>
      <c r="L74" s="93">
        <v>1.9419999999999999</v>
      </c>
      <c r="M74" s="93" t="s">
        <v>241</v>
      </c>
      <c r="N74" s="93" t="s">
        <v>59</v>
      </c>
      <c r="O74" s="93">
        <v>1.8420000000000001</v>
      </c>
      <c r="P74" s="95">
        <f>VLOOKUP(commandes!C74,Tableau1[],2,FALSE)</f>
        <v>3</v>
      </c>
    </row>
    <row r="75" spans="1:16" x14ac:dyDescent="0.25">
      <c r="A75" s="89">
        <v>1</v>
      </c>
      <c r="B75" s="90" t="s">
        <v>272</v>
      </c>
      <c r="C75" s="90" t="s">
        <v>26</v>
      </c>
      <c r="D75" s="90" t="s">
        <v>5</v>
      </c>
      <c r="E75" s="91"/>
      <c r="F75" s="90" t="s">
        <v>273</v>
      </c>
      <c r="G75" s="90" t="s">
        <v>274</v>
      </c>
      <c r="H75" s="90">
        <v>11200</v>
      </c>
      <c r="I75" s="90" t="s">
        <v>54</v>
      </c>
      <c r="J75" s="91">
        <v>43159</v>
      </c>
      <c r="K75" s="90">
        <v>0</v>
      </c>
      <c r="L75" s="90">
        <v>5.2450000000000001</v>
      </c>
      <c r="M75" s="90" t="s">
        <v>268</v>
      </c>
      <c r="N75" s="90" t="s">
        <v>59</v>
      </c>
      <c r="O75" s="90">
        <v>5.6849999999999996</v>
      </c>
      <c r="P75" s="95">
        <f>VLOOKUP(commandes!C75,Tableau1[],2,FALSE)</f>
        <v>3</v>
      </c>
    </row>
    <row r="76" spans="1:16" x14ac:dyDescent="0.25">
      <c r="A76" s="92">
        <v>1</v>
      </c>
      <c r="B76" s="93" t="s">
        <v>275</v>
      </c>
      <c r="C76" s="93" t="s">
        <v>35</v>
      </c>
      <c r="D76" s="93" t="s">
        <v>5</v>
      </c>
      <c r="E76" s="94"/>
      <c r="F76" s="93" t="s">
        <v>276</v>
      </c>
      <c r="G76" s="93" t="s">
        <v>277</v>
      </c>
      <c r="H76" s="93">
        <v>63000</v>
      </c>
      <c r="I76" s="93" t="s">
        <v>54</v>
      </c>
      <c r="J76" s="94">
        <v>43161</v>
      </c>
      <c r="K76" s="93">
        <v>0</v>
      </c>
      <c r="L76" s="93">
        <v>10.253</v>
      </c>
      <c r="M76" s="93" t="s">
        <v>75</v>
      </c>
      <c r="N76" s="93" t="s">
        <v>59</v>
      </c>
      <c r="O76" s="93">
        <v>21.027999999999999</v>
      </c>
      <c r="P76" s="95">
        <f>VLOOKUP(commandes!C76,Tableau1[],2,FALSE)</f>
        <v>3</v>
      </c>
    </row>
    <row r="77" spans="1:16" x14ac:dyDescent="0.25">
      <c r="A77" s="89">
        <v>1</v>
      </c>
      <c r="B77" s="90" t="s">
        <v>278</v>
      </c>
      <c r="C77" s="90" t="s">
        <v>36</v>
      </c>
      <c r="D77" s="90" t="s">
        <v>5</v>
      </c>
      <c r="E77" s="91"/>
      <c r="F77" s="90" t="s">
        <v>279</v>
      </c>
      <c r="G77" s="90" t="s">
        <v>280</v>
      </c>
      <c r="H77" s="90">
        <v>20000</v>
      </c>
      <c r="I77" s="90" t="s">
        <v>54</v>
      </c>
      <c r="J77" s="91">
        <v>43155</v>
      </c>
      <c r="K77" s="90">
        <v>0</v>
      </c>
      <c r="L77" s="90">
        <v>22.68</v>
      </c>
      <c r="M77" s="90" t="s">
        <v>97</v>
      </c>
      <c r="N77" s="90" t="s">
        <v>59</v>
      </c>
      <c r="O77" s="90">
        <v>22.762</v>
      </c>
      <c r="P77" s="95">
        <f>VLOOKUP(commandes!C77,Tableau1[],2,FALSE)</f>
        <v>3</v>
      </c>
    </row>
    <row r="78" spans="1:16" x14ac:dyDescent="0.25">
      <c r="A78" s="92">
        <v>1</v>
      </c>
      <c r="B78" s="93" t="s">
        <v>281</v>
      </c>
      <c r="C78" s="93" t="s">
        <v>41</v>
      </c>
      <c r="D78" s="93" t="s">
        <v>5</v>
      </c>
      <c r="E78" s="94"/>
      <c r="F78" s="93" t="s">
        <v>282</v>
      </c>
      <c r="G78" s="93" t="s">
        <v>283</v>
      </c>
      <c r="H78" s="93">
        <v>5001</v>
      </c>
      <c r="I78" s="93" t="s">
        <v>54</v>
      </c>
      <c r="J78" s="94">
        <v>43164</v>
      </c>
      <c r="K78" s="93">
        <v>0</v>
      </c>
      <c r="L78" s="93">
        <v>373.43299999999999</v>
      </c>
      <c r="M78" s="93" t="s">
        <v>101</v>
      </c>
      <c r="N78" s="93" t="s">
        <v>59</v>
      </c>
      <c r="O78" s="93">
        <v>396.00900000000001</v>
      </c>
      <c r="P78" s="95">
        <f>VLOOKUP(commandes!C78,Tableau1[],2,FALSE)</f>
        <v>3</v>
      </c>
    </row>
    <row r="79" spans="1:16" x14ac:dyDescent="0.25">
      <c r="A79" s="89">
        <v>1</v>
      </c>
      <c r="B79" s="90" t="s">
        <v>284</v>
      </c>
      <c r="C79" s="90" t="s">
        <v>35</v>
      </c>
      <c r="D79" s="90" t="s">
        <v>7</v>
      </c>
      <c r="E79" s="91">
        <v>43154</v>
      </c>
      <c r="F79" s="90" t="s">
        <v>285</v>
      </c>
      <c r="G79" s="90" t="s">
        <v>286</v>
      </c>
      <c r="H79" s="90">
        <v>28799</v>
      </c>
      <c r="I79" s="90" t="s">
        <v>54</v>
      </c>
      <c r="J79" s="91">
        <v>43161</v>
      </c>
      <c r="K79" s="90">
        <v>0</v>
      </c>
      <c r="L79" s="90">
        <v>31.146999999999998</v>
      </c>
      <c r="M79" s="90" t="s">
        <v>125</v>
      </c>
      <c r="N79" s="90" t="s">
        <v>59</v>
      </c>
      <c r="O79" s="90">
        <v>30.24</v>
      </c>
      <c r="P79" s="95">
        <f>VLOOKUP(commandes!C79,Tableau1[],2,FALSE)</f>
        <v>3</v>
      </c>
    </row>
    <row r="80" spans="1:16" x14ac:dyDescent="0.25">
      <c r="A80" s="92">
        <v>1</v>
      </c>
      <c r="B80" s="93" t="s">
        <v>287</v>
      </c>
      <c r="C80" s="93" t="s">
        <v>41</v>
      </c>
      <c r="D80" s="93" t="s">
        <v>7</v>
      </c>
      <c r="E80" s="94">
        <v>43155</v>
      </c>
      <c r="F80" s="93" t="s">
        <v>288</v>
      </c>
      <c r="G80" s="93" t="s">
        <v>289</v>
      </c>
      <c r="H80" s="93">
        <v>5000</v>
      </c>
      <c r="I80" s="93" t="s">
        <v>54</v>
      </c>
      <c r="J80" s="94">
        <v>43160</v>
      </c>
      <c r="K80" s="93">
        <v>0</v>
      </c>
      <c r="L80" s="93">
        <v>17.324999999999999</v>
      </c>
      <c r="M80" s="93" t="s">
        <v>101</v>
      </c>
      <c r="N80" s="93" t="s">
        <v>59</v>
      </c>
      <c r="O80" s="93">
        <v>17.222999999999999</v>
      </c>
      <c r="P80" s="95">
        <f>VLOOKUP(commandes!C80,Tableau1[],2,FALSE)</f>
        <v>3</v>
      </c>
    </row>
    <row r="81" spans="1:16" x14ac:dyDescent="0.25">
      <c r="A81" s="89">
        <v>1</v>
      </c>
      <c r="B81" s="90" t="s">
        <v>290</v>
      </c>
      <c r="C81" s="90" t="s">
        <v>41</v>
      </c>
      <c r="D81" s="90" t="s">
        <v>7</v>
      </c>
      <c r="E81" s="91">
        <v>43157</v>
      </c>
      <c r="F81" s="90" t="s">
        <v>291</v>
      </c>
      <c r="G81" s="90" t="s">
        <v>292</v>
      </c>
      <c r="H81" s="90">
        <v>1000</v>
      </c>
      <c r="I81" s="90" t="s">
        <v>54</v>
      </c>
      <c r="J81" s="91">
        <v>43161</v>
      </c>
      <c r="K81" s="90">
        <v>0</v>
      </c>
      <c r="L81" s="90">
        <v>11.459</v>
      </c>
      <c r="M81" s="90" t="s">
        <v>101</v>
      </c>
      <c r="N81" s="90" t="s">
        <v>59</v>
      </c>
      <c r="O81" s="90">
        <v>13.885999999999999</v>
      </c>
      <c r="P81" s="95">
        <f>VLOOKUP(commandes!C81,Tableau1[],2,FALSE)</f>
        <v>3</v>
      </c>
    </row>
    <row r="82" spans="1:16" x14ac:dyDescent="0.25">
      <c r="A82" s="92">
        <v>1</v>
      </c>
      <c r="B82" s="93" t="s">
        <v>293</v>
      </c>
      <c r="C82" s="93" t="s">
        <v>17</v>
      </c>
      <c r="D82" s="93" t="s">
        <v>7</v>
      </c>
      <c r="E82" s="94"/>
      <c r="F82" s="93" t="s">
        <v>294</v>
      </c>
      <c r="G82" s="93" t="s">
        <v>295</v>
      </c>
      <c r="H82" s="93">
        <v>2000</v>
      </c>
      <c r="I82" s="93" t="s">
        <v>54</v>
      </c>
      <c r="J82" s="94">
        <v>43146</v>
      </c>
      <c r="K82" s="93">
        <v>0</v>
      </c>
      <c r="L82" s="93">
        <v>25.263000000000002</v>
      </c>
      <c r="M82" s="93" t="s">
        <v>109</v>
      </c>
      <c r="N82" s="93" t="s">
        <v>59</v>
      </c>
      <c r="O82" s="93">
        <v>23.152999999999999</v>
      </c>
      <c r="P82" s="95">
        <f>VLOOKUP(commandes!C82,Tableau1[],2,FALSE)</f>
        <v>1</v>
      </c>
    </row>
    <row r="83" spans="1:16" x14ac:dyDescent="0.25">
      <c r="A83" s="89">
        <v>1</v>
      </c>
      <c r="B83" s="90" t="s">
        <v>296</v>
      </c>
      <c r="C83" s="90" t="s">
        <v>16</v>
      </c>
      <c r="D83" s="90" t="s">
        <v>7</v>
      </c>
      <c r="E83" s="91"/>
      <c r="F83" s="90" t="s">
        <v>297</v>
      </c>
      <c r="G83" s="90" t="s">
        <v>298</v>
      </c>
      <c r="H83" s="90">
        <v>6000</v>
      </c>
      <c r="I83" s="90" t="s">
        <v>54</v>
      </c>
      <c r="J83" s="91">
        <v>43159</v>
      </c>
      <c r="K83" s="90">
        <v>0</v>
      </c>
      <c r="L83" s="90">
        <v>96.831000000000003</v>
      </c>
      <c r="M83" s="90" t="s">
        <v>299</v>
      </c>
      <c r="N83" s="90" t="s">
        <v>59</v>
      </c>
      <c r="O83" s="90">
        <v>101.45099999999999</v>
      </c>
      <c r="P83" s="95">
        <f>VLOOKUP(commandes!C83,Tableau1[],2,FALSE)</f>
        <v>2</v>
      </c>
    </row>
    <row r="84" spans="1:16" x14ac:dyDescent="0.25">
      <c r="A84" s="92">
        <v>1</v>
      </c>
      <c r="B84" s="93" t="s">
        <v>300</v>
      </c>
      <c r="C84" s="93" t="s">
        <v>41</v>
      </c>
      <c r="D84" s="93" t="s">
        <v>7</v>
      </c>
      <c r="E84" s="94"/>
      <c r="F84" s="93" t="s">
        <v>301</v>
      </c>
      <c r="G84" s="93" t="s">
        <v>302</v>
      </c>
      <c r="H84" s="93">
        <v>2000</v>
      </c>
      <c r="I84" s="93" t="s">
        <v>54</v>
      </c>
      <c r="J84" s="94">
        <v>43159</v>
      </c>
      <c r="K84" s="93">
        <v>0</v>
      </c>
      <c r="L84" s="93">
        <v>41.265000000000001</v>
      </c>
      <c r="M84" s="93" t="s">
        <v>101</v>
      </c>
      <c r="N84" s="93" t="s">
        <v>59</v>
      </c>
      <c r="O84" s="93">
        <v>40.686</v>
      </c>
      <c r="P84" s="95">
        <f>VLOOKUP(commandes!C84,Tableau1[],2,FALSE)</f>
        <v>3</v>
      </c>
    </row>
    <row r="85" spans="1:16" x14ac:dyDescent="0.25">
      <c r="A85" s="89">
        <v>1</v>
      </c>
      <c r="B85" s="90" t="s">
        <v>303</v>
      </c>
      <c r="C85" s="90" t="s">
        <v>13</v>
      </c>
      <c r="D85" s="90" t="s">
        <v>10</v>
      </c>
      <c r="E85" s="91"/>
      <c r="F85" s="90" t="s">
        <v>103</v>
      </c>
      <c r="G85" s="90" t="s">
        <v>104</v>
      </c>
      <c r="H85" s="90">
        <v>476</v>
      </c>
      <c r="I85" s="90" t="s">
        <v>54</v>
      </c>
      <c r="J85" s="91"/>
      <c r="K85" s="90">
        <v>0</v>
      </c>
      <c r="L85" s="90">
        <v>120</v>
      </c>
      <c r="M85" s="90" t="s">
        <v>115</v>
      </c>
      <c r="N85" s="90" t="s">
        <v>59</v>
      </c>
      <c r="O85" s="90">
        <v>0</v>
      </c>
      <c r="P85" s="95">
        <f>VLOOKUP(commandes!C85,Tableau1[],2,FALSE)</f>
        <v>4</v>
      </c>
    </row>
    <row r="86" spans="1:16" x14ac:dyDescent="0.25">
      <c r="A86" s="92">
        <v>1</v>
      </c>
      <c r="B86" s="93" t="s">
        <v>304</v>
      </c>
      <c r="C86" s="93" t="s">
        <v>14</v>
      </c>
      <c r="D86" s="93" t="s">
        <v>7</v>
      </c>
      <c r="E86" s="94"/>
      <c r="F86" s="93" t="s">
        <v>305</v>
      </c>
      <c r="G86" s="93" t="s">
        <v>306</v>
      </c>
      <c r="H86" s="93">
        <v>5000</v>
      </c>
      <c r="I86" s="93" t="s">
        <v>54</v>
      </c>
      <c r="J86" s="94">
        <v>43161</v>
      </c>
      <c r="K86" s="93">
        <v>0</v>
      </c>
      <c r="L86" s="93">
        <v>15.089</v>
      </c>
      <c r="M86" s="93" t="s">
        <v>241</v>
      </c>
      <c r="N86" s="93" t="s">
        <v>59</v>
      </c>
      <c r="O86" s="93">
        <v>8.8249999999999993</v>
      </c>
      <c r="P86" s="95">
        <f>VLOOKUP(commandes!C86,Tableau1[],2,FALSE)</f>
        <v>3</v>
      </c>
    </row>
    <row r="87" spans="1:16" x14ac:dyDescent="0.25">
      <c r="A87" s="89">
        <v>1</v>
      </c>
      <c r="B87" s="90" t="s">
        <v>307</v>
      </c>
      <c r="C87" s="90" t="s">
        <v>27</v>
      </c>
      <c r="D87" s="90" t="s">
        <v>5</v>
      </c>
      <c r="E87" s="91"/>
      <c r="F87" s="90" t="s">
        <v>90</v>
      </c>
      <c r="G87" s="90" t="s">
        <v>91</v>
      </c>
      <c r="H87" s="90">
        <v>20000</v>
      </c>
      <c r="I87" s="90" t="s">
        <v>54</v>
      </c>
      <c r="J87" s="91">
        <v>43161</v>
      </c>
      <c r="K87" s="90">
        <v>0</v>
      </c>
      <c r="L87" s="90">
        <v>42.945</v>
      </c>
      <c r="M87" s="90" t="s">
        <v>92</v>
      </c>
      <c r="N87" s="90" t="s">
        <v>59</v>
      </c>
      <c r="O87" s="90">
        <v>43.857999999999997</v>
      </c>
      <c r="P87" s="95">
        <f>VLOOKUP(commandes!C87,Tableau1[],2,FALSE)</f>
        <v>3</v>
      </c>
    </row>
    <row r="88" spans="1:16" x14ac:dyDescent="0.25">
      <c r="A88" s="92">
        <v>1</v>
      </c>
      <c r="B88" s="93" t="s">
        <v>308</v>
      </c>
      <c r="C88" s="93" t="s">
        <v>27</v>
      </c>
      <c r="D88" s="93" t="s">
        <v>5</v>
      </c>
      <c r="E88" s="94"/>
      <c r="F88" s="93" t="s">
        <v>309</v>
      </c>
      <c r="G88" s="93" t="s">
        <v>310</v>
      </c>
      <c r="H88" s="93">
        <v>20000</v>
      </c>
      <c r="I88" s="93" t="s">
        <v>54</v>
      </c>
      <c r="J88" s="94">
        <v>43154</v>
      </c>
      <c r="K88" s="93">
        <v>0</v>
      </c>
      <c r="L88" s="93">
        <v>54.621000000000002</v>
      </c>
      <c r="M88" s="93" t="s">
        <v>172</v>
      </c>
      <c r="N88" s="93" t="s">
        <v>59</v>
      </c>
      <c r="O88" s="93">
        <v>53.594999999999999</v>
      </c>
      <c r="P88" s="95">
        <f>VLOOKUP(commandes!C88,Tableau1[],2,FALSE)</f>
        <v>3</v>
      </c>
    </row>
    <row r="89" spans="1:16" x14ac:dyDescent="0.25">
      <c r="A89" s="89">
        <v>1</v>
      </c>
      <c r="B89" s="90" t="s">
        <v>311</v>
      </c>
      <c r="C89" s="90" t="s">
        <v>30</v>
      </c>
      <c r="D89" s="90" t="s">
        <v>7</v>
      </c>
      <c r="E89" s="91"/>
      <c r="F89" s="90" t="s">
        <v>312</v>
      </c>
      <c r="G89" s="90" t="s">
        <v>313</v>
      </c>
      <c r="H89" s="90">
        <v>12000</v>
      </c>
      <c r="I89" s="90" t="s">
        <v>54</v>
      </c>
      <c r="J89" s="91">
        <v>43161</v>
      </c>
      <c r="K89" s="90">
        <v>0</v>
      </c>
      <c r="L89" s="90">
        <v>10.506</v>
      </c>
      <c r="M89" s="90" t="s">
        <v>71</v>
      </c>
      <c r="N89" s="90" t="s">
        <v>59</v>
      </c>
      <c r="O89" s="90">
        <v>7.4240000000000004</v>
      </c>
      <c r="P89" s="95">
        <f>VLOOKUP(commandes!C89,Tableau1[],2,FALSE)</f>
        <v>3</v>
      </c>
    </row>
    <row r="90" spans="1:16" x14ac:dyDescent="0.25">
      <c r="A90" s="92">
        <v>1</v>
      </c>
      <c r="B90" s="93" t="s">
        <v>314</v>
      </c>
      <c r="C90" s="93" t="s">
        <v>41</v>
      </c>
      <c r="D90" s="93" t="s">
        <v>5</v>
      </c>
      <c r="E90" s="94"/>
      <c r="F90" s="93" t="s">
        <v>315</v>
      </c>
      <c r="G90" s="93" t="s">
        <v>316</v>
      </c>
      <c r="H90" s="93">
        <v>150000</v>
      </c>
      <c r="I90" s="93" t="s">
        <v>54</v>
      </c>
      <c r="J90" s="94">
        <v>43157</v>
      </c>
      <c r="K90" s="93">
        <v>0</v>
      </c>
      <c r="L90" s="93">
        <v>132.93</v>
      </c>
      <c r="M90" s="93" t="s">
        <v>101</v>
      </c>
      <c r="N90" s="93" t="s">
        <v>59</v>
      </c>
      <c r="O90" s="93">
        <v>127.571</v>
      </c>
      <c r="P90" s="95">
        <f>VLOOKUP(commandes!C90,Tableau1[],2,FALSE)</f>
        <v>3</v>
      </c>
    </row>
    <row r="91" spans="1:16" x14ac:dyDescent="0.25">
      <c r="A91" s="89">
        <v>1</v>
      </c>
      <c r="B91" s="90" t="s">
        <v>317</v>
      </c>
      <c r="C91" s="90" t="s">
        <v>41</v>
      </c>
      <c r="D91" s="90" t="s">
        <v>7</v>
      </c>
      <c r="E91" s="91"/>
      <c r="F91" s="90" t="s">
        <v>318</v>
      </c>
      <c r="G91" s="90" t="s">
        <v>319</v>
      </c>
      <c r="H91" s="90">
        <v>400</v>
      </c>
      <c r="I91" s="90" t="s">
        <v>54</v>
      </c>
      <c r="J91" s="91">
        <v>43158</v>
      </c>
      <c r="K91" s="90">
        <v>0</v>
      </c>
      <c r="L91" s="90">
        <v>4.88</v>
      </c>
      <c r="M91" s="90" t="s">
        <v>101</v>
      </c>
      <c r="N91" s="90" t="s">
        <v>59</v>
      </c>
      <c r="O91" s="90">
        <v>5.0670000000000002</v>
      </c>
      <c r="P91" s="95">
        <f>VLOOKUP(commandes!C91,Tableau1[],2,FALSE)</f>
        <v>3</v>
      </c>
    </row>
    <row r="92" spans="1:16" x14ac:dyDescent="0.25">
      <c r="A92" s="92">
        <v>1</v>
      </c>
      <c r="B92" s="93" t="s">
        <v>320</v>
      </c>
      <c r="C92" s="93" t="s">
        <v>14</v>
      </c>
      <c r="D92" s="93" t="s">
        <v>7</v>
      </c>
      <c r="E92" s="94"/>
      <c r="F92" s="93" t="s">
        <v>321</v>
      </c>
      <c r="G92" s="93" t="s">
        <v>322</v>
      </c>
      <c r="H92" s="93">
        <v>2000</v>
      </c>
      <c r="I92" s="93" t="s">
        <v>54</v>
      </c>
      <c r="J92" s="94">
        <v>43154</v>
      </c>
      <c r="K92" s="93">
        <v>0</v>
      </c>
      <c r="L92" s="93">
        <v>17.815999999999999</v>
      </c>
      <c r="M92" s="93" t="s">
        <v>241</v>
      </c>
      <c r="N92" s="93" t="s">
        <v>59</v>
      </c>
      <c r="O92" s="93">
        <v>17.123999999999999</v>
      </c>
      <c r="P92" s="95">
        <f>VLOOKUP(commandes!C92,Tableau1[],2,FALSE)</f>
        <v>3</v>
      </c>
    </row>
    <row r="93" spans="1:16" x14ac:dyDescent="0.25">
      <c r="A93" s="89">
        <v>1</v>
      </c>
      <c r="B93" s="90" t="s">
        <v>323</v>
      </c>
      <c r="C93" s="90" t="s">
        <v>16</v>
      </c>
      <c r="D93" s="90" t="s">
        <v>7</v>
      </c>
      <c r="E93" s="91"/>
      <c r="F93" s="90" t="s">
        <v>324</v>
      </c>
      <c r="G93" s="90" t="s">
        <v>325</v>
      </c>
      <c r="H93" s="90">
        <v>20000</v>
      </c>
      <c r="I93" s="90" t="s">
        <v>54</v>
      </c>
      <c r="J93" s="91">
        <v>43164</v>
      </c>
      <c r="K93" s="90">
        <v>0</v>
      </c>
      <c r="L93" s="90">
        <v>47.481000000000002</v>
      </c>
      <c r="M93" s="90" t="s">
        <v>299</v>
      </c>
      <c r="N93" s="90" t="s">
        <v>59</v>
      </c>
      <c r="O93" s="90">
        <v>45.719000000000001</v>
      </c>
      <c r="P93" s="95">
        <f>VLOOKUP(commandes!C93,Tableau1[],2,FALSE)</f>
        <v>2</v>
      </c>
    </row>
    <row r="94" spans="1:16" x14ac:dyDescent="0.25">
      <c r="A94" s="92">
        <v>1</v>
      </c>
      <c r="B94" s="93" t="s">
        <v>326</v>
      </c>
      <c r="C94" s="93" t="s">
        <v>36</v>
      </c>
      <c r="D94" s="93" t="s">
        <v>7</v>
      </c>
      <c r="E94" s="94"/>
      <c r="F94" s="93" t="s">
        <v>327</v>
      </c>
      <c r="G94" s="93" t="s">
        <v>328</v>
      </c>
      <c r="H94" s="93">
        <v>1500</v>
      </c>
      <c r="I94" s="93" t="s">
        <v>54</v>
      </c>
      <c r="J94" s="94">
        <v>43164</v>
      </c>
      <c r="K94" s="93">
        <v>0</v>
      </c>
      <c r="L94" s="93">
        <v>15.625999999999999</v>
      </c>
      <c r="M94" s="93" t="s">
        <v>97</v>
      </c>
      <c r="N94" s="93" t="s">
        <v>59</v>
      </c>
      <c r="O94" s="93">
        <v>16.88</v>
      </c>
      <c r="P94" s="95">
        <f>VLOOKUP(commandes!C94,Tableau1[],2,FALSE)</f>
        <v>3</v>
      </c>
    </row>
    <row r="95" spans="1:16" x14ac:dyDescent="0.25">
      <c r="A95" s="89">
        <v>1</v>
      </c>
      <c r="B95" s="90" t="s">
        <v>329</v>
      </c>
      <c r="C95" s="90" t="s">
        <v>41</v>
      </c>
      <c r="D95" s="90" t="s">
        <v>7</v>
      </c>
      <c r="E95" s="91"/>
      <c r="F95" s="90" t="s">
        <v>330</v>
      </c>
      <c r="G95" s="90" t="s">
        <v>331</v>
      </c>
      <c r="H95" s="90">
        <v>6000</v>
      </c>
      <c r="I95" s="90" t="s">
        <v>54</v>
      </c>
      <c r="J95" s="91">
        <v>43159</v>
      </c>
      <c r="K95" s="90">
        <v>0</v>
      </c>
      <c r="L95" s="90">
        <v>5.9089999999999998</v>
      </c>
      <c r="M95" s="90" t="s">
        <v>101</v>
      </c>
      <c r="N95" s="90" t="s">
        <v>59</v>
      </c>
      <c r="O95" s="90">
        <v>5.8479999999999999</v>
      </c>
      <c r="P95" s="95">
        <f>VLOOKUP(commandes!C95,Tableau1[],2,FALSE)</f>
        <v>3</v>
      </c>
    </row>
    <row r="96" spans="1:16" x14ac:dyDescent="0.25">
      <c r="A96" s="92">
        <v>1</v>
      </c>
      <c r="B96" s="93" t="s">
        <v>332</v>
      </c>
      <c r="C96" s="93" t="s">
        <v>41</v>
      </c>
      <c r="D96" s="93" t="s">
        <v>7</v>
      </c>
      <c r="E96" s="94"/>
      <c r="F96" s="93" t="s">
        <v>333</v>
      </c>
      <c r="G96" s="93" t="s">
        <v>334</v>
      </c>
      <c r="H96" s="93">
        <v>4000</v>
      </c>
      <c r="I96" s="93" t="s">
        <v>54</v>
      </c>
      <c r="J96" s="94">
        <v>43160</v>
      </c>
      <c r="K96" s="93">
        <v>0</v>
      </c>
      <c r="L96" s="93">
        <v>28.614999999999998</v>
      </c>
      <c r="M96" s="93" t="s">
        <v>101</v>
      </c>
      <c r="N96" s="93" t="s">
        <v>59</v>
      </c>
      <c r="O96" s="93">
        <v>26.202999999999999</v>
      </c>
      <c r="P96" s="95">
        <f>VLOOKUP(commandes!C96,Tableau1[],2,FALSE)</f>
        <v>3</v>
      </c>
    </row>
    <row r="97" spans="1:16" x14ac:dyDescent="0.25">
      <c r="A97" s="89">
        <v>1</v>
      </c>
      <c r="B97" s="90" t="s">
        <v>335</v>
      </c>
      <c r="C97" s="90" t="s">
        <v>41</v>
      </c>
      <c r="D97" s="90" t="s">
        <v>5</v>
      </c>
      <c r="E97" s="91"/>
      <c r="F97" s="90" t="s">
        <v>336</v>
      </c>
      <c r="G97" s="90" t="s">
        <v>337</v>
      </c>
      <c r="H97" s="90">
        <v>3500</v>
      </c>
      <c r="I97" s="90" t="s">
        <v>54</v>
      </c>
      <c r="J97" s="91">
        <v>43164</v>
      </c>
      <c r="K97" s="90">
        <v>0</v>
      </c>
      <c r="L97" s="90">
        <v>5.1079999999999997</v>
      </c>
      <c r="M97" s="90" t="s">
        <v>101</v>
      </c>
      <c r="N97" s="90" t="s">
        <v>59</v>
      </c>
      <c r="O97" s="90">
        <v>6.3029999999999999</v>
      </c>
      <c r="P97" s="95">
        <f>VLOOKUP(commandes!C97,Tableau1[],2,FALSE)</f>
        <v>3</v>
      </c>
    </row>
    <row r="98" spans="1:16" x14ac:dyDescent="0.25">
      <c r="A98" s="92">
        <v>1</v>
      </c>
      <c r="B98" s="93" t="s">
        <v>338</v>
      </c>
      <c r="C98" s="93" t="s">
        <v>12</v>
      </c>
      <c r="D98" s="93" t="s">
        <v>5</v>
      </c>
      <c r="E98" s="94"/>
      <c r="F98" s="93" t="s">
        <v>339</v>
      </c>
      <c r="G98" s="93" t="s">
        <v>340</v>
      </c>
      <c r="H98" s="93">
        <v>60000</v>
      </c>
      <c r="I98" s="93" t="s">
        <v>54</v>
      </c>
      <c r="J98" s="94">
        <v>43164</v>
      </c>
      <c r="K98" s="93">
        <v>0</v>
      </c>
      <c r="L98" s="93">
        <v>18.521999999999998</v>
      </c>
      <c r="M98" s="93" t="s">
        <v>81</v>
      </c>
      <c r="N98" s="93" t="s">
        <v>59</v>
      </c>
      <c r="O98" s="93">
        <v>18.091999999999999</v>
      </c>
      <c r="P98" s="95">
        <f>VLOOKUP(commandes!C98,Tableau1[],2,FALSE)</f>
        <v>2</v>
      </c>
    </row>
    <row r="99" spans="1:16" x14ac:dyDescent="0.25">
      <c r="A99" s="89">
        <v>1</v>
      </c>
      <c r="B99" s="90" t="s">
        <v>341</v>
      </c>
      <c r="C99" s="90" t="s">
        <v>41</v>
      </c>
      <c r="D99" s="90" t="s">
        <v>5</v>
      </c>
      <c r="E99" s="91"/>
      <c r="F99" s="90" t="s">
        <v>342</v>
      </c>
      <c r="G99" s="90" t="s">
        <v>343</v>
      </c>
      <c r="H99" s="90">
        <v>10000</v>
      </c>
      <c r="I99" s="90" t="s">
        <v>54</v>
      </c>
      <c r="J99" s="91">
        <v>43160</v>
      </c>
      <c r="K99" s="90">
        <v>0</v>
      </c>
      <c r="L99" s="90">
        <v>22.533000000000001</v>
      </c>
      <c r="M99" s="90" t="s">
        <v>101</v>
      </c>
      <c r="N99" s="90" t="s">
        <v>59</v>
      </c>
      <c r="O99" s="90">
        <v>21.94</v>
      </c>
      <c r="P99" s="95">
        <f>VLOOKUP(commandes!C99,Tableau1[],2,FALSE)</f>
        <v>3</v>
      </c>
    </row>
    <row r="100" spans="1:16" x14ac:dyDescent="0.25">
      <c r="A100" s="92">
        <v>1</v>
      </c>
      <c r="B100" s="93" t="s">
        <v>344</v>
      </c>
      <c r="C100" s="93" t="s">
        <v>40</v>
      </c>
      <c r="D100" s="93" t="s">
        <v>10</v>
      </c>
      <c r="E100" s="94"/>
      <c r="F100" s="93" t="s">
        <v>345</v>
      </c>
      <c r="G100" s="93" t="s">
        <v>346</v>
      </c>
      <c r="H100" s="93">
        <v>441400</v>
      </c>
      <c r="I100" s="93" t="s">
        <v>54</v>
      </c>
      <c r="J100" s="94"/>
      <c r="K100" s="93">
        <v>0</v>
      </c>
      <c r="L100" s="93">
        <v>39.725999999999999</v>
      </c>
      <c r="M100" s="93" t="s">
        <v>101</v>
      </c>
      <c r="N100" s="93" t="s">
        <v>59</v>
      </c>
      <c r="O100" s="93">
        <v>0</v>
      </c>
      <c r="P100" s="95">
        <f>VLOOKUP(commandes!C100,Tableau1[],2,FALSE)</f>
        <v>3</v>
      </c>
    </row>
    <row r="101" spans="1:16" x14ac:dyDescent="0.25">
      <c r="A101" s="89">
        <v>1</v>
      </c>
      <c r="B101" s="90" t="s">
        <v>347</v>
      </c>
      <c r="C101" s="90" t="s">
        <v>27</v>
      </c>
      <c r="D101" s="90" t="s">
        <v>10</v>
      </c>
      <c r="E101" s="91">
        <v>43157</v>
      </c>
      <c r="F101" s="90" t="s">
        <v>348</v>
      </c>
      <c r="G101" s="90" t="s">
        <v>349</v>
      </c>
      <c r="H101" s="90">
        <v>5</v>
      </c>
      <c r="I101" s="90" t="s">
        <v>54</v>
      </c>
      <c r="J101" s="91">
        <v>43151</v>
      </c>
      <c r="K101" s="90">
        <v>0</v>
      </c>
      <c r="L101" s="90">
        <v>4.7E-2</v>
      </c>
      <c r="M101" s="90" t="s">
        <v>172</v>
      </c>
      <c r="N101" s="90" t="s">
        <v>59</v>
      </c>
      <c r="O101" s="90">
        <v>4.7E-2</v>
      </c>
      <c r="P101" s="95">
        <f>VLOOKUP(commandes!C101,Tableau1[],2,FALSE)</f>
        <v>3</v>
      </c>
    </row>
    <row r="102" spans="1:16" x14ac:dyDescent="0.25">
      <c r="A102" s="92">
        <v>1</v>
      </c>
      <c r="B102" s="93" t="s">
        <v>350</v>
      </c>
      <c r="C102" s="93" t="s">
        <v>41</v>
      </c>
      <c r="D102" s="93" t="s">
        <v>7</v>
      </c>
      <c r="E102" s="94">
        <v>43158</v>
      </c>
      <c r="F102" s="93" t="s">
        <v>351</v>
      </c>
      <c r="G102" s="93" t="s">
        <v>352</v>
      </c>
      <c r="H102" s="93">
        <v>500</v>
      </c>
      <c r="I102" s="93" t="s">
        <v>54</v>
      </c>
      <c r="J102" s="94">
        <v>43158</v>
      </c>
      <c r="K102" s="93">
        <v>0</v>
      </c>
      <c r="L102" s="93">
        <v>10.132999999999999</v>
      </c>
      <c r="M102" s="93" t="s">
        <v>353</v>
      </c>
      <c r="N102" s="93" t="s">
        <v>59</v>
      </c>
      <c r="O102" s="93">
        <v>12.528</v>
      </c>
      <c r="P102" s="95">
        <f>VLOOKUP(commandes!C102,Tableau1[],2,FALSE)</f>
        <v>3</v>
      </c>
    </row>
    <row r="103" spans="1:16" x14ac:dyDescent="0.25">
      <c r="A103" s="89">
        <v>1</v>
      </c>
      <c r="B103" s="90" t="s">
        <v>354</v>
      </c>
      <c r="C103" s="90" t="s">
        <v>42</v>
      </c>
      <c r="D103" s="90" t="s">
        <v>7</v>
      </c>
      <c r="E103" s="91"/>
      <c r="F103" s="90" t="s">
        <v>177</v>
      </c>
      <c r="G103" s="90" t="s">
        <v>178</v>
      </c>
      <c r="H103" s="90">
        <v>35000</v>
      </c>
      <c r="I103" s="90" t="s">
        <v>54</v>
      </c>
      <c r="J103" s="91">
        <v>43151</v>
      </c>
      <c r="K103" s="90">
        <v>0</v>
      </c>
      <c r="L103" s="90">
        <v>4.41</v>
      </c>
      <c r="M103" s="90" t="s">
        <v>179</v>
      </c>
      <c r="N103" s="90" t="s">
        <v>59</v>
      </c>
      <c r="O103" s="90">
        <v>4.75</v>
      </c>
      <c r="P103" s="95">
        <f>VLOOKUP(commandes!C103,Tableau1[],2,FALSE)</f>
        <v>2</v>
      </c>
    </row>
    <row r="104" spans="1:16" x14ac:dyDescent="0.25">
      <c r="A104" s="92">
        <v>1</v>
      </c>
      <c r="B104" s="93" t="s">
        <v>355</v>
      </c>
      <c r="C104" s="93" t="s">
        <v>52</v>
      </c>
      <c r="D104" s="93" t="s">
        <v>10</v>
      </c>
      <c r="E104" s="94"/>
      <c r="F104" s="93" t="s">
        <v>356</v>
      </c>
      <c r="G104" s="93" t="s">
        <v>357</v>
      </c>
      <c r="H104" s="93">
        <v>181</v>
      </c>
      <c r="I104" s="93" t="s">
        <v>54</v>
      </c>
      <c r="J104" s="94">
        <v>43161</v>
      </c>
      <c r="K104" s="93">
        <v>0</v>
      </c>
      <c r="L104" s="93">
        <v>17.919</v>
      </c>
      <c r="M104" s="93" t="s">
        <v>358</v>
      </c>
      <c r="N104" s="93" t="s">
        <v>59</v>
      </c>
      <c r="O104" s="93">
        <v>0</v>
      </c>
      <c r="P104" s="95">
        <f>VLOOKUP(commandes!C104,Tableau1[],2,FALSE)</f>
        <v>2</v>
      </c>
    </row>
    <row r="105" spans="1:16" x14ac:dyDescent="0.25">
      <c r="A105" s="89">
        <v>1</v>
      </c>
      <c r="B105" s="90" t="s">
        <v>359</v>
      </c>
      <c r="C105" s="90" t="s">
        <v>34</v>
      </c>
      <c r="D105" s="90" t="s">
        <v>10</v>
      </c>
      <c r="E105" s="91"/>
      <c r="F105" s="90" t="s">
        <v>360</v>
      </c>
      <c r="G105" s="90" t="s">
        <v>361</v>
      </c>
      <c r="H105" s="90">
        <v>5000</v>
      </c>
      <c r="I105" s="90" t="s">
        <v>54</v>
      </c>
      <c r="J105" s="91">
        <v>43125</v>
      </c>
      <c r="K105" s="90">
        <v>9.76</v>
      </c>
      <c r="L105" s="90">
        <v>4.88</v>
      </c>
      <c r="M105" s="90" t="s">
        <v>67</v>
      </c>
      <c r="N105" s="90" t="s">
        <v>59</v>
      </c>
      <c r="O105" s="90">
        <v>4.6849999999999996</v>
      </c>
      <c r="P105" s="95">
        <f>VLOOKUP(commandes!C105,Tableau1[],2,FALSE)</f>
        <v>3</v>
      </c>
    </row>
    <row r="106" spans="1:16" x14ac:dyDescent="0.25">
      <c r="A106" s="92">
        <v>1</v>
      </c>
      <c r="B106" s="93" t="s">
        <v>362</v>
      </c>
      <c r="C106" s="93" t="s">
        <v>31</v>
      </c>
      <c r="D106" s="93" t="s">
        <v>7</v>
      </c>
      <c r="E106" s="94"/>
      <c r="F106" s="93" t="s">
        <v>363</v>
      </c>
      <c r="G106" s="93" t="s">
        <v>364</v>
      </c>
      <c r="H106" s="93">
        <v>2000</v>
      </c>
      <c r="I106" s="93" t="s">
        <v>54</v>
      </c>
      <c r="J106" s="94">
        <v>43145</v>
      </c>
      <c r="K106" s="93">
        <v>4.3899999999999997</v>
      </c>
      <c r="L106" s="93">
        <v>8.9960000000000004</v>
      </c>
      <c r="M106" s="93" t="s">
        <v>88</v>
      </c>
      <c r="N106" s="93" t="s">
        <v>59</v>
      </c>
      <c r="O106" s="93">
        <v>10.509</v>
      </c>
      <c r="P106" s="95">
        <f>VLOOKUP(commandes!C106,Tableau1[],2,FALSE)</f>
        <v>3</v>
      </c>
    </row>
    <row r="107" spans="1:16" x14ac:dyDescent="0.25">
      <c r="A107" s="89">
        <v>1</v>
      </c>
      <c r="B107" s="90" t="s">
        <v>365</v>
      </c>
      <c r="C107" s="90" t="s">
        <v>14</v>
      </c>
      <c r="D107" s="90" t="s">
        <v>10</v>
      </c>
      <c r="E107" s="91"/>
      <c r="F107" s="90" t="s">
        <v>366</v>
      </c>
      <c r="G107" s="90" t="s">
        <v>367</v>
      </c>
      <c r="H107" s="90">
        <v>745</v>
      </c>
      <c r="I107" s="90" t="s">
        <v>54</v>
      </c>
      <c r="J107" s="91">
        <v>43162</v>
      </c>
      <c r="K107" s="90">
        <v>0</v>
      </c>
      <c r="L107" s="90">
        <v>0.97899999999999998</v>
      </c>
      <c r="M107" s="90" t="s">
        <v>241</v>
      </c>
      <c r="N107" s="90" t="s">
        <v>59</v>
      </c>
      <c r="O107" s="90">
        <v>0.95399999999999996</v>
      </c>
      <c r="P107" s="95">
        <f>VLOOKUP(commandes!C107,Tableau1[],2,FALSE)</f>
        <v>3</v>
      </c>
    </row>
    <row r="108" spans="1:16" x14ac:dyDescent="0.25">
      <c r="A108" s="92">
        <v>1</v>
      </c>
      <c r="B108" s="93" t="s">
        <v>368</v>
      </c>
      <c r="C108" s="93" t="s">
        <v>16</v>
      </c>
      <c r="D108" s="93" t="s">
        <v>7</v>
      </c>
      <c r="E108" s="94"/>
      <c r="F108" s="93" t="s">
        <v>369</v>
      </c>
      <c r="G108" s="93" t="s">
        <v>370</v>
      </c>
      <c r="H108" s="93">
        <v>10000</v>
      </c>
      <c r="I108" s="93" t="s">
        <v>54</v>
      </c>
      <c r="J108" s="94">
        <v>43159</v>
      </c>
      <c r="K108" s="93">
        <v>0</v>
      </c>
      <c r="L108" s="93">
        <v>11.413</v>
      </c>
      <c r="M108" s="93" t="s">
        <v>299</v>
      </c>
      <c r="N108" s="93" t="s">
        <v>59</v>
      </c>
      <c r="O108" s="93">
        <v>10.180999999999999</v>
      </c>
      <c r="P108" s="95">
        <f>VLOOKUP(commandes!C108,Tableau1[],2,FALSE)</f>
        <v>2</v>
      </c>
    </row>
    <row r="109" spans="1:16" x14ac:dyDescent="0.25">
      <c r="A109" s="89">
        <v>1</v>
      </c>
      <c r="B109" s="90" t="s">
        <v>371</v>
      </c>
      <c r="C109" s="90" t="s">
        <v>36</v>
      </c>
      <c r="D109" s="90" t="s">
        <v>5</v>
      </c>
      <c r="E109" s="91"/>
      <c r="F109" s="90" t="s">
        <v>372</v>
      </c>
      <c r="G109" s="90" t="s">
        <v>373</v>
      </c>
      <c r="H109" s="90">
        <v>50000</v>
      </c>
      <c r="I109" s="90" t="s">
        <v>54</v>
      </c>
      <c r="J109" s="91">
        <v>43164</v>
      </c>
      <c r="K109" s="90">
        <v>0</v>
      </c>
      <c r="L109" s="90">
        <v>69.141999999999996</v>
      </c>
      <c r="M109" s="90" t="s">
        <v>97</v>
      </c>
      <c r="N109" s="90" t="s">
        <v>59</v>
      </c>
      <c r="O109" s="90">
        <v>91.843999999999994</v>
      </c>
      <c r="P109" s="95">
        <f>VLOOKUP(commandes!C109,Tableau1[],2,FALSE)</f>
        <v>3</v>
      </c>
    </row>
    <row r="110" spans="1:16" x14ac:dyDescent="0.25">
      <c r="A110" s="92">
        <v>1</v>
      </c>
      <c r="B110" s="93" t="s">
        <v>374</v>
      </c>
      <c r="C110" s="93" t="s">
        <v>41</v>
      </c>
      <c r="D110" s="93" t="s">
        <v>7</v>
      </c>
      <c r="E110" s="94"/>
      <c r="F110" s="93" t="s">
        <v>375</v>
      </c>
      <c r="G110" s="93" t="s">
        <v>376</v>
      </c>
      <c r="H110" s="93">
        <v>3000</v>
      </c>
      <c r="I110" s="93" t="s">
        <v>54</v>
      </c>
      <c r="J110" s="94">
        <v>43158</v>
      </c>
      <c r="K110" s="93">
        <v>0</v>
      </c>
      <c r="L110" s="93">
        <v>13.035</v>
      </c>
      <c r="M110" s="93" t="s">
        <v>101</v>
      </c>
      <c r="N110" s="93" t="s">
        <v>59</v>
      </c>
      <c r="O110" s="93">
        <v>13.786</v>
      </c>
      <c r="P110" s="95">
        <f>VLOOKUP(commandes!C110,Tableau1[],2,FALSE)</f>
        <v>3</v>
      </c>
    </row>
    <row r="111" spans="1:16" x14ac:dyDescent="0.25">
      <c r="A111" s="89">
        <v>1</v>
      </c>
      <c r="B111" s="90" t="s">
        <v>377</v>
      </c>
      <c r="C111" s="90" t="s">
        <v>19</v>
      </c>
      <c r="D111" s="90" t="s">
        <v>7</v>
      </c>
      <c r="E111" s="91"/>
      <c r="F111" s="90" t="s">
        <v>378</v>
      </c>
      <c r="G111" s="90" t="s">
        <v>379</v>
      </c>
      <c r="H111" s="90">
        <v>3000</v>
      </c>
      <c r="I111" s="90" t="s">
        <v>54</v>
      </c>
      <c r="J111" s="91">
        <v>43137</v>
      </c>
      <c r="K111" s="90">
        <v>10.23</v>
      </c>
      <c r="L111" s="90">
        <v>95.388000000000005</v>
      </c>
      <c r="M111" s="90" t="s">
        <v>380</v>
      </c>
      <c r="N111" s="90" t="s">
        <v>59</v>
      </c>
      <c r="O111" s="90">
        <v>90.802000000000007</v>
      </c>
      <c r="P111" s="95">
        <f>VLOOKUP(commandes!C111,Tableau1[],2,FALSE)</f>
        <v>4</v>
      </c>
    </row>
    <row r="112" spans="1:16" x14ac:dyDescent="0.25">
      <c r="A112" s="92">
        <v>1</v>
      </c>
      <c r="B112" s="93" t="s">
        <v>381</v>
      </c>
      <c r="C112" s="93" t="s">
        <v>39</v>
      </c>
      <c r="D112" s="93" t="s">
        <v>5</v>
      </c>
      <c r="E112" s="94"/>
      <c r="F112" s="93" t="s">
        <v>382</v>
      </c>
      <c r="G112" s="93" t="s">
        <v>383</v>
      </c>
      <c r="H112" s="93">
        <v>52000</v>
      </c>
      <c r="I112" s="93" t="s">
        <v>54</v>
      </c>
      <c r="J112" s="94">
        <v>43164</v>
      </c>
      <c r="K112" s="93">
        <v>0</v>
      </c>
      <c r="L112" s="93">
        <v>8.7910000000000004</v>
      </c>
      <c r="M112" s="93" t="s">
        <v>125</v>
      </c>
      <c r="N112" s="93" t="s">
        <v>59</v>
      </c>
      <c r="O112" s="93">
        <v>9.2639999999999993</v>
      </c>
      <c r="P112" s="95">
        <f>VLOOKUP(commandes!C112,Tableau1[],2,FALSE)</f>
        <v>3</v>
      </c>
    </row>
    <row r="113" spans="1:16" x14ac:dyDescent="0.25">
      <c r="A113" s="89">
        <v>1</v>
      </c>
      <c r="B113" s="90" t="s">
        <v>384</v>
      </c>
      <c r="C113" s="90" t="s">
        <v>24</v>
      </c>
      <c r="D113" s="90" t="s">
        <v>7</v>
      </c>
      <c r="E113" s="91"/>
      <c r="F113" s="90" t="s">
        <v>385</v>
      </c>
      <c r="G113" s="90" t="s">
        <v>386</v>
      </c>
      <c r="H113" s="90">
        <v>16000</v>
      </c>
      <c r="I113" s="90" t="s">
        <v>54</v>
      </c>
      <c r="J113" s="91">
        <v>43159</v>
      </c>
      <c r="K113" s="90">
        <v>0</v>
      </c>
      <c r="L113" s="90">
        <v>262.92</v>
      </c>
      <c r="M113" s="90" t="s">
        <v>387</v>
      </c>
      <c r="N113" s="90" t="s">
        <v>59</v>
      </c>
      <c r="O113" s="90">
        <v>244.452</v>
      </c>
      <c r="P113" s="95">
        <f>VLOOKUP(commandes!C113,Tableau1[],2,FALSE)</f>
        <v>2</v>
      </c>
    </row>
    <row r="114" spans="1:16" x14ac:dyDescent="0.25">
      <c r="A114" s="92">
        <v>1</v>
      </c>
      <c r="B114" s="93" t="s">
        <v>388</v>
      </c>
      <c r="C114" s="93" t="s">
        <v>33</v>
      </c>
      <c r="D114" s="93" t="s">
        <v>5</v>
      </c>
      <c r="E114" s="94"/>
      <c r="F114" s="93" t="s">
        <v>389</v>
      </c>
      <c r="G114" s="93" t="s">
        <v>390</v>
      </c>
      <c r="H114" s="93">
        <v>12500</v>
      </c>
      <c r="I114" s="93" t="s">
        <v>54</v>
      </c>
      <c r="J114" s="94">
        <v>43164</v>
      </c>
      <c r="K114" s="93">
        <v>0</v>
      </c>
      <c r="L114" s="93">
        <v>4.62</v>
      </c>
      <c r="M114" s="93" t="s">
        <v>125</v>
      </c>
      <c r="N114" s="93" t="s">
        <v>59</v>
      </c>
      <c r="O114" s="93">
        <v>5.2510000000000003</v>
      </c>
      <c r="P114" s="95">
        <f>VLOOKUP(commandes!C114,Tableau1[],2,FALSE)</f>
        <v>3</v>
      </c>
    </row>
    <row r="115" spans="1:16" x14ac:dyDescent="0.25">
      <c r="A115" s="89">
        <v>1</v>
      </c>
      <c r="B115" s="90" t="s">
        <v>391</v>
      </c>
      <c r="C115" s="90" t="s">
        <v>41</v>
      </c>
      <c r="D115" s="90" t="s">
        <v>5</v>
      </c>
      <c r="E115" s="91"/>
      <c r="F115" s="90" t="s">
        <v>392</v>
      </c>
      <c r="G115" s="90" t="s">
        <v>393</v>
      </c>
      <c r="H115" s="90">
        <v>3500</v>
      </c>
      <c r="I115" s="90" t="s">
        <v>54</v>
      </c>
      <c r="J115" s="91">
        <v>43158</v>
      </c>
      <c r="K115" s="90">
        <v>0</v>
      </c>
      <c r="L115" s="90">
        <v>4.6120000000000001</v>
      </c>
      <c r="M115" s="90" t="s">
        <v>101</v>
      </c>
      <c r="N115" s="90" t="s">
        <v>59</v>
      </c>
      <c r="O115" s="90">
        <v>5.31</v>
      </c>
      <c r="P115" s="95">
        <f>VLOOKUP(commandes!C115,Tableau1[],2,FALSE)</f>
        <v>3</v>
      </c>
    </row>
    <row r="116" spans="1:16" x14ac:dyDescent="0.25">
      <c r="A116" s="92">
        <v>1</v>
      </c>
      <c r="B116" s="93" t="s">
        <v>394</v>
      </c>
      <c r="C116" s="93" t="s">
        <v>39</v>
      </c>
      <c r="D116" s="93" t="s">
        <v>5</v>
      </c>
      <c r="E116" s="94"/>
      <c r="F116" s="93" t="s">
        <v>395</v>
      </c>
      <c r="G116" s="93" t="s">
        <v>396</v>
      </c>
      <c r="H116" s="93">
        <v>44100</v>
      </c>
      <c r="I116" s="93" t="s">
        <v>54</v>
      </c>
      <c r="J116" s="94">
        <v>43164</v>
      </c>
      <c r="K116" s="93">
        <v>0</v>
      </c>
      <c r="L116" s="93">
        <v>4.6769999999999996</v>
      </c>
      <c r="M116" s="93" t="s">
        <v>125</v>
      </c>
      <c r="N116" s="93" t="s">
        <v>59</v>
      </c>
      <c r="O116" s="93">
        <v>5.2160000000000002</v>
      </c>
      <c r="P116" s="95">
        <f>VLOOKUP(commandes!C116,Tableau1[],2,FALSE)</f>
        <v>3</v>
      </c>
    </row>
    <row r="117" spans="1:16" x14ac:dyDescent="0.25">
      <c r="A117" s="89">
        <v>1</v>
      </c>
      <c r="B117" s="90" t="s">
        <v>397</v>
      </c>
      <c r="C117" s="90" t="s">
        <v>41</v>
      </c>
      <c r="D117" s="90" t="s">
        <v>5</v>
      </c>
      <c r="E117" s="91">
        <v>43158</v>
      </c>
      <c r="F117" s="90" t="s">
        <v>398</v>
      </c>
      <c r="G117" s="90" t="s">
        <v>399</v>
      </c>
      <c r="H117" s="90">
        <v>19000</v>
      </c>
      <c r="I117" s="90" t="s">
        <v>54</v>
      </c>
      <c r="J117" s="91">
        <v>43160</v>
      </c>
      <c r="K117" s="90">
        <v>0</v>
      </c>
      <c r="L117" s="90">
        <v>13.367000000000001</v>
      </c>
      <c r="M117" s="90" t="s">
        <v>101</v>
      </c>
      <c r="N117" s="90" t="s">
        <v>59</v>
      </c>
      <c r="O117" s="90">
        <v>12.689</v>
      </c>
      <c r="P117" s="95">
        <f>VLOOKUP(commandes!C117,Tableau1[],2,FALSE)</f>
        <v>3</v>
      </c>
    </row>
    <row r="118" spans="1:16" x14ac:dyDescent="0.25">
      <c r="A118" s="92">
        <v>1</v>
      </c>
      <c r="B118" s="93" t="s">
        <v>400</v>
      </c>
      <c r="C118" s="93" t="s">
        <v>15</v>
      </c>
      <c r="D118" s="93" t="s">
        <v>7</v>
      </c>
      <c r="E118" s="94">
        <v>43159</v>
      </c>
      <c r="F118" s="93" t="s">
        <v>401</v>
      </c>
      <c r="G118" s="93" t="s">
        <v>402</v>
      </c>
      <c r="H118" s="93">
        <v>2000</v>
      </c>
      <c r="I118" s="93" t="s">
        <v>54</v>
      </c>
      <c r="J118" s="94">
        <v>43164</v>
      </c>
      <c r="K118" s="93">
        <v>0</v>
      </c>
      <c r="L118" s="93">
        <v>8.5890000000000004</v>
      </c>
      <c r="M118" s="93" t="s">
        <v>58</v>
      </c>
      <c r="N118" s="93" t="s">
        <v>59</v>
      </c>
      <c r="O118" s="93">
        <v>8.7710000000000008</v>
      </c>
      <c r="P118" s="95">
        <f>VLOOKUP(commandes!C118,Tableau1[],2,FALSE)</f>
        <v>3</v>
      </c>
    </row>
    <row r="119" spans="1:16" x14ac:dyDescent="0.25">
      <c r="A119" s="89">
        <v>1</v>
      </c>
      <c r="B119" s="90" t="s">
        <v>403</v>
      </c>
      <c r="C119" s="90" t="s">
        <v>39</v>
      </c>
      <c r="D119" s="90" t="s">
        <v>5</v>
      </c>
      <c r="E119" s="91"/>
      <c r="F119" s="90" t="s">
        <v>404</v>
      </c>
      <c r="G119" s="90" t="s">
        <v>405</v>
      </c>
      <c r="H119" s="90">
        <v>200000</v>
      </c>
      <c r="I119" s="90" t="s">
        <v>54</v>
      </c>
      <c r="J119" s="91">
        <v>43164</v>
      </c>
      <c r="K119" s="90">
        <v>0</v>
      </c>
      <c r="L119" s="90">
        <v>18.899999999999999</v>
      </c>
      <c r="M119" s="90" t="s">
        <v>125</v>
      </c>
      <c r="N119" s="90" t="s">
        <v>59</v>
      </c>
      <c r="O119" s="90">
        <v>36.487000000000002</v>
      </c>
      <c r="P119" s="95">
        <f>VLOOKUP(commandes!C119,Tableau1[],2,FALSE)</f>
        <v>3</v>
      </c>
    </row>
    <row r="120" spans="1:16" x14ac:dyDescent="0.25">
      <c r="A120" s="92">
        <v>1</v>
      </c>
      <c r="B120" s="93" t="s">
        <v>406</v>
      </c>
      <c r="C120" s="93" t="s">
        <v>17</v>
      </c>
      <c r="D120" s="93" t="s">
        <v>7</v>
      </c>
      <c r="E120" s="94"/>
      <c r="F120" s="93" t="s">
        <v>177</v>
      </c>
      <c r="G120" s="93" t="s">
        <v>178</v>
      </c>
      <c r="H120" s="93">
        <v>19047</v>
      </c>
      <c r="I120" s="93" t="s">
        <v>54</v>
      </c>
      <c r="J120" s="94">
        <v>43150</v>
      </c>
      <c r="K120" s="93">
        <v>0</v>
      </c>
      <c r="L120" s="93">
        <v>2.4</v>
      </c>
      <c r="M120" s="93" t="s">
        <v>200</v>
      </c>
      <c r="N120" s="93" t="s">
        <v>59</v>
      </c>
      <c r="O120" s="93">
        <v>22.556000000000001</v>
      </c>
      <c r="P120" s="95">
        <f>VLOOKUP(commandes!C120,Tableau1[],2,FALSE)</f>
        <v>1</v>
      </c>
    </row>
    <row r="121" spans="1:16" x14ac:dyDescent="0.25">
      <c r="A121" s="89">
        <v>1</v>
      </c>
      <c r="B121" s="90" t="s">
        <v>407</v>
      </c>
      <c r="C121" s="90" t="s">
        <v>41</v>
      </c>
      <c r="D121" s="90" t="s">
        <v>5</v>
      </c>
      <c r="E121" s="91"/>
      <c r="F121" s="90" t="s">
        <v>408</v>
      </c>
      <c r="G121" s="90" t="s">
        <v>409</v>
      </c>
      <c r="H121" s="90">
        <v>130000</v>
      </c>
      <c r="I121" s="90" t="s">
        <v>54</v>
      </c>
      <c r="J121" s="91">
        <v>43158</v>
      </c>
      <c r="K121" s="90">
        <v>0</v>
      </c>
      <c r="L121" s="90">
        <v>84.63</v>
      </c>
      <c r="M121" s="90" t="s">
        <v>101</v>
      </c>
      <c r="N121" s="90" t="s">
        <v>59</v>
      </c>
      <c r="O121" s="90">
        <v>129.17099999999999</v>
      </c>
      <c r="P121" s="95">
        <f>VLOOKUP(commandes!C121,Tableau1[],2,FALSE)</f>
        <v>3</v>
      </c>
    </row>
    <row r="122" spans="1:16" x14ac:dyDescent="0.25">
      <c r="A122" s="92">
        <v>1</v>
      </c>
      <c r="B122" s="93" t="s">
        <v>410</v>
      </c>
      <c r="C122" s="93" t="s">
        <v>27</v>
      </c>
      <c r="D122" s="93" t="s">
        <v>5</v>
      </c>
      <c r="E122" s="94"/>
      <c r="F122" s="93" t="s">
        <v>411</v>
      </c>
      <c r="G122" s="93" t="s">
        <v>412</v>
      </c>
      <c r="H122" s="93">
        <v>3200</v>
      </c>
      <c r="I122" s="93" t="s">
        <v>54</v>
      </c>
      <c r="J122" s="94">
        <v>43164</v>
      </c>
      <c r="K122" s="93">
        <v>0</v>
      </c>
      <c r="L122" s="93">
        <v>4.8150000000000004</v>
      </c>
      <c r="M122" s="93" t="s">
        <v>172</v>
      </c>
      <c r="N122" s="93" t="s">
        <v>59</v>
      </c>
      <c r="O122" s="93">
        <v>5.4169999999999998</v>
      </c>
      <c r="P122" s="95">
        <f>VLOOKUP(commandes!C122,Tableau1[],2,FALSE)</f>
        <v>3</v>
      </c>
    </row>
    <row r="123" spans="1:16" x14ac:dyDescent="0.25">
      <c r="A123" s="89">
        <v>1</v>
      </c>
      <c r="B123" s="90" t="s">
        <v>413</v>
      </c>
      <c r="C123" s="90" t="s">
        <v>13</v>
      </c>
      <c r="D123" s="90" t="s">
        <v>5</v>
      </c>
      <c r="E123" s="91"/>
      <c r="F123" s="90" t="s">
        <v>414</v>
      </c>
      <c r="G123" s="90" t="s">
        <v>415</v>
      </c>
      <c r="H123" s="90">
        <v>130</v>
      </c>
      <c r="I123" s="90" t="s">
        <v>54</v>
      </c>
      <c r="J123" s="91"/>
      <c r="K123" s="90">
        <v>0</v>
      </c>
      <c r="L123" s="90">
        <v>1.3919999999999999</v>
      </c>
      <c r="M123" s="90" t="s">
        <v>416</v>
      </c>
      <c r="N123" s="90" t="s">
        <v>59</v>
      </c>
      <c r="O123" s="90">
        <v>0</v>
      </c>
      <c r="P123" s="95">
        <f>VLOOKUP(commandes!C123,Tableau1[],2,FALSE)</f>
        <v>4</v>
      </c>
    </row>
    <row r="124" spans="1:16" x14ac:dyDescent="0.25">
      <c r="A124" s="92">
        <v>1</v>
      </c>
      <c r="B124" s="93" t="s">
        <v>417</v>
      </c>
      <c r="C124" s="93" t="s">
        <v>36</v>
      </c>
      <c r="D124" s="93" t="s">
        <v>5</v>
      </c>
      <c r="E124" s="94"/>
      <c r="F124" s="93" t="s">
        <v>418</v>
      </c>
      <c r="G124" s="93" t="s">
        <v>419</v>
      </c>
      <c r="H124" s="93">
        <v>120000</v>
      </c>
      <c r="I124" s="93" t="s">
        <v>54</v>
      </c>
      <c r="J124" s="94">
        <v>43164</v>
      </c>
      <c r="K124" s="93">
        <v>0</v>
      </c>
      <c r="L124" s="93">
        <v>144.9</v>
      </c>
      <c r="M124" s="93" t="s">
        <v>97</v>
      </c>
      <c r="N124" s="93" t="s">
        <v>59</v>
      </c>
      <c r="O124" s="93">
        <v>137.68700000000001</v>
      </c>
      <c r="P124" s="95">
        <f>VLOOKUP(commandes!C124,Tableau1[],2,FALSE)</f>
        <v>3</v>
      </c>
    </row>
    <row r="125" spans="1:16" x14ac:dyDescent="0.25">
      <c r="A125" s="89">
        <v>1</v>
      </c>
      <c r="B125" s="90" t="s">
        <v>420</v>
      </c>
      <c r="C125" s="90" t="s">
        <v>33</v>
      </c>
      <c r="D125" s="90" t="s">
        <v>5</v>
      </c>
      <c r="E125" s="91"/>
      <c r="F125" s="90" t="s">
        <v>421</v>
      </c>
      <c r="G125" s="90" t="s">
        <v>422</v>
      </c>
      <c r="H125" s="90">
        <v>5800</v>
      </c>
      <c r="I125" s="90" t="s">
        <v>54</v>
      </c>
      <c r="J125" s="91">
        <v>43159</v>
      </c>
      <c r="K125" s="90">
        <v>0</v>
      </c>
      <c r="L125" s="90">
        <v>4.6280000000000001</v>
      </c>
      <c r="M125" s="90" t="s">
        <v>125</v>
      </c>
      <c r="N125" s="90" t="s">
        <v>59</v>
      </c>
      <c r="O125" s="90">
        <v>5.0229999999999997</v>
      </c>
      <c r="P125" s="95">
        <f>VLOOKUP(commandes!C125,Tableau1[],2,FALSE)</f>
        <v>3</v>
      </c>
    </row>
    <row r="126" spans="1:16" x14ac:dyDescent="0.25">
      <c r="A126" s="92">
        <v>1</v>
      </c>
      <c r="B126" s="93" t="s">
        <v>423</v>
      </c>
      <c r="C126" s="93" t="s">
        <v>41</v>
      </c>
      <c r="D126" s="93" t="s">
        <v>5</v>
      </c>
      <c r="E126" s="94"/>
      <c r="F126" s="93" t="s">
        <v>424</v>
      </c>
      <c r="G126" s="93" t="s">
        <v>425</v>
      </c>
      <c r="H126" s="93">
        <v>3200</v>
      </c>
      <c r="I126" s="93" t="s">
        <v>54</v>
      </c>
      <c r="J126" s="94">
        <v>43164</v>
      </c>
      <c r="K126" s="93">
        <v>0</v>
      </c>
      <c r="L126" s="93">
        <v>4.7039999999999997</v>
      </c>
      <c r="M126" s="93" t="s">
        <v>101</v>
      </c>
      <c r="N126" s="93" t="s">
        <v>59</v>
      </c>
      <c r="O126" s="93">
        <v>5.0259999999999998</v>
      </c>
      <c r="P126" s="95">
        <f>VLOOKUP(commandes!C126,Tableau1[],2,FALSE)</f>
        <v>3</v>
      </c>
    </row>
    <row r="127" spans="1:16" x14ac:dyDescent="0.25">
      <c r="A127" s="89">
        <v>1</v>
      </c>
      <c r="B127" s="90" t="s">
        <v>426</v>
      </c>
      <c r="C127" s="90" t="s">
        <v>41</v>
      </c>
      <c r="D127" s="90" t="s">
        <v>7</v>
      </c>
      <c r="E127" s="91"/>
      <c r="F127" s="90" t="s">
        <v>427</v>
      </c>
      <c r="G127" s="90" t="s">
        <v>428</v>
      </c>
      <c r="H127" s="90">
        <v>40000</v>
      </c>
      <c r="I127" s="90" t="s">
        <v>54</v>
      </c>
      <c r="J127" s="91">
        <v>43158</v>
      </c>
      <c r="K127" s="90">
        <v>0</v>
      </c>
      <c r="L127" s="90">
        <v>115.068</v>
      </c>
      <c r="M127" s="90" t="s">
        <v>101</v>
      </c>
      <c r="N127" s="90" t="s">
        <v>59</v>
      </c>
      <c r="O127" s="90">
        <v>150.72900000000001</v>
      </c>
      <c r="P127" s="95">
        <f>VLOOKUP(commandes!C127,Tableau1[],2,FALSE)</f>
        <v>3</v>
      </c>
    </row>
    <row r="128" spans="1:16" x14ac:dyDescent="0.25">
      <c r="A128" s="92">
        <v>1</v>
      </c>
      <c r="B128" s="93" t="s">
        <v>429</v>
      </c>
      <c r="C128" s="93" t="s">
        <v>30</v>
      </c>
      <c r="D128" s="93" t="s">
        <v>5</v>
      </c>
      <c r="E128" s="94"/>
      <c r="F128" s="93" t="s">
        <v>430</v>
      </c>
      <c r="G128" s="93" t="s">
        <v>431</v>
      </c>
      <c r="H128" s="93">
        <v>5000</v>
      </c>
      <c r="I128" s="93" t="s">
        <v>54</v>
      </c>
      <c r="J128" s="94">
        <v>43159</v>
      </c>
      <c r="K128" s="93">
        <v>0</v>
      </c>
      <c r="L128" s="93">
        <v>4.3360000000000003</v>
      </c>
      <c r="M128" s="93" t="s">
        <v>71</v>
      </c>
      <c r="N128" s="93" t="s">
        <v>59</v>
      </c>
      <c r="O128" s="93">
        <v>4.3090000000000002</v>
      </c>
      <c r="P128" s="95">
        <f>VLOOKUP(commandes!C128,Tableau1[],2,FALSE)</f>
        <v>3</v>
      </c>
    </row>
    <row r="129" spans="1:16" x14ac:dyDescent="0.25">
      <c r="A129" s="89">
        <v>1</v>
      </c>
      <c r="B129" s="90" t="s">
        <v>432</v>
      </c>
      <c r="C129" s="90" t="s">
        <v>41</v>
      </c>
      <c r="D129" s="90" t="s">
        <v>10</v>
      </c>
      <c r="E129" s="91"/>
      <c r="F129" s="90" t="s">
        <v>433</v>
      </c>
      <c r="G129" s="90" t="s">
        <v>434</v>
      </c>
      <c r="H129" s="90">
        <v>910</v>
      </c>
      <c r="I129" s="90" t="s">
        <v>54</v>
      </c>
      <c r="J129" s="91">
        <v>43162</v>
      </c>
      <c r="K129" s="90">
        <v>0</v>
      </c>
      <c r="L129" s="90">
        <v>2.2349999999999999</v>
      </c>
      <c r="M129" s="90" t="s">
        <v>435</v>
      </c>
      <c r="N129" s="90" t="s">
        <v>59</v>
      </c>
      <c r="O129" s="90">
        <v>1.82</v>
      </c>
      <c r="P129" s="95">
        <f>VLOOKUP(commandes!C129,Tableau1[],2,FALSE)</f>
        <v>3</v>
      </c>
    </row>
    <row r="130" spans="1:16" x14ac:dyDescent="0.25">
      <c r="A130" s="92">
        <v>1</v>
      </c>
      <c r="B130" s="93" t="s">
        <v>436</v>
      </c>
      <c r="C130" s="93" t="s">
        <v>27</v>
      </c>
      <c r="D130" s="93" t="s">
        <v>7</v>
      </c>
      <c r="E130" s="94"/>
      <c r="F130" s="93" t="s">
        <v>437</v>
      </c>
      <c r="G130" s="93" t="s">
        <v>438</v>
      </c>
      <c r="H130" s="93">
        <v>5000</v>
      </c>
      <c r="I130" s="93" t="s">
        <v>54</v>
      </c>
      <c r="J130" s="94">
        <v>43164</v>
      </c>
      <c r="K130" s="93">
        <v>0</v>
      </c>
      <c r="L130" s="93">
        <v>5.5069999999999997</v>
      </c>
      <c r="M130" s="93" t="s">
        <v>172</v>
      </c>
      <c r="N130" s="93" t="s">
        <v>59</v>
      </c>
      <c r="O130" s="93">
        <v>5.7190000000000003</v>
      </c>
      <c r="P130" s="95">
        <f>VLOOKUP(commandes!C130,Tableau1[],2,FALSE)</f>
        <v>3</v>
      </c>
    </row>
    <row r="131" spans="1:16" x14ac:dyDescent="0.25">
      <c r="A131" s="89">
        <v>1</v>
      </c>
      <c r="B131" s="90" t="s">
        <v>439</v>
      </c>
      <c r="C131" s="90" t="s">
        <v>41</v>
      </c>
      <c r="D131" s="90" t="s">
        <v>7</v>
      </c>
      <c r="E131" s="91"/>
      <c r="F131" s="90" t="s">
        <v>440</v>
      </c>
      <c r="G131" s="90" t="s">
        <v>441</v>
      </c>
      <c r="H131" s="90">
        <v>25000</v>
      </c>
      <c r="I131" s="90" t="s">
        <v>54</v>
      </c>
      <c r="J131" s="91">
        <v>43161</v>
      </c>
      <c r="K131" s="90">
        <v>0</v>
      </c>
      <c r="L131" s="90">
        <v>6.8250000000000002</v>
      </c>
      <c r="M131" s="90" t="s">
        <v>101</v>
      </c>
      <c r="N131" s="90" t="s">
        <v>59</v>
      </c>
      <c r="O131" s="90">
        <v>6.1580000000000004</v>
      </c>
      <c r="P131" s="95">
        <f>VLOOKUP(commandes!C131,Tableau1[],2,FALSE)</f>
        <v>3</v>
      </c>
    </row>
    <row r="132" spans="1:16" x14ac:dyDescent="0.25">
      <c r="A132" s="92">
        <v>1</v>
      </c>
      <c r="B132" s="93" t="s">
        <v>442</v>
      </c>
      <c r="C132" s="93" t="s">
        <v>30</v>
      </c>
      <c r="D132" s="93" t="s">
        <v>7</v>
      </c>
      <c r="E132" s="94"/>
      <c r="F132" s="93" t="s">
        <v>443</v>
      </c>
      <c r="G132" s="93" t="s">
        <v>444</v>
      </c>
      <c r="H132" s="93">
        <v>2000</v>
      </c>
      <c r="I132" s="93" t="s">
        <v>54</v>
      </c>
      <c r="J132" s="94">
        <v>43158</v>
      </c>
      <c r="K132" s="93">
        <v>0</v>
      </c>
      <c r="L132" s="93">
        <v>70.266000000000005</v>
      </c>
      <c r="M132" s="93" t="s">
        <v>71</v>
      </c>
      <c r="N132" s="93" t="s">
        <v>59</v>
      </c>
      <c r="O132" s="93">
        <v>70.891999999999996</v>
      </c>
      <c r="P132" s="95">
        <f>VLOOKUP(commandes!C132,Tableau1[],2,FALSE)</f>
        <v>3</v>
      </c>
    </row>
    <row r="133" spans="1:16" x14ac:dyDescent="0.25">
      <c r="A133" s="89">
        <v>1</v>
      </c>
      <c r="B133" s="90" t="s">
        <v>445</v>
      </c>
      <c r="C133" s="90" t="s">
        <v>12</v>
      </c>
      <c r="D133" s="90" t="s">
        <v>7</v>
      </c>
      <c r="E133" s="91"/>
      <c r="F133" s="90" t="s">
        <v>446</v>
      </c>
      <c r="G133" s="90" t="s">
        <v>447</v>
      </c>
      <c r="H133" s="90">
        <v>50000</v>
      </c>
      <c r="I133" s="90" t="s">
        <v>54</v>
      </c>
      <c r="J133" s="91">
        <v>43158</v>
      </c>
      <c r="K133" s="90">
        <v>0</v>
      </c>
      <c r="L133" s="90">
        <v>36.225000000000001</v>
      </c>
      <c r="M133" s="90" t="s">
        <v>81</v>
      </c>
      <c r="N133" s="90" t="s">
        <v>59</v>
      </c>
      <c r="O133" s="90">
        <v>32.658999999999999</v>
      </c>
      <c r="P133" s="95">
        <f>VLOOKUP(commandes!C133,Tableau1[],2,FALSE)</f>
        <v>2</v>
      </c>
    </row>
    <row r="134" spans="1:16" x14ac:dyDescent="0.25">
      <c r="A134" s="92">
        <v>1</v>
      </c>
      <c r="B134" s="93" t="s">
        <v>448</v>
      </c>
      <c r="C134" s="93" t="s">
        <v>38</v>
      </c>
      <c r="D134" s="93" t="s">
        <v>5</v>
      </c>
      <c r="E134" s="94">
        <v>43159</v>
      </c>
      <c r="F134" s="93" t="s">
        <v>449</v>
      </c>
      <c r="G134" s="93" t="s">
        <v>450</v>
      </c>
      <c r="H134" s="93">
        <v>33001</v>
      </c>
      <c r="I134" s="93" t="s">
        <v>54</v>
      </c>
      <c r="J134" s="94">
        <v>43157</v>
      </c>
      <c r="K134" s="93">
        <v>0</v>
      </c>
      <c r="L134" s="93">
        <v>4.8860000000000001</v>
      </c>
      <c r="M134" s="93" t="s">
        <v>125</v>
      </c>
      <c r="N134" s="93" t="s">
        <v>59</v>
      </c>
      <c r="O134" s="93">
        <v>5.43</v>
      </c>
      <c r="P134" s="95">
        <f>VLOOKUP(commandes!C134,Tableau1[],2,FALSE)</f>
        <v>3</v>
      </c>
    </row>
    <row r="135" spans="1:16" x14ac:dyDescent="0.25">
      <c r="A135" s="89">
        <v>1</v>
      </c>
      <c r="B135" s="90" t="s">
        <v>451</v>
      </c>
      <c r="C135" s="90" t="s">
        <v>50</v>
      </c>
      <c r="D135" s="90" t="s">
        <v>7</v>
      </c>
      <c r="E135" s="91">
        <v>43160</v>
      </c>
      <c r="F135" s="90" t="s">
        <v>452</v>
      </c>
      <c r="G135" s="90" t="s">
        <v>453</v>
      </c>
      <c r="H135" s="90">
        <v>15000</v>
      </c>
      <c r="I135" s="90" t="s">
        <v>54</v>
      </c>
      <c r="J135" s="91">
        <v>43073</v>
      </c>
      <c r="K135" s="90">
        <v>0</v>
      </c>
      <c r="L135" s="90">
        <v>6.8040000000000003</v>
      </c>
      <c r="M135" s="90" t="s">
        <v>454</v>
      </c>
      <c r="N135" s="90" t="s">
        <v>59</v>
      </c>
      <c r="O135" s="90">
        <v>8.19</v>
      </c>
      <c r="P135" s="95">
        <f>VLOOKUP(commandes!C135,Tableau1[],2,FALSE)</f>
        <v>2</v>
      </c>
    </row>
    <row r="136" spans="1:16" x14ac:dyDescent="0.25">
      <c r="A136" s="92">
        <v>1</v>
      </c>
      <c r="B136" s="93" t="s">
        <v>455</v>
      </c>
      <c r="C136" s="93" t="s">
        <v>14</v>
      </c>
      <c r="D136" s="93" t="s">
        <v>10</v>
      </c>
      <c r="E136" s="94"/>
      <c r="F136" s="93" t="s">
        <v>456</v>
      </c>
      <c r="G136" s="93" t="s">
        <v>457</v>
      </c>
      <c r="H136" s="93">
        <v>3560</v>
      </c>
      <c r="I136" s="93" t="s">
        <v>54</v>
      </c>
      <c r="J136" s="94">
        <v>43143</v>
      </c>
      <c r="K136" s="93">
        <v>0</v>
      </c>
      <c r="L136" s="93">
        <v>16.024000000000001</v>
      </c>
      <c r="M136" s="93" t="s">
        <v>241</v>
      </c>
      <c r="N136" s="93" t="s">
        <v>59</v>
      </c>
      <c r="O136" s="93">
        <v>15.962999999999999</v>
      </c>
      <c r="P136" s="95">
        <f>VLOOKUP(commandes!C136,Tableau1[],2,FALSE)</f>
        <v>3</v>
      </c>
    </row>
    <row r="137" spans="1:16" x14ac:dyDescent="0.25">
      <c r="A137" s="89">
        <v>1</v>
      </c>
      <c r="B137" s="90" t="s">
        <v>458</v>
      </c>
      <c r="C137" s="90" t="s">
        <v>14</v>
      </c>
      <c r="D137" s="90" t="s">
        <v>10</v>
      </c>
      <c r="E137" s="91"/>
      <c r="F137" s="90" t="s">
        <v>459</v>
      </c>
      <c r="G137" s="90" t="s">
        <v>460</v>
      </c>
      <c r="H137" s="90">
        <v>3120</v>
      </c>
      <c r="I137" s="90" t="s">
        <v>54</v>
      </c>
      <c r="J137" s="91">
        <v>43163</v>
      </c>
      <c r="K137" s="90">
        <v>0</v>
      </c>
      <c r="L137" s="90">
        <v>13.875</v>
      </c>
      <c r="M137" s="90" t="s">
        <v>241</v>
      </c>
      <c r="N137" s="90" t="s">
        <v>59</v>
      </c>
      <c r="O137" s="90">
        <v>13.363</v>
      </c>
      <c r="P137" s="95">
        <f>VLOOKUP(commandes!C137,Tableau1[],2,FALSE)</f>
        <v>3</v>
      </c>
    </row>
    <row r="138" spans="1:16" x14ac:dyDescent="0.25">
      <c r="A138" s="92">
        <v>1</v>
      </c>
      <c r="B138" s="93" t="s">
        <v>461</v>
      </c>
      <c r="C138" s="93" t="s">
        <v>14</v>
      </c>
      <c r="D138" s="93" t="s">
        <v>10</v>
      </c>
      <c r="E138" s="94"/>
      <c r="F138" s="93" t="s">
        <v>462</v>
      </c>
      <c r="G138" s="93" t="s">
        <v>463</v>
      </c>
      <c r="H138" s="93">
        <v>2450</v>
      </c>
      <c r="I138" s="93" t="s">
        <v>54</v>
      </c>
      <c r="J138" s="94">
        <v>43162</v>
      </c>
      <c r="K138" s="93">
        <v>0</v>
      </c>
      <c r="L138" s="93">
        <v>4.53</v>
      </c>
      <c r="M138" s="93" t="s">
        <v>241</v>
      </c>
      <c r="N138" s="93" t="s">
        <v>59</v>
      </c>
      <c r="O138" s="93">
        <v>4.5279999999999996</v>
      </c>
      <c r="P138" s="95">
        <f>VLOOKUP(commandes!C138,Tableau1[],2,FALSE)</f>
        <v>3</v>
      </c>
    </row>
    <row r="139" spans="1:16" x14ac:dyDescent="0.25">
      <c r="A139" s="89">
        <v>1</v>
      </c>
      <c r="B139" s="90" t="s">
        <v>464</v>
      </c>
      <c r="C139" s="90" t="s">
        <v>14</v>
      </c>
      <c r="D139" s="90" t="s">
        <v>10</v>
      </c>
      <c r="E139" s="91"/>
      <c r="F139" s="90" t="s">
        <v>465</v>
      </c>
      <c r="G139" s="90" t="s">
        <v>466</v>
      </c>
      <c r="H139" s="90">
        <v>2520</v>
      </c>
      <c r="I139" s="90" t="s">
        <v>54</v>
      </c>
      <c r="J139" s="91">
        <v>43158</v>
      </c>
      <c r="K139" s="90">
        <v>0</v>
      </c>
      <c r="L139" s="90">
        <v>10.45</v>
      </c>
      <c r="M139" s="90" t="s">
        <v>241</v>
      </c>
      <c r="N139" s="90" t="s">
        <v>59</v>
      </c>
      <c r="O139" s="90">
        <v>10.4</v>
      </c>
      <c r="P139" s="95">
        <f>VLOOKUP(commandes!C139,Tableau1[],2,FALSE)</f>
        <v>3</v>
      </c>
    </row>
    <row r="140" spans="1:16" x14ac:dyDescent="0.25">
      <c r="A140" s="92">
        <v>1</v>
      </c>
      <c r="B140" s="93" t="s">
        <v>467</v>
      </c>
      <c r="C140" s="93" t="s">
        <v>14</v>
      </c>
      <c r="D140" s="93" t="s">
        <v>10</v>
      </c>
      <c r="E140" s="94"/>
      <c r="F140" s="93" t="s">
        <v>468</v>
      </c>
      <c r="G140" s="93" t="s">
        <v>469</v>
      </c>
      <c r="H140" s="93">
        <v>1950</v>
      </c>
      <c r="I140" s="93" t="s">
        <v>54</v>
      </c>
      <c r="J140" s="94">
        <v>43164</v>
      </c>
      <c r="K140" s="93">
        <v>0</v>
      </c>
      <c r="L140" s="93">
        <v>2.4180000000000001</v>
      </c>
      <c r="M140" s="93" t="s">
        <v>241</v>
      </c>
      <c r="N140" s="93" t="s">
        <v>59</v>
      </c>
      <c r="O140" s="93">
        <v>2.738</v>
      </c>
      <c r="P140" s="95">
        <f>VLOOKUP(commandes!C140,Tableau1[],2,FALSE)</f>
        <v>3</v>
      </c>
    </row>
    <row r="141" spans="1:16" x14ac:dyDescent="0.25">
      <c r="A141" s="89">
        <v>1</v>
      </c>
      <c r="B141" s="90" t="s">
        <v>470</v>
      </c>
      <c r="C141" s="90" t="s">
        <v>21</v>
      </c>
      <c r="D141" s="90" t="s">
        <v>7</v>
      </c>
      <c r="E141" s="91"/>
      <c r="F141" s="90" t="s">
        <v>146</v>
      </c>
      <c r="G141" s="90" t="s">
        <v>147</v>
      </c>
      <c r="H141" s="90">
        <v>15000</v>
      </c>
      <c r="I141" s="90" t="s">
        <v>54</v>
      </c>
      <c r="J141" s="91"/>
      <c r="K141" s="90">
        <v>79.25</v>
      </c>
      <c r="L141" s="90">
        <v>33.893999999999998</v>
      </c>
      <c r="M141" s="90" t="s">
        <v>113</v>
      </c>
      <c r="N141" s="90" t="s">
        <v>59</v>
      </c>
      <c r="O141" s="90">
        <v>0</v>
      </c>
      <c r="P141" s="95">
        <f>VLOOKUP(commandes!C141,Tableau1[],2,FALSE)</f>
        <v>1</v>
      </c>
    </row>
    <row r="142" spans="1:16" x14ac:dyDescent="0.25">
      <c r="A142" s="92">
        <v>1</v>
      </c>
      <c r="B142" s="93" t="s">
        <v>471</v>
      </c>
      <c r="C142" s="93" t="s">
        <v>12</v>
      </c>
      <c r="D142" s="93" t="s">
        <v>5</v>
      </c>
      <c r="E142" s="94"/>
      <c r="F142" s="93" t="s">
        <v>472</v>
      </c>
      <c r="G142" s="93" t="s">
        <v>473</v>
      </c>
      <c r="H142" s="93">
        <v>30000</v>
      </c>
      <c r="I142" s="93" t="s">
        <v>54</v>
      </c>
      <c r="J142" s="94">
        <v>43160</v>
      </c>
      <c r="K142" s="93">
        <v>0</v>
      </c>
      <c r="L142" s="93">
        <v>80.072999999999993</v>
      </c>
      <c r="M142" s="93" t="s">
        <v>81</v>
      </c>
      <c r="N142" s="93" t="s">
        <v>59</v>
      </c>
      <c r="O142" s="93">
        <v>76.061000000000007</v>
      </c>
      <c r="P142" s="95">
        <f>VLOOKUP(commandes!C142,Tableau1[],2,FALSE)</f>
        <v>2</v>
      </c>
    </row>
    <row r="143" spans="1:16" x14ac:dyDescent="0.25">
      <c r="A143" s="89">
        <v>1</v>
      </c>
      <c r="B143" s="90" t="s">
        <v>474</v>
      </c>
      <c r="C143" s="90" t="s">
        <v>19</v>
      </c>
      <c r="D143" s="90" t="s">
        <v>7</v>
      </c>
      <c r="E143" s="91"/>
      <c r="F143" s="90" t="s">
        <v>475</v>
      </c>
      <c r="G143" s="90" t="s">
        <v>476</v>
      </c>
      <c r="H143" s="90">
        <v>4000</v>
      </c>
      <c r="I143" s="90" t="s">
        <v>54</v>
      </c>
      <c r="J143" s="91">
        <v>43164</v>
      </c>
      <c r="K143" s="90">
        <v>7.25</v>
      </c>
      <c r="L143" s="90">
        <v>197.959</v>
      </c>
      <c r="M143" s="90" t="s">
        <v>380</v>
      </c>
      <c r="N143" s="90" t="s">
        <v>59</v>
      </c>
      <c r="O143" s="90">
        <v>185.14</v>
      </c>
      <c r="P143" s="95">
        <f>VLOOKUP(commandes!C143,Tableau1[],2,FALSE)</f>
        <v>4</v>
      </c>
    </row>
    <row r="144" spans="1:16" x14ac:dyDescent="0.25">
      <c r="A144" s="92">
        <v>1</v>
      </c>
      <c r="B144" s="93" t="s">
        <v>477</v>
      </c>
      <c r="C144" s="93" t="s">
        <v>14</v>
      </c>
      <c r="D144" s="93" t="s">
        <v>10</v>
      </c>
      <c r="E144" s="94"/>
      <c r="F144" s="93" t="s">
        <v>462</v>
      </c>
      <c r="G144" s="93" t="s">
        <v>463</v>
      </c>
      <c r="H144" s="93">
        <v>2000</v>
      </c>
      <c r="I144" s="93" t="s">
        <v>54</v>
      </c>
      <c r="J144" s="94">
        <v>43164</v>
      </c>
      <c r="K144" s="93">
        <v>0</v>
      </c>
      <c r="L144" s="93">
        <v>3.883</v>
      </c>
      <c r="M144" s="93" t="s">
        <v>241</v>
      </c>
      <c r="N144" s="93" t="s">
        <v>59</v>
      </c>
      <c r="O144" s="93">
        <v>3.8809999999999998</v>
      </c>
      <c r="P144" s="95">
        <f>VLOOKUP(commandes!C144,Tableau1[],2,FALSE)</f>
        <v>3</v>
      </c>
    </row>
    <row r="145" spans="1:16" x14ac:dyDescent="0.25">
      <c r="A145" s="89">
        <v>1</v>
      </c>
      <c r="B145" s="90" t="s">
        <v>478</v>
      </c>
      <c r="C145" s="90" t="s">
        <v>12</v>
      </c>
      <c r="D145" s="90" t="s">
        <v>7</v>
      </c>
      <c r="E145" s="91"/>
      <c r="F145" s="90" t="s">
        <v>479</v>
      </c>
      <c r="G145" s="90" t="s">
        <v>480</v>
      </c>
      <c r="H145" s="90">
        <v>56085</v>
      </c>
      <c r="I145" s="90" t="s">
        <v>54</v>
      </c>
      <c r="J145" s="91">
        <v>43164</v>
      </c>
      <c r="K145" s="90">
        <v>0</v>
      </c>
      <c r="L145" s="90">
        <v>18.844999999999999</v>
      </c>
      <c r="M145" s="90" t="s">
        <v>81</v>
      </c>
      <c r="N145" s="90" t="s">
        <v>59</v>
      </c>
      <c r="O145" s="90">
        <v>17.381</v>
      </c>
      <c r="P145" s="95">
        <f>VLOOKUP(commandes!C145,Tableau1[],2,FALSE)</f>
        <v>2</v>
      </c>
    </row>
    <row r="146" spans="1:16" x14ac:dyDescent="0.25">
      <c r="A146" s="92">
        <v>1</v>
      </c>
      <c r="B146" s="93" t="s">
        <v>481</v>
      </c>
      <c r="C146" s="93" t="s">
        <v>39</v>
      </c>
      <c r="D146" s="93" t="s">
        <v>5</v>
      </c>
      <c r="E146" s="94"/>
      <c r="F146" s="93" t="s">
        <v>482</v>
      </c>
      <c r="G146" s="93" t="s">
        <v>483</v>
      </c>
      <c r="H146" s="93">
        <v>80000</v>
      </c>
      <c r="I146" s="93" t="s">
        <v>54</v>
      </c>
      <c r="J146" s="94">
        <v>43161</v>
      </c>
      <c r="K146" s="93">
        <v>0</v>
      </c>
      <c r="L146" s="93">
        <v>13.944000000000001</v>
      </c>
      <c r="M146" s="93" t="s">
        <v>125</v>
      </c>
      <c r="N146" s="93" t="s">
        <v>59</v>
      </c>
      <c r="O146" s="93">
        <v>13.779</v>
      </c>
      <c r="P146" s="95">
        <f>VLOOKUP(commandes!C146,Tableau1[],2,FALSE)</f>
        <v>3</v>
      </c>
    </row>
    <row r="147" spans="1:16" x14ac:dyDescent="0.25">
      <c r="A147" s="89">
        <v>1</v>
      </c>
      <c r="B147" s="90" t="s">
        <v>484</v>
      </c>
      <c r="C147" s="90" t="s">
        <v>26</v>
      </c>
      <c r="D147" s="90" t="s">
        <v>5</v>
      </c>
      <c r="E147" s="91"/>
      <c r="F147" s="90" t="s">
        <v>485</v>
      </c>
      <c r="G147" s="90" t="s">
        <v>486</v>
      </c>
      <c r="H147" s="90">
        <v>55000</v>
      </c>
      <c r="I147" s="90" t="s">
        <v>54</v>
      </c>
      <c r="J147" s="91">
        <v>43159</v>
      </c>
      <c r="K147" s="90">
        <v>0</v>
      </c>
      <c r="L147" s="90">
        <v>13.282999999999999</v>
      </c>
      <c r="M147" s="90" t="s">
        <v>268</v>
      </c>
      <c r="N147" s="90" t="s">
        <v>59</v>
      </c>
      <c r="O147" s="90">
        <v>19.385999999999999</v>
      </c>
      <c r="P147" s="95">
        <f>VLOOKUP(commandes!C147,Tableau1[],2,FALSE)</f>
        <v>3</v>
      </c>
    </row>
    <row r="148" spans="1:16" x14ac:dyDescent="0.25">
      <c r="A148" s="92">
        <v>1</v>
      </c>
      <c r="B148" s="93" t="s">
        <v>487</v>
      </c>
      <c r="C148" s="93" t="s">
        <v>41</v>
      </c>
      <c r="D148" s="93" t="s">
        <v>5</v>
      </c>
      <c r="E148" s="94"/>
      <c r="F148" s="93" t="s">
        <v>488</v>
      </c>
      <c r="G148" s="93" t="s">
        <v>489</v>
      </c>
      <c r="H148" s="93">
        <v>20000</v>
      </c>
      <c r="I148" s="93" t="s">
        <v>54</v>
      </c>
      <c r="J148" s="94">
        <v>43161</v>
      </c>
      <c r="K148" s="93">
        <v>0</v>
      </c>
      <c r="L148" s="93">
        <v>26.46</v>
      </c>
      <c r="M148" s="93" t="s">
        <v>101</v>
      </c>
      <c r="N148" s="93" t="s">
        <v>59</v>
      </c>
      <c r="O148" s="93">
        <v>18.177</v>
      </c>
      <c r="P148" s="95">
        <f>VLOOKUP(commandes!C148,Tableau1[],2,FALSE)</f>
        <v>3</v>
      </c>
    </row>
    <row r="149" spans="1:16" x14ac:dyDescent="0.25">
      <c r="A149" s="89">
        <v>1</v>
      </c>
      <c r="B149" s="90" t="s">
        <v>490</v>
      </c>
      <c r="C149" s="90" t="s">
        <v>12</v>
      </c>
      <c r="D149" s="90" t="s">
        <v>5</v>
      </c>
      <c r="E149" s="91"/>
      <c r="F149" s="90" t="s">
        <v>491</v>
      </c>
      <c r="G149" s="90" t="s">
        <v>492</v>
      </c>
      <c r="H149" s="90">
        <v>30000</v>
      </c>
      <c r="I149" s="90" t="s">
        <v>54</v>
      </c>
      <c r="J149" s="91">
        <v>43161</v>
      </c>
      <c r="K149" s="90">
        <v>0</v>
      </c>
      <c r="L149" s="90">
        <v>46.777000000000001</v>
      </c>
      <c r="M149" s="90" t="s">
        <v>81</v>
      </c>
      <c r="N149" s="90" t="s">
        <v>59</v>
      </c>
      <c r="O149" s="90">
        <v>44.195</v>
      </c>
      <c r="P149" s="95">
        <f>VLOOKUP(commandes!C149,Tableau1[],2,FALSE)</f>
        <v>2</v>
      </c>
    </row>
    <row r="150" spans="1:16" x14ac:dyDescent="0.25">
      <c r="A150" s="92">
        <v>1</v>
      </c>
      <c r="B150" s="93" t="s">
        <v>493</v>
      </c>
      <c r="C150" s="93" t="s">
        <v>41</v>
      </c>
      <c r="D150" s="93" t="s">
        <v>7</v>
      </c>
      <c r="E150" s="94"/>
      <c r="F150" s="93" t="s">
        <v>494</v>
      </c>
      <c r="G150" s="93" t="s">
        <v>495</v>
      </c>
      <c r="H150" s="93">
        <v>1500</v>
      </c>
      <c r="I150" s="93" t="s">
        <v>54</v>
      </c>
      <c r="J150" s="94">
        <v>43161</v>
      </c>
      <c r="K150" s="93">
        <v>0</v>
      </c>
      <c r="L150" s="93">
        <v>52.347000000000001</v>
      </c>
      <c r="M150" s="93" t="s">
        <v>101</v>
      </c>
      <c r="N150" s="93" t="s">
        <v>59</v>
      </c>
      <c r="O150" s="93">
        <v>51.578000000000003</v>
      </c>
      <c r="P150" s="95">
        <f>VLOOKUP(commandes!C150,Tableau1[],2,FALSE)</f>
        <v>3</v>
      </c>
    </row>
    <row r="151" spans="1:16" x14ac:dyDescent="0.25">
      <c r="A151" s="89">
        <v>1</v>
      </c>
      <c r="B151" s="90" t="s">
        <v>496</v>
      </c>
      <c r="C151" s="90" t="s">
        <v>34</v>
      </c>
      <c r="D151" s="90" t="s">
        <v>10</v>
      </c>
      <c r="E151" s="91"/>
      <c r="F151" s="90" t="s">
        <v>497</v>
      </c>
      <c r="G151" s="90" t="s">
        <v>498</v>
      </c>
      <c r="H151" s="90">
        <v>790</v>
      </c>
      <c r="I151" s="90" t="s">
        <v>54</v>
      </c>
      <c r="J151" s="91">
        <v>43147</v>
      </c>
      <c r="K151" s="90">
        <v>1.96</v>
      </c>
      <c r="L151" s="90">
        <v>3.1150000000000002</v>
      </c>
      <c r="M151" s="90" t="s">
        <v>67</v>
      </c>
      <c r="N151" s="90" t="s">
        <v>59</v>
      </c>
      <c r="O151" s="90">
        <v>3.0259999999999998</v>
      </c>
      <c r="P151" s="95">
        <f>VLOOKUP(commandes!C151,Tableau1[],2,FALSE)</f>
        <v>3</v>
      </c>
    </row>
    <row r="152" spans="1:16" x14ac:dyDescent="0.25">
      <c r="A152" s="92">
        <v>1</v>
      </c>
      <c r="B152" s="93" t="s">
        <v>499</v>
      </c>
      <c r="C152" s="93" t="s">
        <v>41</v>
      </c>
      <c r="D152" s="93" t="s">
        <v>7</v>
      </c>
      <c r="E152" s="94"/>
      <c r="F152" s="93" t="s">
        <v>500</v>
      </c>
      <c r="G152" s="93" t="s">
        <v>501</v>
      </c>
      <c r="H152" s="93">
        <v>6000</v>
      </c>
      <c r="I152" s="93" t="s">
        <v>54</v>
      </c>
      <c r="J152" s="94">
        <v>43160</v>
      </c>
      <c r="K152" s="93">
        <v>0</v>
      </c>
      <c r="L152" s="93">
        <v>8.6940000000000008</v>
      </c>
      <c r="M152" s="93" t="s">
        <v>101</v>
      </c>
      <c r="N152" s="93" t="s">
        <v>59</v>
      </c>
      <c r="O152" s="93">
        <v>8.17</v>
      </c>
      <c r="P152" s="95">
        <f>VLOOKUP(commandes!C152,Tableau1[],2,FALSE)</f>
        <v>3</v>
      </c>
    </row>
    <row r="153" spans="1:16" x14ac:dyDescent="0.25">
      <c r="A153" s="89">
        <v>1</v>
      </c>
      <c r="B153" s="90" t="s">
        <v>502</v>
      </c>
      <c r="C153" s="90" t="s">
        <v>41</v>
      </c>
      <c r="D153" s="90" t="s">
        <v>10</v>
      </c>
      <c r="E153" s="91"/>
      <c r="F153" s="90" t="s">
        <v>433</v>
      </c>
      <c r="G153" s="90" t="s">
        <v>434</v>
      </c>
      <c r="H153" s="90">
        <v>4455</v>
      </c>
      <c r="I153" s="90" t="s">
        <v>54</v>
      </c>
      <c r="J153" s="91">
        <v>43162</v>
      </c>
      <c r="K153" s="90">
        <v>0</v>
      </c>
      <c r="L153" s="90">
        <v>10.941000000000001</v>
      </c>
      <c r="M153" s="90" t="s">
        <v>435</v>
      </c>
      <c r="N153" s="90" t="s">
        <v>59</v>
      </c>
      <c r="O153" s="90">
        <v>8.91</v>
      </c>
      <c r="P153" s="95">
        <f>VLOOKUP(commandes!C153,Tableau1[],2,FALSE)</f>
        <v>3</v>
      </c>
    </row>
    <row r="154" spans="1:16" x14ac:dyDescent="0.25">
      <c r="A154" s="92">
        <v>1</v>
      </c>
      <c r="B154" s="93" t="s">
        <v>503</v>
      </c>
      <c r="C154" s="93" t="s">
        <v>41</v>
      </c>
      <c r="D154" s="93" t="s">
        <v>7</v>
      </c>
      <c r="E154" s="94"/>
      <c r="F154" s="93" t="s">
        <v>504</v>
      </c>
      <c r="G154" s="93" t="s">
        <v>505</v>
      </c>
      <c r="H154" s="93">
        <v>5000</v>
      </c>
      <c r="I154" s="93" t="s">
        <v>54</v>
      </c>
      <c r="J154" s="94">
        <v>43158</v>
      </c>
      <c r="K154" s="93">
        <v>0</v>
      </c>
      <c r="L154" s="93">
        <v>7.3819999999999997</v>
      </c>
      <c r="M154" s="93" t="s">
        <v>101</v>
      </c>
      <c r="N154" s="93" t="s">
        <v>59</v>
      </c>
      <c r="O154" s="93">
        <v>7.7670000000000003</v>
      </c>
      <c r="P154" s="95">
        <f>VLOOKUP(commandes!C154,Tableau1[],2,FALSE)</f>
        <v>3</v>
      </c>
    </row>
    <row r="155" spans="1:16" x14ac:dyDescent="0.25">
      <c r="A155" s="89">
        <v>1</v>
      </c>
      <c r="B155" s="90" t="s">
        <v>506</v>
      </c>
      <c r="C155" s="90" t="s">
        <v>41</v>
      </c>
      <c r="D155" s="90" t="s">
        <v>7</v>
      </c>
      <c r="E155" s="91"/>
      <c r="F155" s="90" t="s">
        <v>507</v>
      </c>
      <c r="G155" s="90" t="s">
        <v>508</v>
      </c>
      <c r="H155" s="90">
        <v>3000</v>
      </c>
      <c r="I155" s="90" t="s">
        <v>54</v>
      </c>
      <c r="J155" s="91">
        <v>43157</v>
      </c>
      <c r="K155" s="90">
        <v>0</v>
      </c>
      <c r="L155" s="90">
        <v>23.114999999999998</v>
      </c>
      <c r="M155" s="90" t="s">
        <v>101</v>
      </c>
      <c r="N155" s="90" t="s">
        <v>59</v>
      </c>
      <c r="O155" s="90">
        <v>28.326000000000001</v>
      </c>
      <c r="P155" s="95">
        <f>VLOOKUP(commandes!C155,Tableau1[],2,FALSE)</f>
        <v>3</v>
      </c>
    </row>
    <row r="156" spans="1:16" x14ac:dyDescent="0.25">
      <c r="A156" s="92">
        <v>1</v>
      </c>
      <c r="B156" s="93" t="s">
        <v>509</v>
      </c>
      <c r="C156" s="93" t="s">
        <v>39</v>
      </c>
      <c r="D156" s="93" t="s">
        <v>7</v>
      </c>
      <c r="E156" s="94"/>
      <c r="F156" s="93" t="s">
        <v>510</v>
      </c>
      <c r="G156" s="93" t="s">
        <v>511</v>
      </c>
      <c r="H156" s="93">
        <v>10000</v>
      </c>
      <c r="I156" s="93" t="s">
        <v>54</v>
      </c>
      <c r="J156" s="94">
        <v>43158</v>
      </c>
      <c r="K156" s="93">
        <v>0</v>
      </c>
      <c r="L156" s="93">
        <v>16.905000000000001</v>
      </c>
      <c r="M156" s="93" t="s">
        <v>125</v>
      </c>
      <c r="N156" s="93" t="s">
        <v>59</v>
      </c>
      <c r="O156" s="93">
        <v>17.271000000000001</v>
      </c>
      <c r="P156" s="95">
        <f>VLOOKUP(commandes!C156,Tableau1[],2,FALSE)</f>
        <v>3</v>
      </c>
    </row>
    <row r="157" spans="1:16" x14ac:dyDescent="0.25">
      <c r="A157" s="89">
        <v>1</v>
      </c>
      <c r="B157" s="90" t="s">
        <v>512</v>
      </c>
      <c r="C157" s="90" t="s">
        <v>41</v>
      </c>
      <c r="D157" s="90" t="s">
        <v>7</v>
      </c>
      <c r="E157" s="91"/>
      <c r="F157" s="90" t="s">
        <v>513</v>
      </c>
      <c r="G157" s="90" t="s">
        <v>514</v>
      </c>
      <c r="H157" s="90">
        <v>3000</v>
      </c>
      <c r="I157" s="90" t="s">
        <v>54</v>
      </c>
      <c r="J157" s="91">
        <v>43160</v>
      </c>
      <c r="K157" s="90">
        <v>0</v>
      </c>
      <c r="L157" s="90">
        <v>8.5960000000000001</v>
      </c>
      <c r="M157" s="90" t="s">
        <v>101</v>
      </c>
      <c r="N157" s="90" t="s">
        <v>59</v>
      </c>
      <c r="O157" s="90">
        <v>8.5540000000000003</v>
      </c>
      <c r="P157" s="95">
        <f>VLOOKUP(commandes!C157,Tableau1[],2,FALSE)</f>
        <v>3</v>
      </c>
    </row>
    <row r="158" spans="1:16" x14ac:dyDescent="0.25">
      <c r="A158" s="92">
        <v>1</v>
      </c>
      <c r="B158" s="93" t="s">
        <v>515</v>
      </c>
      <c r="C158" s="93" t="s">
        <v>41</v>
      </c>
      <c r="D158" s="93" t="s">
        <v>7</v>
      </c>
      <c r="E158" s="94"/>
      <c r="F158" s="93" t="s">
        <v>516</v>
      </c>
      <c r="G158" s="93" t="s">
        <v>517</v>
      </c>
      <c r="H158" s="93">
        <v>3000</v>
      </c>
      <c r="I158" s="93" t="s">
        <v>54</v>
      </c>
      <c r="J158" s="94">
        <v>43164</v>
      </c>
      <c r="K158" s="93">
        <v>0</v>
      </c>
      <c r="L158" s="93">
        <v>14.836</v>
      </c>
      <c r="M158" s="93" t="s">
        <v>101</v>
      </c>
      <c r="N158" s="93" t="s">
        <v>59</v>
      </c>
      <c r="O158" s="93">
        <v>15.42</v>
      </c>
      <c r="P158" s="95">
        <f>VLOOKUP(commandes!C158,Tableau1[],2,FALSE)</f>
        <v>3</v>
      </c>
    </row>
    <row r="159" spans="1:16" x14ac:dyDescent="0.25">
      <c r="A159" s="89">
        <v>1</v>
      </c>
      <c r="B159" s="90" t="s">
        <v>518</v>
      </c>
      <c r="C159" s="90" t="s">
        <v>41</v>
      </c>
      <c r="D159" s="90" t="s">
        <v>7</v>
      </c>
      <c r="E159" s="91"/>
      <c r="F159" s="90" t="s">
        <v>519</v>
      </c>
      <c r="G159" s="90" t="s">
        <v>520</v>
      </c>
      <c r="H159" s="90">
        <v>5000</v>
      </c>
      <c r="I159" s="90" t="s">
        <v>54</v>
      </c>
      <c r="J159" s="91">
        <v>43159</v>
      </c>
      <c r="K159" s="90">
        <v>0</v>
      </c>
      <c r="L159" s="90">
        <v>6.6040000000000001</v>
      </c>
      <c r="M159" s="90" t="s">
        <v>101</v>
      </c>
      <c r="N159" s="90" t="s">
        <v>59</v>
      </c>
      <c r="O159" s="90">
        <v>5.923</v>
      </c>
      <c r="P159" s="95">
        <f>VLOOKUP(commandes!C159,Tableau1[],2,FALSE)</f>
        <v>3</v>
      </c>
    </row>
    <row r="160" spans="1:16" x14ac:dyDescent="0.25">
      <c r="A160" s="92">
        <v>1</v>
      </c>
      <c r="B160" s="93" t="s">
        <v>521</v>
      </c>
      <c r="C160" s="93" t="s">
        <v>41</v>
      </c>
      <c r="D160" s="93" t="s">
        <v>7</v>
      </c>
      <c r="E160" s="94"/>
      <c r="F160" s="93" t="s">
        <v>522</v>
      </c>
      <c r="G160" s="93" t="s">
        <v>523</v>
      </c>
      <c r="H160" s="93">
        <v>2000</v>
      </c>
      <c r="I160" s="93" t="s">
        <v>54</v>
      </c>
      <c r="J160" s="94">
        <v>43158</v>
      </c>
      <c r="K160" s="93">
        <v>0</v>
      </c>
      <c r="L160" s="93">
        <v>20.74</v>
      </c>
      <c r="M160" s="93" t="s">
        <v>101</v>
      </c>
      <c r="N160" s="93" t="s">
        <v>59</v>
      </c>
      <c r="O160" s="93">
        <v>21.052</v>
      </c>
      <c r="P160" s="95">
        <f>VLOOKUP(commandes!C160,Tableau1[],2,FALSE)</f>
        <v>3</v>
      </c>
    </row>
    <row r="161" spans="1:16" x14ac:dyDescent="0.25">
      <c r="A161" s="89">
        <v>1</v>
      </c>
      <c r="B161" s="90" t="s">
        <v>524</v>
      </c>
      <c r="C161" s="90" t="s">
        <v>36</v>
      </c>
      <c r="D161" s="90" t="s">
        <v>7</v>
      </c>
      <c r="E161" s="91"/>
      <c r="F161" s="90" t="s">
        <v>525</v>
      </c>
      <c r="G161" s="90" t="s">
        <v>526</v>
      </c>
      <c r="H161" s="90">
        <v>15000</v>
      </c>
      <c r="I161" s="90" t="s">
        <v>54</v>
      </c>
      <c r="J161" s="91">
        <v>43157</v>
      </c>
      <c r="K161" s="90">
        <v>0</v>
      </c>
      <c r="L161" s="90">
        <v>79.064999999999998</v>
      </c>
      <c r="M161" s="90" t="s">
        <v>97</v>
      </c>
      <c r="N161" s="90" t="s">
        <v>59</v>
      </c>
      <c r="O161" s="90">
        <v>73.861000000000004</v>
      </c>
      <c r="P161" s="95">
        <f>VLOOKUP(commandes!C161,Tableau1[],2,FALSE)</f>
        <v>3</v>
      </c>
    </row>
    <row r="162" spans="1:16" x14ac:dyDescent="0.25">
      <c r="A162" s="92">
        <v>1</v>
      </c>
      <c r="B162" s="93" t="s">
        <v>527</v>
      </c>
      <c r="C162" s="93" t="s">
        <v>41</v>
      </c>
      <c r="D162" s="93" t="s">
        <v>7</v>
      </c>
      <c r="E162" s="94"/>
      <c r="F162" s="93" t="s">
        <v>528</v>
      </c>
      <c r="G162" s="93" t="s">
        <v>529</v>
      </c>
      <c r="H162" s="93">
        <v>7000</v>
      </c>
      <c r="I162" s="93" t="s">
        <v>54</v>
      </c>
      <c r="J162" s="94">
        <v>43161</v>
      </c>
      <c r="K162" s="93">
        <v>0</v>
      </c>
      <c r="L162" s="93">
        <v>5.226</v>
      </c>
      <c r="M162" s="93" t="s">
        <v>101</v>
      </c>
      <c r="N162" s="93" t="s">
        <v>59</v>
      </c>
      <c r="O162" s="93">
        <v>5.1749999999999998</v>
      </c>
      <c r="P162" s="95">
        <f>VLOOKUP(commandes!C162,Tableau1[],2,FALSE)</f>
        <v>3</v>
      </c>
    </row>
    <row r="163" spans="1:16" x14ac:dyDescent="0.25">
      <c r="A163" s="89">
        <v>1</v>
      </c>
      <c r="B163" s="90" t="s">
        <v>530</v>
      </c>
      <c r="C163" s="90" t="s">
        <v>41</v>
      </c>
      <c r="D163" s="90" t="s">
        <v>7</v>
      </c>
      <c r="E163" s="91"/>
      <c r="F163" s="90" t="s">
        <v>531</v>
      </c>
      <c r="G163" s="90" t="s">
        <v>532</v>
      </c>
      <c r="H163" s="90">
        <v>4000</v>
      </c>
      <c r="I163" s="90" t="s">
        <v>54</v>
      </c>
      <c r="J163" s="91">
        <v>43160</v>
      </c>
      <c r="K163" s="90">
        <v>0</v>
      </c>
      <c r="L163" s="90">
        <v>30.306999999999999</v>
      </c>
      <c r="M163" s="90" t="s">
        <v>101</v>
      </c>
      <c r="N163" s="90" t="s">
        <v>59</v>
      </c>
      <c r="O163" s="90">
        <v>29.437999999999999</v>
      </c>
      <c r="P163" s="95">
        <f>VLOOKUP(commandes!C163,Tableau1[],2,FALSE)</f>
        <v>3</v>
      </c>
    </row>
    <row r="164" spans="1:16" x14ac:dyDescent="0.25">
      <c r="A164" s="92">
        <v>1</v>
      </c>
      <c r="B164" s="93" t="s">
        <v>533</v>
      </c>
      <c r="C164" s="93" t="s">
        <v>41</v>
      </c>
      <c r="D164" s="93" t="s">
        <v>7</v>
      </c>
      <c r="E164" s="94"/>
      <c r="F164" s="93" t="s">
        <v>534</v>
      </c>
      <c r="G164" s="93" t="s">
        <v>535</v>
      </c>
      <c r="H164" s="93">
        <v>30000</v>
      </c>
      <c r="I164" s="93" t="s">
        <v>54</v>
      </c>
      <c r="J164" s="94">
        <v>43158</v>
      </c>
      <c r="K164" s="93">
        <v>0</v>
      </c>
      <c r="L164" s="93">
        <v>26.806999999999999</v>
      </c>
      <c r="M164" s="93" t="s">
        <v>101</v>
      </c>
      <c r="N164" s="93" t="s">
        <v>59</v>
      </c>
      <c r="O164" s="93">
        <v>25.007000000000001</v>
      </c>
      <c r="P164" s="95">
        <f>VLOOKUP(commandes!C164,Tableau1[],2,FALSE)</f>
        <v>3</v>
      </c>
    </row>
    <row r="165" spans="1:16" x14ac:dyDescent="0.25">
      <c r="A165" s="89">
        <v>1</v>
      </c>
      <c r="B165" s="90" t="s">
        <v>536</v>
      </c>
      <c r="C165" s="90" t="s">
        <v>41</v>
      </c>
      <c r="D165" s="90" t="s">
        <v>7</v>
      </c>
      <c r="E165" s="91"/>
      <c r="F165" s="90" t="s">
        <v>537</v>
      </c>
      <c r="G165" s="90" t="s">
        <v>538</v>
      </c>
      <c r="H165" s="90">
        <v>15000</v>
      </c>
      <c r="I165" s="90" t="s">
        <v>54</v>
      </c>
      <c r="J165" s="91">
        <v>43160</v>
      </c>
      <c r="K165" s="90">
        <v>0</v>
      </c>
      <c r="L165" s="90">
        <v>45.439</v>
      </c>
      <c r="M165" s="90" t="s">
        <v>101</v>
      </c>
      <c r="N165" s="90" t="s">
        <v>59</v>
      </c>
      <c r="O165" s="90">
        <v>41.067999999999998</v>
      </c>
      <c r="P165" s="95">
        <f>VLOOKUP(commandes!C165,Tableau1[],2,FALSE)</f>
        <v>3</v>
      </c>
    </row>
    <row r="166" spans="1:16" x14ac:dyDescent="0.25">
      <c r="A166" s="92">
        <v>1</v>
      </c>
      <c r="B166" s="93" t="s">
        <v>539</v>
      </c>
      <c r="C166" s="93" t="s">
        <v>26</v>
      </c>
      <c r="D166" s="93" t="s">
        <v>5</v>
      </c>
      <c r="E166" s="94"/>
      <c r="F166" s="93" t="s">
        <v>540</v>
      </c>
      <c r="G166" s="93" t="s">
        <v>541</v>
      </c>
      <c r="H166" s="93">
        <v>11550</v>
      </c>
      <c r="I166" s="93" t="s">
        <v>54</v>
      </c>
      <c r="J166" s="94">
        <v>43159</v>
      </c>
      <c r="K166" s="93">
        <v>0</v>
      </c>
      <c r="L166" s="93">
        <v>4.851</v>
      </c>
      <c r="M166" s="93" t="s">
        <v>268</v>
      </c>
      <c r="N166" s="93" t="s">
        <v>59</v>
      </c>
      <c r="O166" s="93">
        <v>5.8739999999999997</v>
      </c>
      <c r="P166" s="95">
        <f>VLOOKUP(commandes!C166,Tableau1[],2,FALSE)</f>
        <v>3</v>
      </c>
    </row>
    <row r="167" spans="1:16" x14ac:dyDescent="0.25">
      <c r="A167" s="89">
        <v>1</v>
      </c>
      <c r="B167" s="90" t="s">
        <v>542</v>
      </c>
      <c r="C167" s="90" t="s">
        <v>12</v>
      </c>
      <c r="D167" s="90" t="s">
        <v>5</v>
      </c>
      <c r="E167" s="91"/>
      <c r="F167" s="90" t="s">
        <v>543</v>
      </c>
      <c r="G167" s="90" t="s">
        <v>544</v>
      </c>
      <c r="H167" s="90">
        <v>35000</v>
      </c>
      <c r="I167" s="90" t="s">
        <v>54</v>
      </c>
      <c r="J167" s="91">
        <v>43164</v>
      </c>
      <c r="K167" s="90">
        <v>0</v>
      </c>
      <c r="L167" s="90">
        <v>9.5920000000000005</v>
      </c>
      <c r="M167" s="90" t="s">
        <v>81</v>
      </c>
      <c r="N167" s="90" t="s">
        <v>59</v>
      </c>
      <c r="O167" s="90">
        <v>10.042</v>
      </c>
      <c r="P167" s="95">
        <f>VLOOKUP(commandes!C167,Tableau1[],2,FALSE)</f>
        <v>2</v>
      </c>
    </row>
    <row r="168" spans="1:16" x14ac:dyDescent="0.25">
      <c r="A168" s="92">
        <v>1</v>
      </c>
      <c r="B168" s="93" t="s">
        <v>545</v>
      </c>
      <c r="C168" s="93" t="s">
        <v>12</v>
      </c>
      <c r="D168" s="93" t="s">
        <v>5</v>
      </c>
      <c r="E168" s="94"/>
      <c r="F168" s="93" t="s">
        <v>546</v>
      </c>
      <c r="G168" s="93" t="s">
        <v>547</v>
      </c>
      <c r="H168" s="93">
        <v>200000</v>
      </c>
      <c r="I168" s="93" t="s">
        <v>54</v>
      </c>
      <c r="J168" s="94">
        <v>43161</v>
      </c>
      <c r="K168" s="93">
        <v>0</v>
      </c>
      <c r="L168" s="93">
        <v>57.96</v>
      </c>
      <c r="M168" s="93" t="s">
        <v>81</v>
      </c>
      <c r="N168" s="93" t="s">
        <v>59</v>
      </c>
      <c r="O168" s="93">
        <v>58.4</v>
      </c>
      <c r="P168" s="95">
        <f>VLOOKUP(commandes!C168,Tableau1[],2,FALSE)</f>
        <v>2</v>
      </c>
    </row>
    <row r="169" spans="1:16" x14ac:dyDescent="0.25">
      <c r="A169" s="89">
        <v>1</v>
      </c>
      <c r="B169" s="90" t="s">
        <v>548</v>
      </c>
      <c r="C169" s="90" t="s">
        <v>29</v>
      </c>
      <c r="D169" s="90" t="s">
        <v>5</v>
      </c>
      <c r="E169" s="91"/>
      <c r="F169" s="90" t="s">
        <v>549</v>
      </c>
      <c r="G169" s="90" t="s">
        <v>550</v>
      </c>
      <c r="H169" s="90">
        <v>30000</v>
      </c>
      <c r="I169" s="90" t="s">
        <v>54</v>
      </c>
      <c r="J169" s="91">
        <v>43161</v>
      </c>
      <c r="K169" s="90">
        <v>0</v>
      </c>
      <c r="L169" s="90">
        <v>5.04</v>
      </c>
      <c r="M169" s="90" t="s">
        <v>71</v>
      </c>
      <c r="N169" s="90" t="s">
        <v>59</v>
      </c>
      <c r="O169" s="90">
        <v>9.2110000000000003</v>
      </c>
      <c r="P169" s="95">
        <f>VLOOKUP(commandes!C169,Tableau1[],2,FALSE)</f>
        <v>3</v>
      </c>
    </row>
    <row r="170" spans="1:16" x14ac:dyDescent="0.25">
      <c r="A170" s="92">
        <v>1</v>
      </c>
      <c r="B170" s="93" t="s">
        <v>551</v>
      </c>
      <c r="C170" s="93" t="s">
        <v>26</v>
      </c>
      <c r="D170" s="93" t="s">
        <v>5</v>
      </c>
      <c r="E170" s="94"/>
      <c r="F170" s="93" t="s">
        <v>552</v>
      </c>
      <c r="G170" s="93" t="s">
        <v>553</v>
      </c>
      <c r="H170" s="93">
        <v>20000</v>
      </c>
      <c r="I170" s="93" t="s">
        <v>54</v>
      </c>
      <c r="J170" s="94">
        <v>43164</v>
      </c>
      <c r="K170" s="93">
        <v>0</v>
      </c>
      <c r="L170" s="93">
        <v>18.606000000000002</v>
      </c>
      <c r="M170" s="93" t="s">
        <v>554</v>
      </c>
      <c r="N170" s="93" t="s">
        <v>59</v>
      </c>
      <c r="O170" s="93">
        <v>18.902000000000001</v>
      </c>
      <c r="P170" s="95">
        <f>VLOOKUP(commandes!C170,Tableau1[],2,FALSE)</f>
        <v>3</v>
      </c>
    </row>
    <row r="171" spans="1:16" x14ac:dyDescent="0.25">
      <c r="A171" s="89">
        <v>1</v>
      </c>
      <c r="B171" s="90" t="s">
        <v>555</v>
      </c>
      <c r="C171" s="90" t="s">
        <v>13</v>
      </c>
      <c r="D171" s="90" t="s">
        <v>10</v>
      </c>
      <c r="E171" s="91"/>
      <c r="F171" s="90" t="s">
        <v>556</v>
      </c>
      <c r="G171" s="90" t="s">
        <v>557</v>
      </c>
      <c r="H171" s="90">
        <v>2760</v>
      </c>
      <c r="I171" s="90" t="s">
        <v>54</v>
      </c>
      <c r="J171" s="91"/>
      <c r="K171" s="90">
        <v>0</v>
      </c>
      <c r="L171" s="90">
        <v>6.8559999999999999</v>
      </c>
      <c r="M171" s="90" t="s">
        <v>416</v>
      </c>
      <c r="N171" s="90" t="s">
        <v>59</v>
      </c>
      <c r="O171" s="90">
        <v>0</v>
      </c>
      <c r="P171" s="95">
        <f>VLOOKUP(commandes!C171,Tableau1[],2,FALSE)</f>
        <v>4</v>
      </c>
    </row>
    <row r="172" spans="1:16" x14ac:dyDescent="0.25">
      <c r="A172" s="92">
        <v>1</v>
      </c>
      <c r="B172" s="93" t="s">
        <v>558</v>
      </c>
      <c r="C172" s="93" t="s">
        <v>17</v>
      </c>
      <c r="D172" s="93" t="s">
        <v>4</v>
      </c>
      <c r="E172" s="94"/>
      <c r="F172" s="93" t="s">
        <v>559</v>
      </c>
      <c r="G172" s="93" t="s">
        <v>560</v>
      </c>
      <c r="H172" s="93">
        <v>86000</v>
      </c>
      <c r="I172" s="93" t="s">
        <v>54</v>
      </c>
      <c r="J172" s="94">
        <v>43164</v>
      </c>
      <c r="K172" s="93">
        <v>0</v>
      </c>
      <c r="L172" s="93">
        <v>69.531000000000006</v>
      </c>
      <c r="M172" s="93" t="s">
        <v>200</v>
      </c>
      <c r="N172" s="93" t="s">
        <v>59</v>
      </c>
      <c r="O172" s="93">
        <v>64.435000000000002</v>
      </c>
      <c r="P172" s="95">
        <f>VLOOKUP(commandes!C172,Tableau1[],2,FALSE)</f>
        <v>1</v>
      </c>
    </row>
    <row r="173" spans="1:16" x14ac:dyDescent="0.25">
      <c r="A173" s="89">
        <v>1</v>
      </c>
      <c r="B173" s="90" t="s">
        <v>561</v>
      </c>
      <c r="C173" s="90" t="s">
        <v>21</v>
      </c>
      <c r="D173" s="90" t="s">
        <v>4</v>
      </c>
      <c r="E173" s="91">
        <v>43160</v>
      </c>
      <c r="F173" s="90" t="s">
        <v>562</v>
      </c>
      <c r="G173" s="90" t="s">
        <v>563</v>
      </c>
      <c r="H173" s="90">
        <v>30000</v>
      </c>
      <c r="I173" s="90" t="s">
        <v>54</v>
      </c>
      <c r="J173" s="91">
        <v>43164</v>
      </c>
      <c r="K173" s="90">
        <v>3.96</v>
      </c>
      <c r="L173" s="90">
        <v>32.192999999999998</v>
      </c>
      <c r="M173" s="90" t="s">
        <v>113</v>
      </c>
      <c r="N173" s="90" t="s">
        <v>59</v>
      </c>
      <c r="O173" s="90">
        <v>-5.0000000000000001E-3</v>
      </c>
      <c r="P173" s="95">
        <f>VLOOKUP(commandes!C173,Tableau1[],2,FALSE)</f>
        <v>1</v>
      </c>
    </row>
    <row r="174" spans="1:16" x14ac:dyDescent="0.25">
      <c r="A174" s="92">
        <v>1</v>
      </c>
      <c r="B174" s="93" t="s">
        <v>564</v>
      </c>
      <c r="C174" s="93" t="s">
        <v>25</v>
      </c>
      <c r="D174" s="93" t="s">
        <v>6</v>
      </c>
      <c r="E174" s="94">
        <v>43161</v>
      </c>
      <c r="F174" s="93" t="s">
        <v>73</v>
      </c>
      <c r="G174" s="93" t="s">
        <v>74</v>
      </c>
      <c r="H174" s="93">
        <v>600000</v>
      </c>
      <c r="I174" s="93" t="s">
        <v>54</v>
      </c>
      <c r="J174" s="94">
        <v>43138</v>
      </c>
      <c r="K174" s="93">
        <v>0</v>
      </c>
      <c r="L174" s="93">
        <v>61.866</v>
      </c>
      <c r="M174" s="93" t="s">
        <v>75</v>
      </c>
      <c r="N174" s="93" t="s">
        <v>59</v>
      </c>
      <c r="O174" s="93">
        <v>65.043999999999997</v>
      </c>
      <c r="P174" s="95">
        <f>VLOOKUP(commandes!C174,Tableau1[],2,FALSE)</f>
        <v>4</v>
      </c>
    </row>
    <row r="175" spans="1:16" x14ac:dyDescent="0.25">
      <c r="A175" s="89">
        <v>1</v>
      </c>
      <c r="B175" s="90" t="s">
        <v>565</v>
      </c>
      <c r="C175" s="90" t="s">
        <v>41</v>
      </c>
      <c r="D175" s="90" t="s">
        <v>7</v>
      </c>
      <c r="E175" s="91"/>
      <c r="F175" s="90" t="s">
        <v>566</v>
      </c>
      <c r="G175" s="90" t="s">
        <v>567</v>
      </c>
      <c r="H175" s="90">
        <v>600</v>
      </c>
      <c r="I175" s="90" t="s">
        <v>54</v>
      </c>
      <c r="J175" s="91">
        <v>43160</v>
      </c>
      <c r="K175" s="90">
        <v>0</v>
      </c>
      <c r="L175" s="90">
        <v>6.117</v>
      </c>
      <c r="M175" s="90" t="s">
        <v>101</v>
      </c>
      <c r="N175" s="90" t="s">
        <v>59</v>
      </c>
      <c r="O175" s="90">
        <v>6.3159999999999998</v>
      </c>
      <c r="P175" s="95">
        <f>VLOOKUP(commandes!C175,Tableau1[],2,FALSE)</f>
        <v>3</v>
      </c>
    </row>
    <row r="176" spans="1:16" x14ac:dyDescent="0.25">
      <c r="A176" s="92">
        <v>1</v>
      </c>
      <c r="B176" s="93" t="s">
        <v>568</v>
      </c>
      <c r="C176" s="93" t="s">
        <v>13</v>
      </c>
      <c r="D176" s="93" t="s">
        <v>10</v>
      </c>
      <c r="E176" s="94"/>
      <c r="F176" s="93" t="s">
        <v>569</v>
      </c>
      <c r="G176" s="93" t="s">
        <v>570</v>
      </c>
      <c r="H176" s="93">
        <v>71</v>
      </c>
      <c r="I176" s="93" t="s">
        <v>54</v>
      </c>
      <c r="J176" s="94"/>
      <c r="K176" s="93">
        <v>0</v>
      </c>
      <c r="L176" s="93">
        <v>0.3</v>
      </c>
      <c r="M176" s="93" t="s">
        <v>416</v>
      </c>
      <c r="N176" s="93" t="s">
        <v>59</v>
      </c>
      <c r="O176" s="93">
        <v>0</v>
      </c>
      <c r="P176" s="95">
        <f>VLOOKUP(commandes!C176,Tableau1[],2,FALSE)</f>
        <v>4</v>
      </c>
    </row>
    <row r="177" spans="1:16" x14ac:dyDescent="0.25">
      <c r="A177" s="89">
        <v>1</v>
      </c>
      <c r="B177" s="90" t="s">
        <v>571</v>
      </c>
      <c r="C177" s="90" t="s">
        <v>47</v>
      </c>
      <c r="D177" s="90" t="s">
        <v>7</v>
      </c>
      <c r="E177" s="91"/>
      <c r="F177" s="90" t="s">
        <v>572</v>
      </c>
      <c r="G177" s="90" t="s">
        <v>573</v>
      </c>
      <c r="H177" s="90">
        <v>20000</v>
      </c>
      <c r="I177" s="90" t="s">
        <v>54</v>
      </c>
      <c r="J177" s="91">
        <v>43150</v>
      </c>
      <c r="K177" s="90">
        <v>32.17</v>
      </c>
      <c r="L177" s="90">
        <v>21.986999999999998</v>
      </c>
      <c r="M177" s="90" t="s">
        <v>204</v>
      </c>
      <c r="N177" s="90" t="s">
        <v>59</v>
      </c>
      <c r="O177" s="90">
        <v>27.24</v>
      </c>
      <c r="P177" s="95">
        <f>VLOOKUP(commandes!C177,Tableau1[],2,FALSE)</f>
        <v>4</v>
      </c>
    </row>
    <row r="178" spans="1:16" x14ac:dyDescent="0.25">
      <c r="A178" s="92">
        <v>1</v>
      </c>
      <c r="B178" s="93" t="s">
        <v>574</v>
      </c>
      <c r="C178" s="93" t="s">
        <v>33</v>
      </c>
      <c r="D178" s="93" t="s">
        <v>5</v>
      </c>
      <c r="E178" s="94"/>
      <c r="F178" s="93" t="s">
        <v>575</v>
      </c>
      <c r="G178" s="93" t="s">
        <v>576</v>
      </c>
      <c r="H178" s="93">
        <v>700000</v>
      </c>
      <c r="I178" s="93" t="s">
        <v>54</v>
      </c>
      <c r="J178" s="94">
        <v>43164</v>
      </c>
      <c r="K178" s="93">
        <v>0</v>
      </c>
      <c r="L178" s="93">
        <v>154.35</v>
      </c>
      <c r="M178" s="93" t="s">
        <v>125</v>
      </c>
      <c r="N178" s="93" t="s">
        <v>59</v>
      </c>
      <c r="O178" s="93">
        <v>171.19300000000001</v>
      </c>
      <c r="P178" s="95">
        <f>VLOOKUP(commandes!C178,Tableau1[],2,FALSE)</f>
        <v>3</v>
      </c>
    </row>
    <row r="179" spans="1:16" x14ac:dyDescent="0.25">
      <c r="A179" s="89">
        <v>1</v>
      </c>
      <c r="B179" s="90" t="s">
        <v>577</v>
      </c>
      <c r="C179" s="90" t="s">
        <v>19</v>
      </c>
      <c r="D179" s="90" t="s">
        <v>7</v>
      </c>
      <c r="E179" s="91"/>
      <c r="F179" s="90" t="s">
        <v>157</v>
      </c>
      <c r="G179" s="90" t="s">
        <v>158</v>
      </c>
      <c r="H179" s="90">
        <v>1500</v>
      </c>
      <c r="I179" s="90" t="s">
        <v>54</v>
      </c>
      <c r="J179" s="91">
        <v>43140</v>
      </c>
      <c r="K179" s="90">
        <v>5.45</v>
      </c>
      <c r="L179" s="90">
        <v>119.39100000000001</v>
      </c>
      <c r="M179" s="90" t="s">
        <v>380</v>
      </c>
      <c r="N179" s="90" t="s">
        <v>59</v>
      </c>
      <c r="O179" s="90">
        <v>120.47199999999999</v>
      </c>
      <c r="P179" s="95">
        <f>VLOOKUP(commandes!C179,Tableau1[],2,FALSE)</f>
        <v>4</v>
      </c>
    </row>
    <row r="180" spans="1:16" x14ac:dyDescent="0.25">
      <c r="A180" s="92">
        <v>1</v>
      </c>
      <c r="B180" s="93" t="s">
        <v>578</v>
      </c>
      <c r="C180" s="93" t="s">
        <v>14</v>
      </c>
      <c r="D180" s="93" t="s">
        <v>10</v>
      </c>
      <c r="E180" s="94"/>
      <c r="F180" s="93" t="s">
        <v>579</v>
      </c>
      <c r="G180" s="93" t="s">
        <v>580</v>
      </c>
      <c r="H180" s="93">
        <v>3000</v>
      </c>
      <c r="I180" s="93" t="s">
        <v>54</v>
      </c>
      <c r="J180" s="94">
        <v>43162</v>
      </c>
      <c r="K180" s="93">
        <v>0</v>
      </c>
      <c r="L180" s="93">
        <v>11.304</v>
      </c>
      <c r="M180" s="93" t="s">
        <v>241</v>
      </c>
      <c r="N180" s="93" t="s">
        <v>59</v>
      </c>
      <c r="O180" s="93">
        <v>11.238</v>
      </c>
      <c r="P180" s="95">
        <f>VLOOKUP(commandes!C180,Tableau1[],2,FALSE)</f>
        <v>3</v>
      </c>
    </row>
    <row r="181" spans="1:16" x14ac:dyDescent="0.25">
      <c r="A181" s="89">
        <v>1</v>
      </c>
      <c r="B181" s="90" t="s">
        <v>581</v>
      </c>
      <c r="C181" s="90" t="s">
        <v>41</v>
      </c>
      <c r="D181" s="90" t="s">
        <v>5</v>
      </c>
      <c r="E181" s="91"/>
      <c r="F181" s="90" t="s">
        <v>582</v>
      </c>
      <c r="G181" s="90" t="s">
        <v>583</v>
      </c>
      <c r="H181" s="90">
        <v>90000</v>
      </c>
      <c r="I181" s="90" t="s">
        <v>54</v>
      </c>
      <c r="J181" s="91">
        <v>43161</v>
      </c>
      <c r="K181" s="90">
        <v>0</v>
      </c>
      <c r="L181" s="90">
        <v>70.591999999999999</v>
      </c>
      <c r="M181" s="90" t="s">
        <v>101</v>
      </c>
      <c r="N181" s="90" t="s">
        <v>59</v>
      </c>
      <c r="O181" s="90">
        <v>68.542000000000002</v>
      </c>
      <c r="P181" s="95">
        <f>VLOOKUP(commandes!C181,Tableau1[],2,FALSE)</f>
        <v>3</v>
      </c>
    </row>
    <row r="182" spans="1:16" x14ac:dyDescent="0.25">
      <c r="A182" s="92">
        <v>1</v>
      </c>
      <c r="B182" s="93" t="s">
        <v>584</v>
      </c>
      <c r="C182" s="93" t="s">
        <v>16</v>
      </c>
      <c r="D182" s="93" t="s">
        <v>7</v>
      </c>
      <c r="E182" s="94"/>
      <c r="F182" s="93" t="s">
        <v>585</v>
      </c>
      <c r="G182" s="93" t="s">
        <v>586</v>
      </c>
      <c r="H182" s="93">
        <v>3000</v>
      </c>
      <c r="I182" s="93" t="s">
        <v>54</v>
      </c>
      <c r="J182" s="94">
        <v>43164</v>
      </c>
      <c r="K182" s="93">
        <v>0</v>
      </c>
      <c r="L182" s="93">
        <v>5.04</v>
      </c>
      <c r="M182" s="93" t="s">
        <v>299</v>
      </c>
      <c r="N182" s="93" t="s">
        <v>59</v>
      </c>
      <c r="O182" s="93">
        <v>4.8019999999999996</v>
      </c>
      <c r="P182" s="95">
        <f>VLOOKUP(commandes!C182,Tableau1[],2,FALSE)</f>
        <v>2</v>
      </c>
    </row>
    <row r="183" spans="1:16" x14ac:dyDescent="0.25">
      <c r="A183" s="89">
        <v>1</v>
      </c>
      <c r="B183" s="90" t="s">
        <v>587</v>
      </c>
      <c r="C183" s="90" t="s">
        <v>29</v>
      </c>
      <c r="D183" s="90" t="s">
        <v>7</v>
      </c>
      <c r="E183" s="91"/>
      <c r="F183" s="90" t="s">
        <v>588</v>
      </c>
      <c r="G183" s="90" t="s">
        <v>589</v>
      </c>
      <c r="H183" s="90">
        <v>10000</v>
      </c>
      <c r="I183" s="90" t="s">
        <v>54</v>
      </c>
      <c r="J183" s="91">
        <v>43160</v>
      </c>
      <c r="K183" s="90">
        <v>0</v>
      </c>
      <c r="L183" s="90">
        <v>17.934000000000001</v>
      </c>
      <c r="M183" s="90" t="s">
        <v>71</v>
      </c>
      <c r="N183" s="90" t="s">
        <v>59</v>
      </c>
      <c r="O183" s="90">
        <v>17.521000000000001</v>
      </c>
      <c r="P183" s="95">
        <f>VLOOKUP(commandes!C183,Tableau1[],2,FALSE)</f>
        <v>3</v>
      </c>
    </row>
    <row r="184" spans="1:16" x14ac:dyDescent="0.25">
      <c r="A184" s="92">
        <v>1</v>
      </c>
      <c r="B184" s="93" t="s">
        <v>590</v>
      </c>
      <c r="C184" s="93" t="s">
        <v>29</v>
      </c>
      <c r="D184" s="93" t="s">
        <v>7</v>
      </c>
      <c r="E184" s="94"/>
      <c r="F184" s="93" t="s">
        <v>591</v>
      </c>
      <c r="G184" s="93" t="s">
        <v>592</v>
      </c>
      <c r="H184" s="93">
        <v>3400</v>
      </c>
      <c r="I184" s="93" t="s">
        <v>54</v>
      </c>
      <c r="J184" s="94">
        <v>43159</v>
      </c>
      <c r="K184" s="93">
        <v>0</v>
      </c>
      <c r="L184" s="93">
        <v>4.8019999999999996</v>
      </c>
      <c r="M184" s="93" t="s">
        <v>593</v>
      </c>
      <c r="N184" s="93" t="s">
        <v>59</v>
      </c>
      <c r="O184" s="93">
        <v>4.76</v>
      </c>
      <c r="P184" s="95">
        <f>VLOOKUP(commandes!C184,Tableau1[],2,FALSE)</f>
        <v>3</v>
      </c>
    </row>
    <row r="185" spans="1:16" x14ac:dyDescent="0.25">
      <c r="A185" s="89">
        <v>1</v>
      </c>
      <c r="B185" s="90" t="s">
        <v>594</v>
      </c>
      <c r="C185" s="90" t="s">
        <v>12</v>
      </c>
      <c r="D185" s="90" t="s">
        <v>5</v>
      </c>
      <c r="E185" s="91"/>
      <c r="F185" s="90" t="s">
        <v>595</v>
      </c>
      <c r="G185" s="90" t="s">
        <v>596</v>
      </c>
      <c r="H185" s="90">
        <v>100000</v>
      </c>
      <c r="I185" s="90" t="s">
        <v>54</v>
      </c>
      <c r="J185" s="91">
        <v>43164</v>
      </c>
      <c r="K185" s="90">
        <v>0</v>
      </c>
      <c r="L185" s="90">
        <v>46.2</v>
      </c>
      <c r="M185" s="90" t="s">
        <v>81</v>
      </c>
      <c r="N185" s="90" t="s">
        <v>59</v>
      </c>
      <c r="O185" s="90">
        <v>46.128999999999998</v>
      </c>
      <c r="P185" s="95">
        <f>VLOOKUP(commandes!C185,Tableau1[],2,FALSE)</f>
        <v>2</v>
      </c>
    </row>
    <row r="186" spans="1:16" x14ac:dyDescent="0.25">
      <c r="A186" s="92">
        <v>1</v>
      </c>
      <c r="B186" s="93" t="s">
        <v>597</v>
      </c>
      <c r="C186" s="93" t="s">
        <v>41</v>
      </c>
      <c r="D186" s="93" t="s">
        <v>7</v>
      </c>
      <c r="E186" s="94"/>
      <c r="F186" s="93" t="s">
        <v>598</v>
      </c>
      <c r="G186" s="93" t="s">
        <v>599</v>
      </c>
      <c r="H186" s="93">
        <v>1600</v>
      </c>
      <c r="I186" s="93" t="s">
        <v>54</v>
      </c>
      <c r="J186" s="94">
        <v>43161</v>
      </c>
      <c r="K186" s="93">
        <v>0</v>
      </c>
      <c r="L186" s="93">
        <v>73.427999999999997</v>
      </c>
      <c r="M186" s="93" t="s">
        <v>101</v>
      </c>
      <c r="N186" s="93" t="s">
        <v>59</v>
      </c>
      <c r="O186" s="93">
        <v>68.239000000000004</v>
      </c>
      <c r="P186" s="95">
        <f>VLOOKUP(commandes!C186,Tableau1[],2,FALSE)</f>
        <v>3</v>
      </c>
    </row>
    <row r="187" spans="1:16" x14ac:dyDescent="0.25">
      <c r="A187" s="89">
        <v>1</v>
      </c>
      <c r="B187" s="90" t="s">
        <v>600</v>
      </c>
      <c r="C187" s="90" t="s">
        <v>14</v>
      </c>
      <c r="D187" s="90" t="s">
        <v>10</v>
      </c>
      <c r="E187" s="91"/>
      <c r="F187" s="90" t="s">
        <v>601</v>
      </c>
      <c r="G187" s="90" t="s">
        <v>602</v>
      </c>
      <c r="H187" s="90">
        <v>1500</v>
      </c>
      <c r="I187" s="90" t="s">
        <v>54</v>
      </c>
      <c r="J187" s="91">
        <v>43164</v>
      </c>
      <c r="K187" s="90">
        <v>0</v>
      </c>
      <c r="L187" s="90">
        <v>2.0030000000000001</v>
      </c>
      <c r="M187" s="90" t="s">
        <v>241</v>
      </c>
      <c r="N187" s="90" t="s">
        <v>59</v>
      </c>
      <c r="O187" s="90">
        <v>2.1179999999999999</v>
      </c>
      <c r="P187" s="95">
        <f>VLOOKUP(commandes!C187,Tableau1[],2,FALSE)</f>
        <v>3</v>
      </c>
    </row>
    <row r="188" spans="1:16" x14ac:dyDescent="0.25">
      <c r="A188" s="92">
        <v>1</v>
      </c>
      <c r="B188" s="93" t="s">
        <v>603</v>
      </c>
      <c r="C188" s="93" t="s">
        <v>14</v>
      </c>
      <c r="D188" s="93" t="s">
        <v>10</v>
      </c>
      <c r="E188" s="94"/>
      <c r="F188" s="93" t="s">
        <v>604</v>
      </c>
      <c r="G188" s="93" t="s">
        <v>605</v>
      </c>
      <c r="H188" s="93">
        <v>340</v>
      </c>
      <c r="I188" s="93" t="s">
        <v>54</v>
      </c>
      <c r="J188" s="94">
        <v>43164</v>
      </c>
      <c r="K188" s="93">
        <v>0</v>
      </c>
      <c r="L188" s="93">
        <v>1.4470000000000001</v>
      </c>
      <c r="M188" s="93" t="s">
        <v>241</v>
      </c>
      <c r="N188" s="93" t="s">
        <v>59</v>
      </c>
      <c r="O188" s="93">
        <v>1.44</v>
      </c>
      <c r="P188" s="95">
        <f>VLOOKUP(commandes!C188,Tableau1[],2,FALSE)</f>
        <v>3</v>
      </c>
    </row>
    <row r="189" spans="1:16" x14ac:dyDescent="0.25">
      <c r="A189" s="89">
        <v>1</v>
      </c>
      <c r="B189" s="90" t="s">
        <v>606</v>
      </c>
      <c r="C189" s="90" t="s">
        <v>41</v>
      </c>
      <c r="D189" s="90" t="s">
        <v>7</v>
      </c>
      <c r="E189" s="91"/>
      <c r="F189" s="90" t="s">
        <v>607</v>
      </c>
      <c r="G189" s="90" t="s">
        <v>608</v>
      </c>
      <c r="H189" s="90">
        <v>5000</v>
      </c>
      <c r="I189" s="90" t="s">
        <v>54</v>
      </c>
      <c r="J189" s="91">
        <v>43159</v>
      </c>
      <c r="K189" s="90">
        <v>0</v>
      </c>
      <c r="L189" s="90">
        <v>26.738</v>
      </c>
      <c r="M189" s="90" t="s">
        <v>101</v>
      </c>
      <c r="N189" s="90" t="s">
        <v>59</v>
      </c>
      <c r="O189" s="90">
        <v>48.031999999999996</v>
      </c>
      <c r="P189" s="95">
        <f>VLOOKUP(commandes!C189,Tableau1[],2,FALSE)</f>
        <v>3</v>
      </c>
    </row>
    <row r="190" spans="1:16" x14ac:dyDescent="0.25">
      <c r="A190" s="92">
        <v>1</v>
      </c>
      <c r="B190" s="93" t="s">
        <v>609</v>
      </c>
      <c r="C190" s="93" t="s">
        <v>41</v>
      </c>
      <c r="D190" s="93" t="s">
        <v>5</v>
      </c>
      <c r="E190" s="94"/>
      <c r="F190" s="93" t="s">
        <v>610</v>
      </c>
      <c r="G190" s="93" t="s">
        <v>611</v>
      </c>
      <c r="H190" s="93">
        <v>60000</v>
      </c>
      <c r="I190" s="93" t="s">
        <v>54</v>
      </c>
      <c r="J190" s="94">
        <v>43164</v>
      </c>
      <c r="K190" s="93">
        <v>0</v>
      </c>
      <c r="L190" s="93">
        <v>9.1980000000000004</v>
      </c>
      <c r="M190" s="93" t="s">
        <v>101</v>
      </c>
      <c r="N190" s="93" t="s">
        <v>59</v>
      </c>
      <c r="O190" s="93">
        <v>18.931000000000001</v>
      </c>
      <c r="P190" s="95">
        <f>VLOOKUP(commandes!C190,Tableau1[],2,FALSE)</f>
        <v>3</v>
      </c>
    </row>
    <row r="191" spans="1:16" x14ac:dyDescent="0.25">
      <c r="A191" s="89">
        <v>1</v>
      </c>
      <c r="B191" s="90" t="s">
        <v>612</v>
      </c>
      <c r="C191" s="90" t="s">
        <v>12</v>
      </c>
      <c r="D191" s="90" t="s">
        <v>5</v>
      </c>
      <c r="E191" s="91"/>
      <c r="F191" s="90" t="s">
        <v>613</v>
      </c>
      <c r="G191" s="90" t="s">
        <v>614</v>
      </c>
      <c r="H191" s="90">
        <v>100000</v>
      </c>
      <c r="I191" s="90" t="s">
        <v>54</v>
      </c>
      <c r="J191" s="91">
        <v>43161</v>
      </c>
      <c r="K191" s="90">
        <v>0</v>
      </c>
      <c r="L191" s="90">
        <v>29.925000000000001</v>
      </c>
      <c r="M191" s="90" t="s">
        <v>81</v>
      </c>
      <c r="N191" s="90" t="s">
        <v>59</v>
      </c>
      <c r="O191" s="90">
        <v>31.198</v>
      </c>
      <c r="P191" s="95">
        <f>VLOOKUP(commandes!C191,Tableau1[],2,FALSE)</f>
        <v>2</v>
      </c>
    </row>
    <row r="192" spans="1:16" x14ac:dyDescent="0.25">
      <c r="A192" s="92">
        <v>1</v>
      </c>
      <c r="B192" s="93" t="s">
        <v>615</v>
      </c>
      <c r="C192" s="93" t="s">
        <v>39</v>
      </c>
      <c r="D192" s="93" t="s">
        <v>5</v>
      </c>
      <c r="E192" s="94"/>
      <c r="F192" s="93" t="s">
        <v>616</v>
      </c>
      <c r="G192" s="93" t="s">
        <v>617</v>
      </c>
      <c r="H192" s="93">
        <v>12000</v>
      </c>
      <c r="I192" s="93" t="s">
        <v>54</v>
      </c>
      <c r="J192" s="94">
        <v>43164</v>
      </c>
      <c r="K192" s="93">
        <v>0</v>
      </c>
      <c r="L192" s="93">
        <v>4.5110000000000001</v>
      </c>
      <c r="M192" s="93" t="s">
        <v>125</v>
      </c>
      <c r="N192" s="93" t="s">
        <v>59</v>
      </c>
      <c r="O192" s="93">
        <v>5.0350000000000001</v>
      </c>
      <c r="P192" s="95">
        <f>VLOOKUP(commandes!C192,Tableau1[],2,FALSE)</f>
        <v>3</v>
      </c>
    </row>
    <row r="193" spans="1:16" x14ac:dyDescent="0.25">
      <c r="A193" s="89">
        <v>1</v>
      </c>
      <c r="B193" s="90" t="s">
        <v>618</v>
      </c>
      <c r="C193" s="90" t="s">
        <v>12</v>
      </c>
      <c r="D193" s="90" t="s">
        <v>5</v>
      </c>
      <c r="E193" s="91"/>
      <c r="F193" s="90" t="s">
        <v>619</v>
      </c>
      <c r="G193" s="90" t="s">
        <v>620</v>
      </c>
      <c r="H193" s="90">
        <v>60000</v>
      </c>
      <c r="I193" s="90" t="s">
        <v>54</v>
      </c>
      <c r="J193" s="91">
        <v>43164</v>
      </c>
      <c r="K193" s="90">
        <v>0</v>
      </c>
      <c r="L193" s="90">
        <v>44.162999999999997</v>
      </c>
      <c r="M193" s="90" t="s">
        <v>81</v>
      </c>
      <c r="N193" s="90" t="s">
        <v>59</v>
      </c>
      <c r="O193" s="90">
        <v>42.08</v>
      </c>
      <c r="P193" s="95">
        <f>VLOOKUP(commandes!C193,Tableau1[],2,FALSE)</f>
        <v>2</v>
      </c>
    </row>
    <row r="194" spans="1:16" x14ac:dyDescent="0.25">
      <c r="A194" s="92">
        <v>1</v>
      </c>
      <c r="B194" s="93" t="s">
        <v>621</v>
      </c>
      <c r="C194" s="93" t="s">
        <v>33</v>
      </c>
      <c r="D194" s="93" t="s">
        <v>5</v>
      </c>
      <c r="E194" s="94"/>
      <c r="F194" s="93" t="s">
        <v>622</v>
      </c>
      <c r="G194" s="93" t="s">
        <v>623</v>
      </c>
      <c r="H194" s="93">
        <v>7600</v>
      </c>
      <c r="I194" s="93" t="s">
        <v>54</v>
      </c>
      <c r="J194" s="94">
        <v>43164</v>
      </c>
      <c r="K194" s="93">
        <v>0</v>
      </c>
      <c r="L194" s="93">
        <v>5.2670000000000003</v>
      </c>
      <c r="M194" s="93" t="s">
        <v>125</v>
      </c>
      <c r="N194" s="93" t="s">
        <v>59</v>
      </c>
      <c r="O194" s="93">
        <v>5.8710000000000004</v>
      </c>
      <c r="P194" s="95">
        <f>VLOOKUP(commandes!C194,Tableau1[],2,FALSE)</f>
        <v>3</v>
      </c>
    </row>
    <row r="195" spans="1:16" x14ac:dyDescent="0.25">
      <c r="A195" s="89">
        <v>1</v>
      </c>
      <c r="B195" s="90" t="s">
        <v>624</v>
      </c>
      <c r="C195" s="90" t="s">
        <v>12</v>
      </c>
      <c r="D195" s="90" t="s">
        <v>5</v>
      </c>
      <c r="E195" s="91"/>
      <c r="F195" s="90" t="s">
        <v>625</v>
      </c>
      <c r="G195" s="90" t="s">
        <v>626</v>
      </c>
      <c r="H195" s="90">
        <v>30000</v>
      </c>
      <c r="I195" s="90" t="s">
        <v>54</v>
      </c>
      <c r="J195" s="91">
        <v>43164</v>
      </c>
      <c r="K195" s="90">
        <v>0</v>
      </c>
      <c r="L195" s="90">
        <v>14.207000000000001</v>
      </c>
      <c r="M195" s="90" t="s">
        <v>81</v>
      </c>
      <c r="N195" s="90" t="s">
        <v>59</v>
      </c>
      <c r="O195" s="90">
        <v>14.794</v>
      </c>
      <c r="P195" s="95">
        <f>VLOOKUP(commandes!C195,Tableau1[],2,FALSE)</f>
        <v>2</v>
      </c>
    </row>
    <row r="196" spans="1:16" x14ac:dyDescent="0.25">
      <c r="A196" s="92">
        <v>1</v>
      </c>
      <c r="B196" s="93" t="s">
        <v>627</v>
      </c>
      <c r="C196" s="93" t="s">
        <v>41</v>
      </c>
      <c r="D196" s="93" t="s">
        <v>5</v>
      </c>
      <c r="E196" s="94">
        <v>43161</v>
      </c>
      <c r="F196" s="93" t="s">
        <v>628</v>
      </c>
      <c r="G196" s="93" t="s">
        <v>629</v>
      </c>
      <c r="H196" s="93">
        <v>20000</v>
      </c>
      <c r="I196" s="93" t="s">
        <v>54</v>
      </c>
      <c r="J196" s="94">
        <v>43161</v>
      </c>
      <c r="K196" s="93">
        <v>0</v>
      </c>
      <c r="L196" s="93">
        <v>11.592000000000001</v>
      </c>
      <c r="M196" s="93" t="s">
        <v>101</v>
      </c>
      <c r="N196" s="93" t="s">
        <v>59</v>
      </c>
      <c r="O196" s="93">
        <v>13.903</v>
      </c>
      <c r="P196" s="95">
        <f>VLOOKUP(commandes!C196,Tableau1[],2,FALSE)</f>
        <v>3</v>
      </c>
    </row>
    <row r="197" spans="1:16" x14ac:dyDescent="0.25">
      <c r="A197" s="89">
        <v>1</v>
      </c>
      <c r="B197" s="90" t="s">
        <v>630</v>
      </c>
      <c r="C197" s="90" t="s">
        <v>43</v>
      </c>
      <c r="D197" s="90" t="s">
        <v>631</v>
      </c>
      <c r="E197" s="91">
        <v>43081</v>
      </c>
      <c r="F197" s="90" t="s">
        <v>632</v>
      </c>
      <c r="G197" s="90" t="s">
        <v>633</v>
      </c>
      <c r="H197" s="90">
        <v>1000</v>
      </c>
      <c r="I197" s="90" t="s">
        <v>54</v>
      </c>
      <c r="J197" s="91">
        <v>43164</v>
      </c>
      <c r="K197" s="90">
        <v>11.83</v>
      </c>
      <c r="L197" s="90">
        <v>32.340000000000003</v>
      </c>
      <c r="M197" s="90" t="s">
        <v>200</v>
      </c>
      <c r="N197" s="90" t="s">
        <v>59</v>
      </c>
      <c r="O197" s="90">
        <v>34.981000000000002</v>
      </c>
      <c r="P197" s="95">
        <f>VLOOKUP(commandes!C197,Tableau1[],2,FALSE)</f>
        <v>4</v>
      </c>
    </row>
    <row r="198" spans="1:16" x14ac:dyDescent="0.25">
      <c r="A198" s="92">
        <v>1</v>
      </c>
      <c r="B198" s="93" t="s">
        <v>634</v>
      </c>
      <c r="C198" s="93" t="s">
        <v>43</v>
      </c>
      <c r="D198" s="93" t="s">
        <v>631</v>
      </c>
      <c r="E198" s="94">
        <v>43102</v>
      </c>
      <c r="F198" s="93" t="s">
        <v>635</v>
      </c>
      <c r="G198" s="93" t="s">
        <v>636</v>
      </c>
      <c r="H198" s="93">
        <v>200</v>
      </c>
      <c r="I198" s="93" t="s">
        <v>54</v>
      </c>
      <c r="J198" s="94">
        <v>43164</v>
      </c>
      <c r="K198" s="93">
        <v>7.5</v>
      </c>
      <c r="L198" s="93">
        <v>5.0599999999999996</v>
      </c>
      <c r="M198" s="93" t="s">
        <v>200</v>
      </c>
      <c r="N198" s="93" t="s">
        <v>59</v>
      </c>
      <c r="O198" s="93">
        <v>14.811</v>
      </c>
      <c r="P198" s="95">
        <f>VLOOKUP(commandes!C198,Tableau1[],2,FALSE)</f>
        <v>4</v>
      </c>
    </row>
    <row r="199" spans="1:16" x14ac:dyDescent="0.25">
      <c r="A199" s="89">
        <v>1</v>
      </c>
      <c r="B199" s="90" t="s">
        <v>637</v>
      </c>
      <c r="C199" s="90" t="s">
        <v>17</v>
      </c>
      <c r="D199" s="90" t="s">
        <v>631</v>
      </c>
      <c r="E199" s="91">
        <v>43102</v>
      </c>
      <c r="F199" s="90" t="s">
        <v>638</v>
      </c>
      <c r="G199" s="90" t="s">
        <v>639</v>
      </c>
      <c r="H199" s="90">
        <v>200</v>
      </c>
      <c r="I199" s="90" t="s">
        <v>54</v>
      </c>
      <c r="J199" s="91">
        <v>43159</v>
      </c>
      <c r="K199" s="90">
        <v>0</v>
      </c>
      <c r="L199" s="90">
        <v>0.73799999999999999</v>
      </c>
      <c r="M199" s="90" t="s">
        <v>640</v>
      </c>
      <c r="N199" s="90" t="s">
        <v>59</v>
      </c>
      <c r="O199" s="90">
        <v>116.712</v>
      </c>
      <c r="P199" s="95">
        <f>VLOOKUP(commandes!C199,Tableau1[],2,FALSE)</f>
        <v>1</v>
      </c>
    </row>
    <row r="200" spans="1:16" x14ac:dyDescent="0.25">
      <c r="A200" s="92">
        <v>1</v>
      </c>
      <c r="B200" s="93" t="s">
        <v>641</v>
      </c>
      <c r="C200" s="93" t="s">
        <v>49</v>
      </c>
      <c r="D200" s="93" t="s">
        <v>631</v>
      </c>
      <c r="E200" s="94">
        <v>43108</v>
      </c>
      <c r="F200" s="93" t="s">
        <v>642</v>
      </c>
      <c r="G200" s="93" t="s">
        <v>643</v>
      </c>
      <c r="H200" s="93">
        <v>5000</v>
      </c>
      <c r="I200" s="93" t="s">
        <v>54</v>
      </c>
      <c r="J200" s="94"/>
      <c r="K200" s="93">
        <v>8.2899999999999991</v>
      </c>
      <c r="L200" s="93">
        <v>26.548999999999999</v>
      </c>
      <c r="M200" s="93" t="s">
        <v>113</v>
      </c>
      <c r="N200" s="93" t="s">
        <v>644</v>
      </c>
      <c r="O200" s="93">
        <v>0</v>
      </c>
      <c r="P200" s="95">
        <f>VLOOKUP(commandes!C200,Tableau1[],2,FALSE)</f>
        <v>1</v>
      </c>
    </row>
    <row r="201" spans="1:16" x14ac:dyDescent="0.25">
      <c r="A201" s="89">
        <v>1</v>
      </c>
      <c r="B201" s="90" t="s">
        <v>645</v>
      </c>
      <c r="C201" s="90" t="s">
        <v>46</v>
      </c>
      <c r="D201" s="90" t="s">
        <v>631</v>
      </c>
      <c r="E201" s="91">
        <v>43108</v>
      </c>
      <c r="F201" s="90" t="s">
        <v>646</v>
      </c>
      <c r="G201" s="90" t="s">
        <v>647</v>
      </c>
      <c r="H201" s="90">
        <v>200</v>
      </c>
      <c r="I201" s="90" t="s">
        <v>54</v>
      </c>
      <c r="J201" s="91">
        <v>43159</v>
      </c>
      <c r="K201" s="90">
        <v>0</v>
      </c>
      <c r="L201" s="90">
        <v>17.585000000000001</v>
      </c>
      <c r="M201" s="90" t="s">
        <v>97</v>
      </c>
      <c r="N201" s="90" t="s">
        <v>59</v>
      </c>
      <c r="O201" s="90">
        <v>19.434000000000001</v>
      </c>
      <c r="P201" s="95">
        <f>VLOOKUP(commandes!C201,Tableau1[],2,FALSE)</f>
        <v>3</v>
      </c>
    </row>
    <row r="202" spans="1:16" x14ac:dyDescent="0.25">
      <c r="A202" s="92">
        <v>1</v>
      </c>
      <c r="B202" s="93" t="s">
        <v>648</v>
      </c>
      <c r="C202" s="93" t="s">
        <v>13</v>
      </c>
      <c r="D202" s="93" t="s">
        <v>11</v>
      </c>
      <c r="E202" s="94">
        <v>43112</v>
      </c>
      <c r="F202" s="93" t="s">
        <v>649</v>
      </c>
      <c r="G202" s="93" t="s">
        <v>650</v>
      </c>
      <c r="H202" s="93">
        <v>57</v>
      </c>
      <c r="I202" s="93" t="s">
        <v>54</v>
      </c>
      <c r="J202" s="94"/>
      <c r="K202" s="93">
        <v>0</v>
      </c>
      <c r="L202" s="93">
        <v>5.125</v>
      </c>
      <c r="M202" s="93" t="s">
        <v>113</v>
      </c>
      <c r="N202" s="93" t="s">
        <v>59</v>
      </c>
      <c r="O202" s="93">
        <v>0</v>
      </c>
      <c r="P202" s="95">
        <f>VLOOKUP(commandes!C202,Tableau1[],2,FALSE)</f>
        <v>4</v>
      </c>
    </row>
    <row r="203" spans="1:16" x14ac:dyDescent="0.25">
      <c r="A203" s="89">
        <v>1</v>
      </c>
      <c r="B203" s="90" t="s">
        <v>651</v>
      </c>
      <c r="C203" s="90" t="s">
        <v>16</v>
      </c>
      <c r="D203" s="90" t="s">
        <v>11</v>
      </c>
      <c r="E203" s="91">
        <v>43133</v>
      </c>
      <c r="F203" s="90" t="s">
        <v>652</v>
      </c>
      <c r="G203" s="90" t="s">
        <v>653</v>
      </c>
      <c r="H203" s="90">
        <v>40</v>
      </c>
      <c r="I203" s="90" t="s">
        <v>54</v>
      </c>
      <c r="J203" s="91">
        <v>43164</v>
      </c>
      <c r="K203" s="90">
        <v>0</v>
      </c>
      <c r="L203" s="90">
        <v>6.415</v>
      </c>
      <c r="M203" s="90" t="s">
        <v>654</v>
      </c>
      <c r="N203" s="90" t="s">
        <v>59</v>
      </c>
      <c r="O203" s="90">
        <v>9.548</v>
      </c>
      <c r="P203" s="95">
        <f>VLOOKUP(commandes!C203,Tableau1[],2,FALSE)</f>
        <v>2</v>
      </c>
    </row>
    <row r="204" spans="1:16" x14ac:dyDescent="0.25">
      <c r="A204" s="92">
        <v>1</v>
      </c>
      <c r="B204" s="93" t="s">
        <v>655</v>
      </c>
      <c r="C204" s="93" t="s">
        <v>44</v>
      </c>
      <c r="D204" s="93" t="s">
        <v>11</v>
      </c>
      <c r="E204" s="94"/>
      <c r="F204" s="93" t="s">
        <v>656</v>
      </c>
      <c r="G204" s="93" t="s">
        <v>657</v>
      </c>
      <c r="H204" s="93">
        <v>30</v>
      </c>
      <c r="I204" s="93" t="s">
        <v>54</v>
      </c>
      <c r="J204" s="94"/>
      <c r="K204" s="93">
        <v>0.32</v>
      </c>
      <c r="L204" s="93">
        <v>0</v>
      </c>
      <c r="M204" s="93" t="s">
        <v>115</v>
      </c>
      <c r="N204" s="93" t="s">
        <v>644</v>
      </c>
      <c r="O204" s="93">
        <v>0</v>
      </c>
      <c r="P204" s="95">
        <f>VLOOKUP(commandes!C204,Tableau1[],2,FALSE)</f>
        <v>1</v>
      </c>
    </row>
    <row r="205" spans="1:16" x14ac:dyDescent="0.25">
      <c r="A205" s="89">
        <v>1</v>
      </c>
      <c r="B205" s="90" t="s">
        <v>658</v>
      </c>
      <c r="C205" s="90" t="s">
        <v>43</v>
      </c>
      <c r="D205" s="90" t="s">
        <v>631</v>
      </c>
      <c r="E205" s="91">
        <v>43133</v>
      </c>
      <c r="F205" s="90" t="s">
        <v>632</v>
      </c>
      <c r="G205" s="90" t="s">
        <v>633</v>
      </c>
      <c r="H205" s="90">
        <v>1000</v>
      </c>
      <c r="I205" s="90" t="s">
        <v>54</v>
      </c>
      <c r="J205" s="91">
        <v>43164</v>
      </c>
      <c r="K205" s="90">
        <v>12.39</v>
      </c>
      <c r="L205" s="90">
        <v>33.880000000000003</v>
      </c>
      <c r="M205" s="90" t="s">
        <v>200</v>
      </c>
      <c r="N205" s="90" t="s">
        <v>59</v>
      </c>
      <c r="O205" s="90">
        <v>40.71</v>
      </c>
      <c r="P205" s="95">
        <f>VLOOKUP(commandes!C205,Tableau1[],2,FALSE)</f>
        <v>4</v>
      </c>
    </row>
    <row r="206" spans="1:16" x14ac:dyDescent="0.25">
      <c r="A206" s="92">
        <v>1</v>
      </c>
      <c r="B206" s="93" t="s">
        <v>659</v>
      </c>
      <c r="C206" s="93" t="s">
        <v>17</v>
      </c>
      <c r="D206" s="93" t="s">
        <v>631</v>
      </c>
      <c r="E206" s="94">
        <v>43137</v>
      </c>
      <c r="F206" s="93" t="s">
        <v>660</v>
      </c>
      <c r="G206" s="93" t="s">
        <v>661</v>
      </c>
      <c r="H206" s="93">
        <v>400</v>
      </c>
      <c r="I206" s="93" t="s">
        <v>54</v>
      </c>
      <c r="J206" s="94">
        <v>43164</v>
      </c>
      <c r="K206" s="93">
        <v>0</v>
      </c>
      <c r="L206" s="93">
        <v>11.701000000000001</v>
      </c>
      <c r="M206" s="93" t="s">
        <v>640</v>
      </c>
      <c r="N206" s="93" t="s">
        <v>59</v>
      </c>
      <c r="O206" s="93">
        <v>15.948</v>
      </c>
      <c r="P206" s="95">
        <f>VLOOKUP(commandes!C206,Tableau1[],2,FALSE)</f>
        <v>1</v>
      </c>
    </row>
    <row r="207" spans="1:16" x14ac:dyDescent="0.25">
      <c r="A207" s="89">
        <v>1</v>
      </c>
      <c r="B207" s="90" t="s">
        <v>662</v>
      </c>
      <c r="C207" s="90" t="s">
        <v>13</v>
      </c>
      <c r="D207" s="90" t="s">
        <v>11</v>
      </c>
      <c r="E207" s="91">
        <v>43138</v>
      </c>
      <c r="F207" s="90" t="s">
        <v>663</v>
      </c>
      <c r="G207" s="90" t="s">
        <v>664</v>
      </c>
      <c r="H207" s="90">
        <v>3000</v>
      </c>
      <c r="I207" s="90" t="s">
        <v>54</v>
      </c>
      <c r="J207" s="91"/>
      <c r="K207" s="90">
        <v>0</v>
      </c>
      <c r="L207" s="90">
        <v>26.302</v>
      </c>
      <c r="M207" s="90" t="s">
        <v>115</v>
      </c>
      <c r="N207" s="90" t="s">
        <v>59</v>
      </c>
      <c r="O207" s="90">
        <v>0</v>
      </c>
      <c r="P207" s="95">
        <f>VLOOKUP(commandes!C207,Tableau1[],2,FALSE)</f>
        <v>4</v>
      </c>
    </row>
    <row r="208" spans="1:16" x14ac:dyDescent="0.25">
      <c r="A208" s="92">
        <v>1</v>
      </c>
      <c r="B208" s="93" t="s">
        <v>665</v>
      </c>
      <c r="C208" s="93" t="s">
        <v>43</v>
      </c>
      <c r="D208" s="93" t="s">
        <v>11</v>
      </c>
      <c r="E208" s="94"/>
      <c r="F208" s="93" t="s">
        <v>666</v>
      </c>
      <c r="G208" s="93" t="s">
        <v>667</v>
      </c>
      <c r="H208" s="93">
        <v>2000</v>
      </c>
      <c r="I208" s="93" t="s">
        <v>54</v>
      </c>
      <c r="J208" s="94">
        <v>43162</v>
      </c>
      <c r="K208" s="93">
        <v>12.57</v>
      </c>
      <c r="L208" s="93">
        <v>15.18</v>
      </c>
      <c r="M208" s="93" t="s">
        <v>109</v>
      </c>
      <c r="N208" s="93" t="s">
        <v>59</v>
      </c>
      <c r="O208" s="93">
        <v>11.27</v>
      </c>
      <c r="P208" s="95">
        <f>VLOOKUP(commandes!C208,Tableau1[],2,FALSE)</f>
        <v>4</v>
      </c>
    </row>
    <row r="209" spans="1:16" x14ac:dyDescent="0.25">
      <c r="A209" s="89">
        <v>1</v>
      </c>
      <c r="B209" s="90" t="s">
        <v>668</v>
      </c>
      <c r="C209" s="90" t="s">
        <v>43</v>
      </c>
      <c r="D209" s="90" t="s">
        <v>631</v>
      </c>
      <c r="E209" s="91">
        <v>43138</v>
      </c>
      <c r="F209" s="90" t="s">
        <v>669</v>
      </c>
      <c r="G209" s="90" t="s">
        <v>670</v>
      </c>
      <c r="H209" s="90">
        <v>1500</v>
      </c>
      <c r="I209" s="90" t="s">
        <v>54</v>
      </c>
      <c r="J209" s="91">
        <v>43164</v>
      </c>
      <c r="K209" s="90">
        <v>27.67</v>
      </c>
      <c r="L209" s="90">
        <v>26.234999999999999</v>
      </c>
      <c r="M209" s="90" t="s">
        <v>200</v>
      </c>
      <c r="N209" s="90" t="s">
        <v>59</v>
      </c>
      <c r="O209" s="90">
        <v>24.387</v>
      </c>
      <c r="P209" s="95">
        <f>VLOOKUP(commandes!C209,Tableau1[],2,FALSE)</f>
        <v>4</v>
      </c>
    </row>
    <row r="210" spans="1:16" x14ac:dyDescent="0.25">
      <c r="A210" s="92">
        <v>1</v>
      </c>
      <c r="B210" s="93" t="s">
        <v>671</v>
      </c>
      <c r="C210" s="93" t="s">
        <v>44</v>
      </c>
      <c r="D210" s="93" t="s">
        <v>11</v>
      </c>
      <c r="E210" s="94">
        <v>43143</v>
      </c>
      <c r="F210" s="93" t="s">
        <v>672</v>
      </c>
      <c r="G210" s="93" t="s">
        <v>673</v>
      </c>
      <c r="H210" s="93">
        <v>140</v>
      </c>
      <c r="I210" s="93" t="s">
        <v>54</v>
      </c>
      <c r="J210" s="94"/>
      <c r="K210" s="93">
        <v>1.42</v>
      </c>
      <c r="L210" s="93">
        <v>0</v>
      </c>
      <c r="M210" s="93" t="s">
        <v>113</v>
      </c>
      <c r="N210" s="93" t="s">
        <v>59</v>
      </c>
      <c r="O210" s="93">
        <v>0</v>
      </c>
      <c r="P210" s="95">
        <f>VLOOKUP(commandes!C210,Tableau1[],2,FALSE)</f>
        <v>1</v>
      </c>
    </row>
    <row r="211" spans="1:16" x14ac:dyDescent="0.25">
      <c r="A211" s="89">
        <v>1</v>
      </c>
      <c r="B211" s="90" t="s">
        <v>674</v>
      </c>
      <c r="C211" s="90" t="s">
        <v>16</v>
      </c>
      <c r="D211" s="90" t="s">
        <v>11</v>
      </c>
      <c r="E211" s="91">
        <v>43145</v>
      </c>
      <c r="F211" s="90" t="s">
        <v>675</v>
      </c>
      <c r="G211" s="90" t="s">
        <v>676</v>
      </c>
      <c r="H211" s="90">
        <v>50</v>
      </c>
      <c r="I211" s="90" t="s">
        <v>54</v>
      </c>
      <c r="J211" s="91">
        <v>43164</v>
      </c>
      <c r="K211" s="90">
        <v>0</v>
      </c>
      <c r="L211" s="90">
        <v>4.9000000000000002E-2</v>
      </c>
      <c r="M211" s="90" t="s">
        <v>654</v>
      </c>
      <c r="N211" s="90" t="s">
        <v>59</v>
      </c>
      <c r="O211" s="90">
        <v>0.255</v>
      </c>
      <c r="P211" s="95">
        <f>VLOOKUP(commandes!C211,Tableau1[],2,FALSE)</f>
        <v>2</v>
      </c>
    </row>
    <row r="212" spans="1:16" x14ac:dyDescent="0.25">
      <c r="A212" s="92">
        <v>1</v>
      </c>
      <c r="B212" s="93" t="s">
        <v>677</v>
      </c>
      <c r="C212" s="93" t="s">
        <v>42</v>
      </c>
      <c r="D212" s="93" t="s">
        <v>11</v>
      </c>
      <c r="E212" s="94">
        <v>43146</v>
      </c>
      <c r="F212" s="93" t="s">
        <v>678</v>
      </c>
      <c r="G212" s="93" t="s">
        <v>679</v>
      </c>
      <c r="H212" s="93">
        <v>145</v>
      </c>
      <c r="I212" s="93" t="s">
        <v>54</v>
      </c>
      <c r="J212" s="94">
        <v>43164</v>
      </c>
      <c r="K212" s="93">
        <v>0</v>
      </c>
      <c r="L212" s="93">
        <v>4.2229999999999999</v>
      </c>
      <c r="M212" s="93" t="s">
        <v>179</v>
      </c>
      <c r="N212" s="93" t="s">
        <v>59</v>
      </c>
      <c r="O212" s="93">
        <v>8.1530000000000005</v>
      </c>
      <c r="P212" s="95">
        <f>VLOOKUP(commandes!C212,Tableau1[],2,FALSE)</f>
        <v>2</v>
      </c>
    </row>
    <row r="213" spans="1:16" x14ac:dyDescent="0.25">
      <c r="A213" s="89">
        <v>1</v>
      </c>
      <c r="B213" s="90" t="s">
        <v>680</v>
      </c>
      <c r="C213" s="90" t="s">
        <v>12</v>
      </c>
      <c r="D213" s="90" t="s">
        <v>11</v>
      </c>
      <c r="E213" s="91">
        <v>43146</v>
      </c>
      <c r="F213" s="90" t="s">
        <v>632</v>
      </c>
      <c r="G213" s="90" t="s">
        <v>633</v>
      </c>
      <c r="H213" s="90">
        <v>830</v>
      </c>
      <c r="I213" s="90" t="s">
        <v>54</v>
      </c>
      <c r="J213" s="91">
        <v>43163</v>
      </c>
      <c r="K213" s="90">
        <v>0</v>
      </c>
      <c r="L213" s="90">
        <v>18.664999999999999</v>
      </c>
      <c r="M213" s="90" t="s">
        <v>81</v>
      </c>
      <c r="N213" s="90" t="s">
        <v>59</v>
      </c>
      <c r="O213" s="90">
        <v>34.567</v>
      </c>
      <c r="P213" s="95">
        <f>VLOOKUP(commandes!C213,Tableau1[],2,FALSE)</f>
        <v>2</v>
      </c>
    </row>
    <row r="214" spans="1:16" x14ac:dyDescent="0.25">
      <c r="A214" s="92">
        <v>1</v>
      </c>
      <c r="B214" s="93" t="s">
        <v>681</v>
      </c>
      <c r="C214" s="93" t="s">
        <v>48</v>
      </c>
      <c r="D214" s="93" t="s">
        <v>11</v>
      </c>
      <c r="E214" s="94">
        <v>43147</v>
      </c>
      <c r="F214" s="93" t="s">
        <v>682</v>
      </c>
      <c r="G214" s="93" t="s">
        <v>683</v>
      </c>
      <c r="H214" s="93">
        <v>8000</v>
      </c>
      <c r="I214" s="93" t="s">
        <v>54</v>
      </c>
      <c r="J214" s="94">
        <v>43154</v>
      </c>
      <c r="K214" s="93">
        <v>19.329999999999998</v>
      </c>
      <c r="L214" s="93">
        <v>120.56</v>
      </c>
      <c r="M214" s="93" t="s">
        <v>113</v>
      </c>
      <c r="N214" s="93" t="s">
        <v>59</v>
      </c>
      <c r="O214" s="93">
        <v>137.00899999999999</v>
      </c>
      <c r="P214" s="95">
        <f>VLOOKUP(commandes!C214,Tableau1[],2,FALSE)</f>
        <v>1</v>
      </c>
    </row>
    <row r="215" spans="1:16" x14ac:dyDescent="0.25">
      <c r="A215" s="89">
        <v>1</v>
      </c>
      <c r="B215" s="90" t="s">
        <v>684</v>
      </c>
      <c r="C215" s="90" t="s">
        <v>18</v>
      </c>
      <c r="D215" s="90" t="s">
        <v>11</v>
      </c>
      <c r="E215" s="91"/>
      <c r="F215" s="90" t="s">
        <v>685</v>
      </c>
      <c r="G215" s="90" t="s">
        <v>686</v>
      </c>
      <c r="H215" s="90">
        <v>70</v>
      </c>
      <c r="I215" s="90" t="s">
        <v>54</v>
      </c>
      <c r="J215" s="91">
        <v>43164</v>
      </c>
      <c r="K215" s="90">
        <v>0.02</v>
      </c>
      <c r="L215" s="90">
        <v>0.27400000000000002</v>
      </c>
      <c r="M215" s="90" t="s">
        <v>687</v>
      </c>
      <c r="N215" s="90" t="s">
        <v>59</v>
      </c>
      <c r="O215" s="90">
        <v>0.47</v>
      </c>
      <c r="P215" s="95">
        <f>VLOOKUP(commandes!C215,Tableau1[],2,FALSE)</f>
        <v>2</v>
      </c>
    </row>
    <row r="216" spans="1:16" x14ac:dyDescent="0.25">
      <c r="A216" s="92">
        <v>1</v>
      </c>
      <c r="B216" s="93" t="s">
        <v>688</v>
      </c>
      <c r="C216" s="93" t="s">
        <v>42</v>
      </c>
      <c r="D216" s="93" t="s">
        <v>11</v>
      </c>
      <c r="E216" s="94"/>
      <c r="F216" s="93" t="s">
        <v>689</v>
      </c>
      <c r="G216" s="93" t="s">
        <v>690</v>
      </c>
      <c r="H216" s="93">
        <v>600</v>
      </c>
      <c r="I216" s="93" t="s">
        <v>54</v>
      </c>
      <c r="J216" s="94">
        <v>43164</v>
      </c>
      <c r="K216" s="93">
        <v>0</v>
      </c>
      <c r="L216" s="93">
        <v>2.66</v>
      </c>
      <c r="M216" s="93" t="s">
        <v>179</v>
      </c>
      <c r="N216" s="93" t="s">
        <v>59</v>
      </c>
      <c r="O216" s="93">
        <v>2.8940000000000001</v>
      </c>
      <c r="P216" s="95">
        <f>VLOOKUP(commandes!C216,Tableau1[],2,FALSE)</f>
        <v>2</v>
      </c>
    </row>
    <row r="217" spans="1:16" x14ac:dyDescent="0.25">
      <c r="A217" s="89">
        <v>1</v>
      </c>
      <c r="B217" s="90" t="s">
        <v>691</v>
      </c>
      <c r="C217" s="90" t="s">
        <v>41</v>
      </c>
      <c r="D217" s="90" t="s">
        <v>11</v>
      </c>
      <c r="E217" s="91">
        <v>43147</v>
      </c>
      <c r="F217" s="90" t="s">
        <v>692</v>
      </c>
      <c r="G217" s="90" t="s">
        <v>693</v>
      </c>
      <c r="H217" s="90">
        <v>500</v>
      </c>
      <c r="I217" s="90" t="s">
        <v>54</v>
      </c>
      <c r="J217" s="91">
        <v>43160</v>
      </c>
      <c r="K217" s="90">
        <v>0</v>
      </c>
      <c r="L217" s="90">
        <v>2.1150000000000002</v>
      </c>
      <c r="M217" s="90" t="s">
        <v>694</v>
      </c>
      <c r="N217" s="90" t="s">
        <v>59</v>
      </c>
      <c r="O217" s="90">
        <v>-1.9550000000000001</v>
      </c>
      <c r="P217" s="95">
        <f>VLOOKUP(commandes!C217,Tableau1[],2,FALSE)</f>
        <v>3</v>
      </c>
    </row>
    <row r="218" spans="1:16" x14ac:dyDescent="0.25">
      <c r="A218" s="92">
        <v>1</v>
      </c>
      <c r="B218" s="93" t="s">
        <v>695</v>
      </c>
      <c r="C218" s="93" t="s">
        <v>16</v>
      </c>
      <c r="D218" s="93" t="s">
        <v>11</v>
      </c>
      <c r="E218" s="94">
        <v>43150</v>
      </c>
      <c r="F218" s="93" t="s">
        <v>696</v>
      </c>
      <c r="G218" s="93" t="s">
        <v>697</v>
      </c>
      <c r="H218" s="93">
        <v>2000</v>
      </c>
      <c r="I218" s="93" t="s">
        <v>54</v>
      </c>
      <c r="J218" s="94">
        <v>43151</v>
      </c>
      <c r="K218" s="93">
        <v>0</v>
      </c>
      <c r="L218" s="93">
        <v>52.14</v>
      </c>
      <c r="M218" s="93" t="s">
        <v>654</v>
      </c>
      <c r="N218" s="93" t="s">
        <v>59</v>
      </c>
      <c r="O218" s="93">
        <v>44.494999999999997</v>
      </c>
      <c r="P218" s="95">
        <f>VLOOKUP(commandes!C218,Tableau1[],2,FALSE)</f>
        <v>2</v>
      </c>
    </row>
    <row r="219" spans="1:16" x14ac:dyDescent="0.25">
      <c r="A219" s="89">
        <v>1</v>
      </c>
      <c r="B219" s="90" t="s">
        <v>698</v>
      </c>
      <c r="C219" s="90" t="s">
        <v>12</v>
      </c>
      <c r="D219" s="90" t="s">
        <v>11</v>
      </c>
      <c r="E219" s="91">
        <v>43152</v>
      </c>
      <c r="F219" s="90" t="s">
        <v>699</v>
      </c>
      <c r="G219" s="90" t="s">
        <v>700</v>
      </c>
      <c r="H219" s="90">
        <v>230</v>
      </c>
      <c r="I219" s="90" t="s">
        <v>54</v>
      </c>
      <c r="J219" s="91">
        <v>43164</v>
      </c>
      <c r="K219" s="90">
        <v>0</v>
      </c>
      <c r="L219" s="90">
        <v>3.9449999999999998</v>
      </c>
      <c r="M219" s="90" t="s">
        <v>81</v>
      </c>
      <c r="N219" s="90" t="s">
        <v>59</v>
      </c>
      <c r="O219" s="90">
        <v>2.1240000000000001</v>
      </c>
      <c r="P219" s="95">
        <f>VLOOKUP(commandes!C219,Tableau1[],2,FALSE)</f>
        <v>2</v>
      </c>
    </row>
    <row r="220" spans="1:16" x14ac:dyDescent="0.25">
      <c r="A220" s="92">
        <v>1</v>
      </c>
      <c r="B220" s="93" t="s">
        <v>701</v>
      </c>
      <c r="C220" s="93" t="s">
        <v>43</v>
      </c>
      <c r="D220" s="93" t="s">
        <v>11</v>
      </c>
      <c r="E220" s="94">
        <v>43153</v>
      </c>
      <c r="F220" s="93" t="s">
        <v>702</v>
      </c>
      <c r="G220" s="93" t="s">
        <v>703</v>
      </c>
      <c r="H220" s="93">
        <v>30</v>
      </c>
      <c r="I220" s="93" t="s">
        <v>54</v>
      </c>
      <c r="J220" s="94">
        <v>43159</v>
      </c>
      <c r="K220" s="93">
        <v>0.9</v>
      </c>
      <c r="L220" s="93">
        <v>0.84199999999999997</v>
      </c>
      <c r="M220" s="93" t="s">
        <v>200</v>
      </c>
      <c r="N220" s="93" t="s">
        <v>59</v>
      </c>
      <c r="O220" s="93">
        <v>2.282</v>
      </c>
      <c r="P220" s="95">
        <f>VLOOKUP(commandes!C220,Tableau1[],2,FALSE)</f>
        <v>4</v>
      </c>
    </row>
    <row r="221" spans="1:16" x14ac:dyDescent="0.25">
      <c r="A221" s="89">
        <v>1</v>
      </c>
      <c r="B221" s="90" t="s">
        <v>704</v>
      </c>
      <c r="C221" s="90" t="s">
        <v>13</v>
      </c>
      <c r="D221" s="90" t="s">
        <v>11</v>
      </c>
      <c r="E221" s="91">
        <v>43154</v>
      </c>
      <c r="F221" s="90" t="s">
        <v>705</v>
      </c>
      <c r="G221" s="90" t="s">
        <v>706</v>
      </c>
      <c r="H221" s="90">
        <v>300</v>
      </c>
      <c r="I221" s="90" t="s">
        <v>54</v>
      </c>
      <c r="J221" s="91"/>
      <c r="K221" s="90">
        <v>0</v>
      </c>
      <c r="L221" s="90">
        <v>4.4080000000000004</v>
      </c>
      <c r="M221" s="90" t="s">
        <v>113</v>
      </c>
      <c r="N221" s="90" t="s">
        <v>59</v>
      </c>
      <c r="O221" s="90">
        <v>0</v>
      </c>
      <c r="P221" s="95">
        <f>VLOOKUP(commandes!C221,Tableau1[],2,FALSE)</f>
        <v>4</v>
      </c>
    </row>
    <row r="222" spans="1:16" x14ac:dyDescent="0.25">
      <c r="A222" s="92">
        <v>1</v>
      </c>
      <c r="B222" s="93" t="s">
        <v>707</v>
      </c>
      <c r="C222" s="93" t="s">
        <v>12</v>
      </c>
      <c r="D222" s="93" t="s">
        <v>11</v>
      </c>
      <c r="E222" s="94"/>
      <c r="F222" s="93" t="s">
        <v>708</v>
      </c>
      <c r="G222" s="93" t="s">
        <v>709</v>
      </c>
      <c r="H222" s="93">
        <v>200</v>
      </c>
      <c r="I222" s="93" t="s">
        <v>54</v>
      </c>
      <c r="J222" s="94">
        <v>43164</v>
      </c>
      <c r="K222" s="93">
        <v>0</v>
      </c>
      <c r="L222" s="93">
        <v>5.4180000000000001</v>
      </c>
      <c r="M222" s="93" t="s">
        <v>81</v>
      </c>
      <c r="N222" s="93" t="s">
        <v>59</v>
      </c>
      <c r="O222" s="93">
        <v>4.282</v>
      </c>
      <c r="P222" s="95">
        <f>VLOOKUP(commandes!C222,Tableau1[],2,FALSE)</f>
        <v>2</v>
      </c>
    </row>
    <row r="223" spans="1:16" x14ac:dyDescent="0.25">
      <c r="A223" s="89">
        <v>1</v>
      </c>
      <c r="B223" s="90" t="s">
        <v>710</v>
      </c>
      <c r="C223" s="90" t="s">
        <v>12</v>
      </c>
      <c r="D223" s="90" t="s">
        <v>11</v>
      </c>
      <c r="E223" s="91"/>
      <c r="F223" s="90" t="s">
        <v>711</v>
      </c>
      <c r="G223" s="90" t="s">
        <v>712</v>
      </c>
      <c r="H223" s="90">
        <v>110</v>
      </c>
      <c r="I223" s="90" t="s">
        <v>54</v>
      </c>
      <c r="J223" s="91">
        <v>43164</v>
      </c>
      <c r="K223" s="90">
        <v>0</v>
      </c>
      <c r="L223" s="90">
        <v>0.57999999999999996</v>
      </c>
      <c r="M223" s="90" t="s">
        <v>81</v>
      </c>
      <c r="N223" s="90" t="s">
        <v>59</v>
      </c>
      <c r="O223" s="90">
        <v>9.609</v>
      </c>
      <c r="P223" s="95">
        <f>VLOOKUP(commandes!C223,Tableau1[],2,FALSE)</f>
        <v>2</v>
      </c>
    </row>
    <row r="224" spans="1:16" x14ac:dyDescent="0.25">
      <c r="A224" s="92">
        <v>1</v>
      </c>
      <c r="B224" s="93" t="s">
        <v>713</v>
      </c>
      <c r="C224" s="93" t="s">
        <v>35</v>
      </c>
      <c r="D224" s="93" t="s">
        <v>11</v>
      </c>
      <c r="E224" s="94"/>
      <c r="F224" s="93" t="s">
        <v>714</v>
      </c>
      <c r="G224" s="93" t="s">
        <v>715</v>
      </c>
      <c r="H224" s="93">
        <v>1000</v>
      </c>
      <c r="I224" s="93" t="s">
        <v>54</v>
      </c>
      <c r="J224" s="94">
        <v>43164</v>
      </c>
      <c r="K224" s="93">
        <v>0</v>
      </c>
      <c r="L224" s="93">
        <v>4.2240000000000002</v>
      </c>
      <c r="M224" s="93" t="s">
        <v>387</v>
      </c>
      <c r="N224" s="93" t="s">
        <v>59</v>
      </c>
      <c r="O224" s="93">
        <v>7.7469999999999999</v>
      </c>
      <c r="P224" s="95">
        <f>VLOOKUP(commandes!C224,Tableau1[],2,FALSE)</f>
        <v>3</v>
      </c>
    </row>
    <row r="225" spans="1:16" x14ac:dyDescent="0.25">
      <c r="A225" s="89">
        <v>1</v>
      </c>
      <c r="B225" s="90" t="s">
        <v>716</v>
      </c>
      <c r="C225" s="90" t="s">
        <v>16</v>
      </c>
      <c r="D225" s="90" t="s">
        <v>11</v>
      </c>
      <c r="E225" s="91">
        <v>43154</v>
      </c>
      <c r="F225" s="90" t="s">
        <v>717</v>
      </c>
      <c r="G225" s="90" t="s">
        <v>718</v>
      </c>
      <c r="H225" s="90">
        <v>18440</v>
      </c>
      <c r="I225" s="90" t="s">
        <v>54</v>
      </c>
      <c r="J225" s="91">
        <v>43162</v>
      </c>
      <c r="K225" s="90">
        <v>0</v>
      </c>
      <c r="L225" s="90">
        <v>305.404</v>
      </c>
      <c r="M225" s="90" t="s">
        <v>654</v>
      </c>
      <c r="N225" s="90" t="s">
        <v>59</v>
      </c>
      <c r="O225" s="90">
        <v>291.03100000000001</v>
      </c>
      <c r="P225" s="95">
        <f>VLOOKUP(commandes!C225,Tableau1[],2,FALSE)</f>
        <v>2</v>
      </c>
    </row>
    <row r="226" spans="1:16" x14ac:dyDescent="0.25">
      <c r="A226" s="92">
        <v>1</v>
      </c>
      <c r="B226" s="93" t="s">
        <v>719</v>
      </c>
      <c r="C226" s="93" t="s">
        <v>36</v>
      </c>
      <c r="D226" s="93" t="s">
        <v>11</v>
      </c>
      <c r="E226" s="94">
        <v>43157</v>
      </c>
      <c r="F226" s="93" t="s">
        <v>720</v>
      </c>
      <c r="G226" s="93" t="s">
        <v>721</v>
      </c>
      <c r="H226" s="93">
        <v>1500</v>
      </c>
      <c r="I226" s="93" t="s">
        <v>54</v>
      </c>
      <c r="J226" s="94">
        <v>43161</v>
      </c>
      <c r="K226" s="93">
        <v>0</v>
      </c>
      <c r="L226" s="93">
        <v>8.82</v>
      </c>
      <c r="M226" s="93" t="s">
        <v>97</v>
      </c>
      <c r="N226" s="93" t="s">
        <v>59</v>
      </c>
      <c r="O226" s="93">
        <v>9.0180000000000007</v>
      </c>
      <c r="P226" s="95">
        <f>VLOOKUP(commandes!C226,Tableau1[],2,FALSE)</f>
        <v>3</v>
      </c>
    </row>
    <row r="227" spans="1:16" x14ac:dyDescent="0.25">
      <c r="A227" s="89">
        <v>1</v>
      </c>
      <c r="B227" s="90" t="s">
        <v>722</v>
      </c>
      <c r="C227" s="90" t="s">
        <v>35</v>
      </c>
      <c r="D227" s="90" t="s">
        <v>11</v>
      </c>
      <c r="E227" s="91">
        <v>43157</v>
      </c>
      <c r="F227" s="90" t="s">
        <v>723</v>
      </c>
      <c r="G227" s="90" t="s">
        <v>724</v>
      </c>
      <c r="H227" s="90">
        <v>500</v>
      </c>
      <c r="I227" s="90" t="s">
        <v>54</v>
      </c>
      <c r="J227" s="91">
        <v>43164</v>
      </c>
      <c r="K227" s="90">
        <v>0</v>
      </c>
      <c r="L227" s="90">
        <v>2.7080000000000002</v>
      </c>
      <c r="M227" s="90" t="s">
        <v>387</v>
      </c>
      <c r="N227" s="90" t="s">
        <v>725</v>
      </c>
      <c r="O227" s="90">
        <v>-6.7329999999999997</v>
      </c>
      <c r="P227" s="95">
        <f>VLOOKUP(commandes!C227,Tableau1[],2,FALSE)</f>
        <v>3</v>
      </c>
    </row>
    <row r="228" spans="1:16" x14ac:dyDescent="0.25">
      <c r="A228" s="92">
        <v>1</v>
      </c>
      <c r="B228" s="93" t="s">
        <v>726</v>
      </c>
      <c r="C228" s="93" t="s">
        <v>16</v>
      </c>
      <c r="D228" s="93" t="s">
        <v>11</v>
      </c>
      <c r="E228" s="94">
        <v>43158</v>
      </c>
      <c r="F228" s="93" t="s">
        <v>727</v>
      </c>
      <c r="G228" s="93" t="s">
        <v>728</v>
      </c>
      <c r="H228" s="93">
        <v>46</v>
      </c>
      <c r="I228" s="93" t="s">
        <v>54</v>
      </c>
      <c r="J228" s="94">
        <v>43114</v>
      </c>
      <c r="K228" s="93">
        <v>0</v>
      </c>
      <c r="L228" s="93">
        <v>3.9</v>
      </c>
      <c r="M228" s="93" t="s">
        <v>654</v>
      </c>
      <c r="N228" s="93" t="s">
        <v>725</v>
      </c>
      <c r="O228" s="93">
        <v>6.1429999999999998</v>
      </c>
      <c r="P228" s="95">
        <f>VLOOKUP(commandes!C228,Tableau1[],2,FALSE)</f>
        <v>2</v>
      </c>
    </row>
    <row r="229" spans="1:16" x14ac:dyDescent="0.25">
      <c r="A229" s="89">
        <v>1</v>
      </c>
      <c r="B229" s="90" t="s">
        <v>729</v>
      </c>
      <c r="C229" s="90" t="s">
        <v>16</v>
      </c>
      <c r="D229" s="90" t="s">
        <v>11</v>
      </c>
      <c r="E229" s="91"/>
      <c r="F229" s="90" t="s">
        <v>730</v>
      </c>
      <c r="G229" s="90" t="s">
        <v>731</v>
      </c>
      <c r="H229" s="90">
        <v>100</v>
      </c>
      <c r="I229" s="90" t="s">
        <v>54</v>
      </c>
      <c r="J229" s="91">
        <v>43164</v>
      </c>
      <c r="K229" s="90">
        <v>0</v>
      </c>
      <c r="L229" s="90">
        <v>1.8640000000000001</v>
      </c>
      <c r="M229" s="90" t="s">
        <v>654</v>
      </c>
      <c r="N229" s="90" t="s">
        <v>725</v>
      </c>
      <c r="O229" s="90">
        <v>2.4169999999999998</v>
      </c>
      <c r="P229" s="95">
        <f>VLOOKUP(commandes!C229,Tableau1[],2,FALSE)</f>
        <v>2</v>
      </c>
    </row>
    <row r="230" spans="1:16" x14ac:dyDescent="0.25">
      <c r="A230" s="92">
        <v>1</v>
      </c>
      <c r="B230" s="93" t="s">
        <v>732</v>
      </c>
      <c r="C230" s="93" t="s">
        <v>17</v>
      </c>
      <c r="D230" s="93" t="s">
        <v>11</v>
      </c>
      <c r="E230" s="94"/>
      <c r="F230" s="93" t="s">
        <v>733</v>
      </c>
      <c r="G230" s="93" t="s">
        <v>734</v>
      </c>
      <c r="H230" s="93">
        <v>438</v>
      </c>
      <c r="I230" s="93" t="s">
        <v>54</v>
      </c>
      <c r="J230" s="94">
        <v>43159</v>
      </c>
      <c r="K230" s="93">
        <v>0</v>
      </c>
      <c r="L230" s="93">
        <v>8.2759999999999998</v>
      </c>
      <c r="M230" s="93" t="s">
        <v>640</v>
      </c>
      <c r="N230" s="93" t="s">
        <v>725</v>
      </c>
      <c r="O230" s="93">
        <v>7.9809999999999999</v>
      </c>
      <c r="P230" s="95">
        <f>VLOOKUP(commandes!C230,Tableau1[],2,FALSE)</f>
        <v>1</v>
      </c>
    </row>
    <row r="231" spans="1:16" x14ac:dyDescent="0.25">
      <c r="A231" s="89">
        <v>1</v>
      </c>
      <c r="B231" s="90" t="s">
        <v>735</v>
      </c>
      <c r="C231" s="90" t="s">
        <v>16</v>
      </c>
      <c r="D231" s="90" t="s">
        <v>11</v>
      </c>
      <c r="E231" s="91">
        <v>43158</v>
      </c>
      <c r="F231" s="90" t="s">
        <v>736</v>
      </c>
      <c r="G231" s="90" t="s">
        <v>737</v>
      </c>
      <c r="H231" s="90">
        <v>40</v>
      </c>
      <c r="I231" s="90" t="s">
        <v>54</v>
      </c>
      <c r="J231" s="91">
        <v>43164</v>
      </c>
      <c r="K231" s="90">
        <v>0</v>
      </c>
      <c r="L231" s="90">
        <v>0.71299999999999997</v>
      </c>
      <c r="M231" s="90" t="s">
        <v>654</v>
      </c>
      <c r="N231" s="90" t="s">
        <v>725</v>
      </c>
      <c r="O231" s="90">
        <v>0.93700000000000006</v>
      </c>
      <c r="P231" s="95">
        <f>VLOOKUP(commandes!C231,Tableau1[],2,FALSE)</f>
        <v>2</v>
      </c>
    </row>
    <row r="232" spans="1:16" x14ac:dyDescent="0.25">
      <c r="A232" s="92">
        <v>1</v>
      </c>
      <c r="B232" s="93" t="s">
        <v>738</v>
      </c>
      <c r="C232" s="93" t="s">
        <v>16</v>
      </c>
      <c r="D232" s="93" t="s">
        <v>11</v>
      </c>
      <c r="E232" s="94">
        <v>43159</v>
      </c>
      <c r="F232" s="93" t="s">
        <v>739</v>
      </c>
      <c r="G232" s="93" t="s">
        <v>740</v>
      </c>
      <c r="H232" s="93">
        <v>1090</v>
      </c>
      <c r="I232" s="93" t="s">
        <v>54</v>
      </c>
      <c r="J232" s="94">
        <v>43164</v>
      </c>
      <c r="K232" s="93">
        <v>0</v>
      </c>
      <c r="L232" s="93">
        <v>31.9</v>
      </c>
      <c r="M232" s="93" t="s">
        <v>654</v>
      </c>
      <c r="N232" s="93" t="s">
        <v>59</v>
      </c>
      <c r="O232" s="93">
        <v>36.578000000000003</v>
      </c>
      <c r="P232" s="95">
        <f>VLOOKUP(commandes!C232,Tableau1[],2,FALSE)</f>
        <v>2</v>
      </c>
    </row>
    <row r="233" spans="1:16" x14ac:dyDescent="0.25">
      <c r="A233" s="89">
        <v>1</v>
      </c>
      <c r="B233" s="90" t="s">
        <v>741</v>
      </c>
      <c r="C233" s="90" t="s">
        <v>17</v>
      </c>
      <c r="D233" s="90" t="s">
        <v>11</v>
      </c>
      <c r="E233" s="91"/>
      <c r="F233" s="90" t="s">
        <v>742</v>
      </c>
      <c r="G233" s="90" t="s">
        <v>743</v>
      </c>
      <c r="H233" s="90">
        <v>260</v>
      </c>
      <c r="I233" s="90" t="s">
        <v>54</v>
      </c>
      <c r="J233" s="91">
        <v>43159</v>
      </c>
      <c r="K233" s="90">
        <v>0</v>
      </c>
      <c r="L233" s="90">
        <v>7.2789999999999999</v>
      </c>
      <c r="M233" s="90" t="s">
        <v>640</v>
      </c>
      <c r="N233" s="90" t="s">
        <v>725</v>
      </c>
      <c r="O233" s="90">
        <v>10.425000000000001</v>
      </c>
      <c r="P233" s="95">
        <f>VLOOKUP(commandes!C233,Tableau1[],2,FALSE)</f>
        <v>1</v>
      </c>
    </row>
    <row r="234" spans="1:16" x14ac:dyDescent="0.25">
      <c r="A234" s="92">
        <v>1</v>
      </c>
      <c r="B234" s="93" t="s">
        <v>744</v>
      </c>
      <c r="C234" s="93" t="s">
        <v>16</v>
      </c>
      <c r="D234" s="93" t="s">
        <v>11</v>
      </c>
      <c r="E234" s="94"/>
      <c r="F234" s="93" t="s">
        <v>745</v>
      </c>
      <c r="G234" s="93" t="s">
        <v>746</v>
      </c>
      <c r="H234" s="93">
        <v>300</v>
      </c>
      <c r="I234" s="93" t="s">
        <v>54</v>
      </c>
      <c r="J234" s="94">
        <v>43164</v>
      </c>
      <c r="K234" s="93">
        <v>0</v>
      </c>
      <c r="L234" s="93">
        <v>1.65</v>
      </c>
      <c r="M234" s="93" t="s">
        <v>654</v>
      </c>
      <c r="N234" s="93" t="s">
        <v>725</v>
      </c>
      <c r="O234" s="93">
        <v>2.2599999999999998</v>
      </c>
      <c r="P234" s="95">
        <f>VLOOKUP(commandes!C234,Tableau1[],2,FALSE)</f>
        <v>2</v>
      </c>
    </row>
    <row r="235" spans="1:16" x14ac:dyDescent="0.25">
      <c r="A235" s="89">
        <v>1</v>
      </c>
      <c r="B235" s="90" t="s">
        <v>747</v>
      </c>
      <c r="C235" s="90" t="s">
        <v>30</v>
      </c>
      <c r="D235" s="90" t="s">
        <v>11</v>
      </c>
      <c r="E235" s="91"/>
      <c r="F235" s="90" t="s">
        <v>748</v>
      </c>
      <c r="G235" s="90" t="s">
        <v>749</v>
      </c>
      <c r="H235" s="90">
        <v>1500</v>
      </c>
      <c r="I235" s="90" t="s">
        <v>54</v>
      </c>
      <c r="J235" s="91">
        <v>43160</v>
      </c>
      <c r="K235" s="90">
        <v>0</v>
      </c>
      <c r="L235" s="90">
        <v>8.82</v>
      </c>
      <c r="M235" s="90" t="s">
        <v>71</v>
      </c>
      <c r="N235" s="90" t="s">
        <v>59</v>
      </c>
      <c r="O235" s="90">
        <v>-2.73</v>
      </c>
      <c r="P235" s="95">
        <f>VLOOKUP(commandes!C235,Tableau1[],2,FALSE)</f>
        <v>3</v>
      </c>
    </row>
    <row r="236" spans="1:16" x14ac:dyDescent="0.25">
      <c r="A236" s="92">
        <v>1</v>
      </c>
      <c r="B236" s="93" t="s">
        <v>750</v>
      </c>
      <c r="C236" s="93" t="s">
        <v>13</v>
      </c>
      <c r="D236" s="93" t="s">
        <v>11</v>
      </c>
      <c r="E236" s="94"/>
      <c r="F236" s="93" t="s">
        <v>751</v>
      </c>
      <c r="G236" s="93" t="s">
        <v>752</v>
      </c>
      <c r="H236" s="93">
        <v>50</v>
      </c>
      <c r="I236" s="93" t="s">
        <v>54</v>
      </c>
      <c r="J236" s="94"/>
      <c r="K236" s="93">
        <v>0</v>
      </c>
      <c r="L236" s="93">
        <v>2.141</v>
      </c>
      <c r="M236" s="93" t="s">
        <v>753</v>
      </c>
      <c r="N236" s="93" t="s">
        <v>725</v>
      </c>
      <c r="O236" s="93">
        <v>0</v>
      </c>
      <c r="P236" s="95">
        <f>VLOOKUP(commandes!C236,Tableau1[],2,FALSE)</f>
        <v>4</v>
      </c>
    </row>
    <row r="237" spans="1:16" x14ac:dyDescent="0.25">
      <c r="A237" s="89">
        <v>1</v>
      </c>
      <c r="B237" s="90" t="s">
        <v>754</v>
      </c>
      <c r="C237" s="90" t="s">
        <v>51</v>
      </c>
      <c r="D237" s="90" t="s">
        <v>11</v>
      </c>
      <c r="E237" s="91">
        <v>43159</v>
      </c>
      <c r="F237" s="90" t="s">
        <v>755</v>
      </c>
      <c r="G237" s="90" t="s">
        <v>756</v>
      </c>
      <c r="H237" s="90">
        <v>552</v>
      </c>
      <c r="I237" s="90" t="s">
        <v>54</v>
      </c>
      <c r="J237" s="91"/>
      <c r="K237" s="90">
        <v>2.61</v>
      </c>
      <c r="L237" s="90">
        <v>8.0329999999999995</v>
      </c>
      <c r="M237" s="90" t="s">
        <v>113</v>
      </c>
      <c r="N237" s="90" t="s">
        <v>725</v>
      </c>
      <c r="O237" s="90">
        <v>0</v>
      </c>
      <c r="P237" s="95">
        <f>VLOOKUP(commandes!C237,Tableau1[],2,FALSE)</f>
        <v>1</v>
      </c>
    </row>
    <row r="238" spans="1:16" x14ac:dyDescent="0.25">
      <c r="A238" s="92">
        <v>1</v>
      </c>
      <c r="B238" s="93" t="s">
        <v>757</v>
      </c>
      <c r="C238" s="93" t="s">
        <v>42</v>
      </c>
      <c r="D238" s="93" t="s">
        <v>11</v>
      </c>
      <c r="E238" s="94">
        <v>43160</v>
      </c>
      <c r="F238" s="93" t="s">
        <v>758</v>
      </c>
      <c r="G238" s="93" t="s">
        <v>759</v>
      </c>
      <c r="H238" s="93">
        <v>200</v>
      </c>
      <c r="I238" s="93" t="s">
        <v>54</v>
      </c>
      <c r="J238" s="94">
        <v>43161</v>
      </c>
      <c r="K238" s="93">
        <v>0</v>
      </c>
      <c r="L238" s="93">
        <v>2.34</v>
      </c>
      <c r="M238" s="93" t="s">
        <v>179</v>
      </c>
      <c r="N238" s="93" t="s">
        <v>725</v>
      </c>
      <c r="O238" s="93">
        <v>-11.103999999999999</v>
      </c>
      <c r="P238" s="95">
        <f>VLOOKUP(commandes!C238,Tableau1[],2,FALSE)</f>
        <v>2</v>
      </c>
    </row>
    <row r="239" spans="1:16" x14ac:dyDescent="0.25">
      <c r="A239" s="89">
        <v>1</v>
      </c>
      <c r="B239" s="90" t="s">
        <v>760</v>
      </c>
      <c r="C239" s="90" t="s">
        <v>23</v>
      </c>
      <c r="D239" s="90" t="s">
        <v>11</v>
      </c>
      <c r="E239" s="91"/>
      <c r="F239" s="90" t="s">
        <v>761</v>
      </c>
      <c r="G239" s="90" t="s">
        <v>762</v>
      </c>
      <c r="H239" s="90">
        <v>10000</v>
      </c>
      <c r="I239" s="90" t="s">
        <v>54</v>
      </c>
      <c r="J239" s="91"/>
      <c r="K239" s="90">
        <v>22.38</v>
      </c>
      <c r="L239" s="90">
        <v>599.63400000000001</v>
      </c>
      <c r="M239" s="90" t="s">
        <v>113</v>
      </c>
      <c r="N239" s="90" t="s">
        <v>59</v>
      </c>
      <c r="O239" s="90">
        <v>0</v>
      </c>
      <c r="P239" s="95">
        <f>VLOOKUP(commandes!C239,Tableau1[],2,FALSE)</f>
        <v>1</v>
      </c>
    </row>
    <row r="240" spans="1:16" x14ac:dyDescent="0.25">
      <c r="A240" s="92">
        <v>1</v>
      </c>
      <c r="B240" s="93" t="s">
        <v>763</v>
      </c>
      <c r="C240" s="93" t="s">
        <v>51</v>
      </c>
      <c r="D240" s="93" t="s">
        <v>11</v>
      </c>
      <c r="E240" s="94"/>
      <c r="F240" s="93" t="s">
        <v>764</v>
      </c>
      <c r="G240" s="93" t="s">
        <v>765</v>
      </c>
      <c r="H240" s="93">
        <v>10000</v>
      </c>
      <c r="I240" s="93" t="s">
        <v>54</v>
      </c>
      <c r="J240" s="94"/>
      <c r="K240" s="93">
        <v>22.38</v>
      </c>
      <c r="L240" s="93">
        <v>572.21799999999996</v>
      </c>
      <c r="M240" s="93" t="s">
        <v>113</v>
      </c>
      <c r="N240" s="93" t="s">
        <v>59</v>
      </c>
      <c r="O240" s="93">
        <v>0</v>
      </c>
      <c r="P240" s="95">
        <f>VLOOKUP(commandes!C240,Tableau1[],2,FALSE)</f>
        <v>1</v>
      </c>
    </row>
    <row r="241" spans="1:16" x14ac:dyDescent="0.25">
      <c r="A241" s="89">
        <v>1</v>
      </c>
      <c r="B241" s="90" t="s">
        <v>766</v>
      </c>
      <c r="C241" s="90" t="s">
        <v>12</v>
      </c>
      <c r="D241" s="90" t="s">
        <v>11</v>
      </c>
      <c r="E241" s="91"/>
      <c r="F241" s="90" t="s">
        <v>767</v>
      </c>
      <c r="G241" s="90" t="s">
        <v>768</v>
      </c>
      <c r="H241" s="90">
        <v>690</v>
      </c>
      <c r="I241" s="90" t="s">
        <v>54</v>
      </c>
      <c r="J241" s="91">
        <v>43164</v>
      </c>
      <c r="K241" s="90">
        <v>0</v>
      </c>
      <c r="L241" s="90">
        <v>2.839</v>
      </c>
      <c r="M241" s="90" t="s">
        <v>81</v>
      </c>
      <c r="N241" s="90" t="s">
        <v>725</v>
      </c>
      <c r="O241" s="90">
        <v>4.1989999999999998</v>
      </c>
      <c r="P241" s="95">
        <f>VLOOKUP(commandes!C241,Tableau1[],2,FALSE)</f>
        <v>2</v>
      </c>
    </row>
    <row r="242" spans="1:16" x14ac:dyDescent="0.25">
      <c r="A242" s="92">
        <v>1</v>
      </c>
      <c r="B242" s="93" t="s">
        <v>769</v>
      </c>
      <c r="C242" s="93" t="s">
        <v>12</v>
      </c>
      <c r="D242" s="93" t="s">
        <v>11</v>
      </c>
      <c r="E242" s="94"/>
      <c r="F242" s="93" t="s">
        <v>770</v>
      </c>
      <c r="G242" s="93" t="s">
        <v>771</v>
      </c>
      <c r="H242" s="93">
        <v>211</v>
      </c>
      <c r="I242" s="93" t="s">
        <v>54</v>
      </c>
      <c r="J242" s="94">
        <v>43160</v>
      </c>
      <c r="K242" s="93">
        <v>0</v>
      </c>
      <c r="L242" s="93">
        <v>3.1539999999999999</v>
      </c>
      <c r="M242" s="93" t="s">
        <v>81</v>
      </c>
      <c r="N242" s="93" t="s">
        <v>725</v>
      </c>
      <c r="O242" s="93">
        <v>4.391</v>
      </c>
      <c r="P242" s="95">
        <f>VLOOKUP(commandes!C242,Tableau1[],2,FALSE)</f>
        <v>2</v>
      </c>
    </row>
    <row r="243" spans="1:16" x14ac:dyDescent="0.25">
      <c r="A243" s="89">
        <v>1</v>
      </c>
      <c r="B243" s="90" t="s">
        <v>772</v>
      </c>
      <c r="C243" s="90" t="s">
        <v>35</v>
      </c>
      <c r="D243" s="90" t="s">
        <v>11</v>
      </c>
      <c r="E243" s="91"/>
      <c r="F243" s="90" t="s">
        <v>773</v>
      </c>
      <c r="G243" s="90" t="s">
        <v>774</v>
      </c>
      <c r="H243" s="90">
        <v>500</v>
      </c>
      <c r="I243" s="90" t="s">
        <v>54</v>
      </c>
      <c r="J243" s="91">
        <v>43164</v>
      </c>
      <c r="K243" s="90">
        <v>0</v>
      </c>
      <c r="L243" s="90">
        <v>3.1110000000000002</v>
      </c>
      <c r="M243" s="90" t="s">
        <v>387</v>
      </c>
      <c r="N243" s="90" t="s">
        <v>725</v>
      </c>
      <c r="O243" s="90">
        <v>65.338999999999999</v>
      </c>
      <c r="P243" s="95">
        <f>VLOOKUP(commandes!C243,Tableau1[],2,FALSE)</f>
        <v>3</v>
      </c>
    </row>
    <row r="244" spans="1:16" x14ac:dyDescent="0.25">
      <c r="A244" s="92">
        <v>1</v>
      </c>
      <c r="B244" s="93" t="s">
        <v>775</v>
      </c>
      <c r="C244" s="93" t="s">
        <v>42</v>
      </c>
      <c r="D244" s="93" t="s">
        <v>11</v>
      </c>
      <c r="E244" s="94">
        <v>43160</v>
      </c>
      <c r="F244" s="93" t="s">
        <v>776</v>
      </c>
      <c r="G244" s="93" t="s">
        <v>777</v>
      </c>
      <c r="H244" s="93">
        <v>4750</v>
      </c>
      <c r="I244" s="93" t="s">
        <v>54</v>
      </c>
      <c r="J244" s="94">
        <v>43153</v>
      </c>
      <c r="K244" s="93">
        <v>0</v>
      </c>
      <c r="L244" s="93">
        <v>38.594999999999999</v>
      </c>
      <c r="M244" s="93" t="s">
        <v>179</v>
      </c>
      <c r="N244" s="93" t="s">
        <v>59</v>
      </c>
      <c r="O244" s="93">
        <v>38.165999999999997</v>
      </c>
      <c r="P244" s="95">
        <f>VLOOKUP(commandes!C244,Tableau1[],2,FALSE)</f>
        <v>2</v>
      </c>
    </row>
    <row r="245" spans="1:16" x14ac:dyDescent="0.25">
      <c r="A245" s="89">
        <v>1</v>
      </c>
      <c r="B245" s="90" t="s">
        <v>778</v>
      </c>
      <c r="C245" s="90" t="s">
        <v>12</v>
      </c>
      <c r="D245" s="90" t="s">
        <v>11</v>
      </c>
      <c r="E245" s="91">
        <v>43161</v>
      </c>
      <c r="F245" s="90" t="s">
        <v>779</v>
      </c>
      <c r="G245" s="90" t="s">
        <v>780</v>
      </c>
      <c r="H245" s="90">
        <v>2500</v>
      </c>
      <c r="I245" s="90" t="s">
        <v>54</v>
      </c>
      <c r="J245" s="91">
        <v>43163</v>
      </c>
      <c r="K245" s="90">
        <v>0</v>
      </c>
      <c r="L245" s="90">
        <v>28.324999999999999</v>
      </c>
      <c r="M245" s="90" t="s">
        <v>81</v>
      </c>
      <c r="N245" s="90" t="s">
        <v>725</v>
      </c>
      <c r="O245" s="90">
        <v>58.484000000000002</v>
      </c>
      <c r="P245" s="95">
        <f>VLOOKUP(commandes!C245,Tableau1[],2,FALSE)</f>
        <v>2</v>
      </c>
    </row>
    <row r="246" spans="1:16" x14ac:dyDescent="0.25">
      <c r="A246" s="92">
        <v>1</v>
      </c>
      <c r="B246" s="93" t="s">
        <v>781</v>
      </c>
      <c r="C246" s="93" t="s">
        <v>12</v>
      </c>
      <c r="D246" s="93" t="s">
        <v>11</v>
      </c>
      <c r="E246" s="94"/>
      <c r="F246" s="93" t="s">
        <v>782</v>
      </c>
      <c r="G246" s="93" t="s">
        <v>783</v>
      </c>
      <c r="H246" s="93">
        <v>200</v>
      </c>
      <c r="I246" s="93" t="s">
        <v>54</v>
      </c>
      <c r="J246" s="94">
        <v>43163</v>
      </c>
      <c r="K246" s="93">
        <v>0</v>
      </c>
      <c r="L246" s="93">
        <v>11.044</v>
      </c>
      <c r="M246" s="93" t="s">
        <v>81</v>
      </c>
      <c r="N246" s="93" t="s">
        <v>725</v>
      </c>
      <c r="O246" s="93">
        <v>13.03</v>
      </c>
      <c r="P246" s="95">
        <f>VLOOKUP(commandes!C246,Tableau1[],2,FALSE)</f>
        <v>2</v>
      </c>
    </row>
    <row r="247" spans="1:16" x14ac:dyDescent="0.25">
      <c r="A247" s="89">
        <v>1</v>
      </c>
      <c r="B247" s="90" t="s">
        <v>784</v>
      </c>
      <c r="C247" s="90" t="s">
        <v>12</v>
      </c>
      <c r="D247" s="90" t="s">
        <v>631</v>
      </c>
      <c r="E247" s="91"/>
      <c r="F247" s="90" t="s">
        <v>785</v>
      </c>
      <c r="G247" s="90" t="s">
        <v>786</v>
      </c>
      <c r="H247" s="90">
        <v>15</v>
      </c>
      <c r="I247" s="90" t="s">
        <v>54</v>
      </c>
      <c r="J247" s="91">
        <v>43127</v>
      </c>
      <c r="K247" s="90">
        <v>0</v>
      </c>
      <c r="L247" s="90">
        <v>8.3000000000000004E-2</v>
      </c>
      <c r="M247" s="90" t="s">
        <v>81</v>
      </c>
      <c r="N247" s="90" t="s">
        <v>725</v>
      </c>
      <c r="O247" s="90">
        <v>0.34300000000000003</v>
      </c>
      <c r="P247" s="95">
        <f>VLOOKUP(commandes!C247,Tableau1[],2,FALSE)</f>
        <v>2</v>
      </c>
    </row>
    <row r="248" spans="1:16" x14ac:dyDescent="0.25">
      <c r="A248" s="92">
        <v>1</v>
      </c>
      <c r="B248" s="93" t="s">
        <v>787</v>
      </c>
      <c r="C248" s="93" t="s">
        <v>12</v>
      </c>
      <c r="D248" s="93" t="s">
        <v>11</v>
      </c>
      <c r="E248" s="94"/>
      <c r="F248" s="93" t="s">
        <v>788</v>
      </c>
      <c r="G248" s="93" t="s">
        <v>789</v>
      </c>
      <c r="H248" s="93">
        <v>30</v>
      </c>
      <c r="I248" s="93" t="s">
        <v>54</v>
      </c>
      <c r="J248" s="94">
        <v>43164</v>
      </c>
      <c r="K248" s="93">
        <v>0</v>
      </c>
      <c r="L248" s="93">
        <v>1.64</v>
      </c>
      <c r="M248" s="93" t="s">
        <v>81</v>
      </c>
      <c r="N248" s="93" t="s">
        <v>725</v>
      </c>
      <c r="O248" s="93">
        <v>2.2330000000000001</v>
      </c>
      <c r="P248" s="95">
        <f>VLOOKUP(commandes!C248,Tableau1[],2,FALSE)</f>
        <v>2</v>
      </c>
    </row>
    <row r="249" spans="1:16" x14ac:dyDescent="0.25">
      <c r="A249" s="89">
        <v>1</v>
      </c>
      <c r="B249" s="90" t="s">
        <v>790</v>
      </c>
      <c r="C249" s="90" t="s">
        <v>12</v>
      </c>
      <c r="D249" s="90" t="s">
        <v>11</v>
      </c>
      <c r="E249" s="91"/>
      <c r="F249" s="90" t="s">
        <v>791</v>
      </c>
      <c r="G249" s="90" t="s">
        <v>792</v>
      </c>
      <c r="H249" s="90">
        <v>150</v>
      </c>
      <c r="I249" s="90" t="s">
        <v>54</v>
      </c>
      <c r="J249" s="91">
        <v>43164</v>
      </c>
      <c r="K249" s="90">
        <v>0</v>
      </c>
      <c r="L249" s="90">
        <v>0.311</v>
      </c>
      <c r="M249" s="90" t="s">
        <v>81</v>
      </c>
      <c r="N249" s="90" t="s">
        <v>725</v>
      </c>
      <c r="O249" s="90">
        <v>0.45500000000000002</v>
      </c>
      <c r="P249" s="95">
        <f>VLOOKUP(commandes!C249,Tableau1[],2,FALSE)</f>
        <v>2</v>
      </c>
    </row>
    <row r="250" spans="1:16" x14ac:dyDescent="0.25">
      <c r="A250" s="92">
        <v>1</v>
      </c>
      <c r="B250" s="93" t="s">
        <v>793</v>
      </c>
      <c r="C250" s="93" t="s">
        <v>18</v>
      </c>
      <c r="D250" s="93" t="s">
        <v>11</v>
      </c>
      <c r="E250" s="94"/>
      <c r="F250" s="93" t="s">
        <v>794</v>
      </c>
      <c r="G250" s="93" t="s">
        <v>795</v>
      </c>
      <c r="H250" s="93">
        <v>100</v>
      </c>
      <c r="I250" s="93" t="s">
        <v>54</v>
      </c>
      <c r="J250" s="94">
        <v>43163</v>
      </c>
      <c r="K250" s="93">
        <v>0.12</v>
      </c>
      <c r="L250" s="93">
        <v>1.661</v>
      </c>
      <c r="M250" s="93" t="s">
        <v>687</v>
      </c>
      <c r="N250" s="93" t="s">
        <v>725</v>
      </c>
      <c r="O250" s="93">
        <v>2.754</v>
      </c>
      <c r="P250" s="95">
        <f>VLOOKUP(commandes!C250,Tableau1[],2,FALSE)</f>
        <v>2</v>
      </c>
    </row>
    <row r="251" spans="1:16" x14ac:dyDescent="0.25">
      <c r="A251" s="89">
        <v>1</v>
      </c>
      <c r="B251" s="90" t="s">
        <v>796</v>
      </c>
      <c r="C251" s="90" t="s">
        <v>12</v>
      </c>
      <c r="D251" s="90" t="s">
        <v>11</v>
      </c>
      <c r="E251" s="91"/>
      <c r="F251" s="90" t="s">
        <v>797</v>
      </c>
      <c r="G251" s="90" t="s">
        <v>798</v>
      </c>
      <c r="H251" s="90">
        <v>4530</v>
      </c>
      <c r="I251" s="90" t="s">
        <v>54</v>
      </c>
      <c r="J251" s="91">
        <v>43153</v>
      </c>
      <c r="K251" s="90">
        <v>0</v>
      </c>
      <c r="L251" s="90">
        <v>25.228000000000002</v>
      </c>
      <c r="M251" s="90" t="s">
        <v>799</v>
      </c>
      <c r="N251" s="90" t="s">
        <v>725</v>
      </c>
      <c r="O251" s="90">
        <v>26.341000000000001</v>
      </c>
      <c r="P251" s="95">
        <f>VLOOKUP(commandes!C251,Tableau1[],2,FALSE)</f>
        <v>2</v>
      </c>
    </row>
    <row r="252" spans="1:16" x14ac:dyDescent="0.25">
      <c r="A252" s="92">
        <v>1</v>
      </c>
      <c r="B252" s="93" t="s">
        <v>800</v>
      </c>
      <c r="C252" s="93" t="s">
        <v>18</v>
      </c>
      <c r="D252" s="93" t="s">
        <v>11</v>
      </c>
      <c r="E252" s="94"/>
      <c r="F252" s="93" t="s">
        <v>801</v>
      </c>
      <c r="G252" s="93" t="s">
        <v>802</v>
      </c>
      <c r="H252" s="93">
        <v>257</v>
      </c>
      <c r="I252" s="93" t="s">
        <v>54</v>
      </c>
      <c r="J252" s="94">
        <v>43163</v>
      </c>
      <c r="K252" s="93">
        <v>0.15</v>
      </c>
      <c r="L252" s="93">
        <v>1.458</v>
      </c>
      <c r="M252" s="93" t="s">
        <v>687</v>
      </c>
      <c r="N252" s="93" t="s">
        <v>725</v>
      </c>
      <c r="O252" s="93">
        <v>1.623</v>
      </c>
      <c r="P252" s="95">
        <f>VLOOKUP(commandes!C252,Tableau1[],2,FALSE)</f>
        <v>2</v>
      </c>
    </row>
    <row r="253" spans="1:16" x14ac:dyDescent="0.25">
      <c r="A253" s="89">
        <v>1</v>
      </c>
      <c r="B253" s="90" t="s">
        <v>803</v>
      </c>
      <c r="C253" s="90" t="s">
        <v>51</v>
      </c>
      <c r="D253" s="90" t="s">
        <v>11</v>
      </c>
      <c r="E253" s="91"/>
      <c r="F253" s="90" t="s">
        <v>776</v>
      </c>
      <c r="G253" s="90" t="s">
        <v>777</v>
      </c>
      <c r="H253" s="90">
        <v>30000</v>
      </c>
      <c r="I253" s="90" t="s">
        <v>54</v>
      </c>
      <c r="J253" s="91"/>
      <c r="K253" s="90">
        <v>88.5</v>
      </c>
      <c r="L253" s="90">
        <v>243.149</v>
      </c>
      <c r="M253" s="90" t="s">
        <v>113</v>
      </c>
      <c r="N253" s="90" t="s">
        <v>59</v>
      </c>
      <c r="O253" s="90">
        <v>0</v>
      </c>
      <c r="P253" s="95">
        <f>VLOOKUP(commandes!C253,Tableau1[],2,FALSE)</f>
        <v>1</v>
      </c>
    </row>
    <row r="254" spans="1:16" x14ac:dyDescent="0.25">
      <c r="A254" s="92">
        <v>1</v>
      </c>
      <c r="B254" s="93" t="s">
        <v>804</v>
      </c>
      <c r="C254" s="93" t="s">
        <v>17</v>
      </c>
      <c r="D254" s="93" t="s">
        <v>11</v>
      </c>
      <c r="E254" s="94">
        <v>43161</v>
      </c>
      <c r="F254" s="93" t="s">
        <v>779</v>
      </c>
      <c r="G254" s="93" t="s">
        <v>780</v>
      </c>
      <c r="H254" s="93">
        <v>1375</v>
      </c>
      <c r="I254" s="93" t="s">
        <v>54</v>
      </c>
      <c r="J254" s="94"/>
      <c r="K254" s="93">
        <v>0</v>
      </c>
      <c r="L254" s="93">
        <v>28.324999999999999</v>
      </c>
      <c r="M254" s="93" t="s">
        <v>640</v>
      </c>
      <c r="N254" s="93" t="s">
        <v>725</v>
      </c>
      <c r="O254" s="93">
        <v>0</v>
      </c>
      <c r="P254" s="95">
        <f>VLOOKUP(commandes!C254,Tableau1[],2,FALSE)</f>
        <v>1</v>
      </c>
    </row>
    <row r="255" spans="1:16" x14ac:dyDescent="0.25">
      <c r="A255" s="92">
        <v>1</v>
      </c>
      <c r="B255" s="90" t="s">
        <v>55</v>
      </c>
      <c r="C255" s="90" t="s">
        <v>15</v>
      </c>
      <c r="D255" s="90" t="s">
        <v>4</v>
      </c>
      <c r="E255" s="91">
        <v>43102</v>
      </c>
      <c r="F255" s="90" t="s">
        <v>56</v>
      </c>
      <c r="G255" s="90" t="s">
        <v>57</v>
      </c>
      <c r="H255" s="90">
        <v>10000</v>
      </c>
      <c r="I255" s="90" t="s">
        <v>54</v>
      </c>
      <c r="J255" s="91">
        <v>43164</v>
      </c>
      <c r="K255" s="90">
        <v>0</v>
      </c>
      <c r="L255" s="90">
        <v>9.9429999999999996</v>
      </c>
      <c r="M255" s="90" t="s">
        <v>58</v>
      </c>
      <c r="N255" s="90" t="s">
        <v>59</v>
      </c>
      <c r="O255" s="90">
        <v>9.6010000000000009</v>
      </c>
      <c r="P255" s="95">
        <f>VLOOKUP(commandes!C255,Tableau1[],2,FALSE)</f>
        <v>3</v>
      </c>
    </row>
    <row r="256" spans="1:16" x14ac:dyDescent="0.25">
      <c r="A256" s="89">
        <v>1</v>
      </c>
      <c r="B256" s="93" t="s">
        <v>60</v>
      </c>
      <c r="C256" s="93" t="s">
        <v>38</v>
      </c>
      <c r="D256" s="93" t="s">
        <v>4</v>
      </c>
      <c r="E256" s="94">
        <v>43102</v>
      </c>
      <c r="F256" s="93" t="s">
        <v>61</v>
      </c>
      <c r="G256" s="93" t="s">
        <v>62</v>
      </c>
      <c r="H256" s="93">
        <v>13000</v>
      </c>
      <c r="I256" s="93" t="s">
        <v>54</v>
      </c>
      <c r="J256" s="94">
        <v>43158</v>
      </c>
      <c r="K256" s="93">
        <v>0</v>
      </c>
      <c r="L256" s="93">
        <v>10.510999999999999</v>
      </c>
      <c r="M256" s="93" t="s">
        <v>63</v>
      </c>
      <c r="N256" s="93" t="s">
        <v>59</v>
      </c>
      <c r="O256" s="93">
        <v>11.157</v>
      </c>
      <c r="P256" s="95">
        <f>VLOOKUP(commandes!C256,Tableau1[],2,FALSE)</f>
        <v>3</v>
      </c>
    </row>
    <row r="257" spans="1:16" x14ac:dyDescent="0.25">
      <c r="A257" s="92">
        <v>1</v>
      </c>
      <c r="B257" s="90" t="s">
        <v>64</v>
      </c>
      <c r="C257" s="90" t="s">
        <v>12</v>
      </c>
      <c r="D257" s="90" t="s">
        <v>4</v>
      </c>
      <c r="E257" s="91">
        <v>43104</v>
      </c>
      <c r="F257" s="90" t="s">
        <v>65</v>
      </c>
      <c r="G257" s="90" t="s">
        <v>66</v>
      </c>
      <c r="H257" s="90">
        <v>5000</v>
      </c>
      <c r="I257" s="90" t="s">
        <v>54</v>
      </c>
      <c r="J257" s="91">
        <v>43164</v>
      </c>
      <c r="K257" s="90">
        <v>0</v>
      </c>
      <c r="L257" s="90">
        <v>12.815</v>
      </c>
      <c r="M257" s="90" t="s">
        <v>67</v>
      </c>
      <c r="N257" s="90" t="s">
        <v>59</v>
      </c>
      <c r="O257" s="90">
        <v>14.654</v>
      </c>
      <c r="P257" s="95">
        <f>VLOOKUP(commandes!C257,Tableau1[],2,FALSE)</f>
        <v>2</v>
      </c>
    </row>
    <row r="258" spans="1:16" x14ac:dyDescent="0.25">
      <c r="A258" s="89">
        <v>1</v>
      </c>
      <c r="B258" s="93" t="s">
        <v>68</v>
      </c>
      <c r="C258" s="93" t="s">
        <v>29</v>
      </c>
      <c r="D258" s="93" t="s">
        <v>7</v>
      </c>
      <c r="E258" s="94">
        <v>43111</v>
      </c>
      <c r="F258" s="93" t="s">
        <v>69</v>
      </c>
      <c r="G258" s="93" t="s">
        <v>70</v>
      </c>
      <c r="H258" s="93">
        <v>5000</v>
      </c>
      <c r="I258" s="93" t="s">
        <v>54</v>
      </c>
      <c r="J258" s="94">
        <v>43160</v>
      </c>
      <c r="K258" s="93">
        <v>0</v>
      </c>
      <c r="L258" s="93">
        <v>189.28399999999999</v>
      </c>
      <c r="M258" s="93" t="s">
        <v>71</v>
      </c>
      <c r="N258" s="93" t="s">
        <v>59</v>
      </c>
      <c r="O258" s="93">
        <v>177.23</v>
      </c>
      <c r="P258" s="95">
        <f>VLOOKUP(commandes!C258,Tableau1[],2,FALSE)</f>
        <v>3</v>
      </c>
    </row>
    <row r="259" spans="1:16" x14ac:dyDescent="0.25">
      <c r="A259" s="92">
        <v>1</v>
      </c>
      <c r="B259" s="90" t="s">
        <v>72</v>
      </c>
      <c r="C259" s="90" t="s">
        <v>25</v>
      </c>
      <c r="D259" s="90" t="s">
        <v>6</v>
      </c>
      <c r="E259" s="91">
        <v>43112</v>
      </c>
      <c r="F259" s="90" t="s">
        <v>73</v>
      </c>
      <c r="G259" s="90" t="s">
        <v>74</v>
      </c>
      <c r="H259" s="90">
        <v>500000</v>
      </c>
      <c r="I259" s="90" t="s">
        <v>54</v>
      </c>
      <c r="J259" s="91">
        <v>43122</v>
      </c>
      <c r="K259" s="90">
        <v>0</v>
      </c>
      <c r="L259" s="90">
        <v>51.555</v>
      </c>
      <c r="M259" s="90" t="s">
        <v>75</v>
      </c>
      <c r="N259" s="90" t="s">
        <v>59</v>
      </c>
      <c r="O259" s="90">
        <v>52.48</v>
      </c>
      <c r="P259" s="95">
        <f>VLOOKUP(commandes!C259,Tableau1[],2,FALSE)</f>
        <v>4</v>
      </c>
    </row>
    <row r="260" spans="1:16" x14ac:dyDescent="0.25">
      <c r="A260" s="89">
        <v>1</v>
      </c>
      <c r="B260" s="93" t="s">
        <v>76</v>
      </c>
      <c r="C260" s="93" t="s">
        <v>29</v>
      </c>
      <c r="D260" s="93" t="s">
        <v>6</v>
      </c>
      <c r="E260" s="94">
        <v>43117</v>
      </c>
      <c r="F260" s="93" t="s">
        <v>73</v>
      </c>
      <c r="G260" s="93" t="s">
        <v>74</v>
      </c>
      <c r="H260" s="93">
        <v>525000</v>
      </c>
      <c r="I260" s="93" t="s">
        <v>54</v>
      </c>
      <c r="J260" s="94">
        <v>43160</v>
      </c>
      <c r="K260" s="93">
        <v>7.4</v>
      </c>
      <c r="L260" s="93">
        <v>54.133000000000003</v>
      </c>
      <c r="M260" s="93" t="s">
        <v>71</v>
      </c>
      <c r="N260" s="93" t="s">
        <v>59</v>
      </c>
      <c r="O260" s="93">
        <v>51.478999999999999</v>
      </c>
      <c r="P260" s="95">
        <f>VLOOKUP(commandes!C260,Tableau1[],2,FALSE)</f>
        <v>3</v>
      </c>
    </row>
    <row r="261" spans="1:16" x14ac:dyDescent="0.25">
      <c r="A261" s="92">
        <v>1</v>
      </c>
      <c r="B261" s="90" t="s">
        <v>77</v>
      </c>
      <c r="C261" s="90" t="s">
        <v>25</v>
      </c>
      <c r="D261" s="90" t="s">
        <v>6</v>
      </c>
      <c r="E261" s="91"/>
      <c r="F261" s="90" t="s">
        <v>73</v>
      </c>
      <c r="G261" s="90" t="s">
        <v>74</v>
      </c>
      <c r="H261" s="90">
        <v>500000</v>
      </c>
      <c r="I261" s="90" t="s">
        <v>54</v>
      </c>
      <c r="J261" s="91">
        <v>43119</v>
      </c>
      <c r="K261" s="90">
        <v>0</v>
      </c>
      <c r="L261" s="90">
        <v>51.555</v>
      </c>
      <c r="M261" s="90" t="s">
        <v>75</v>
      </c>
      <c r="N261" s="90" t="s">
        <v>59</v>
      </c>
      <c r="O261" s="90">
        <v>60.488</v>
      </c>
      <c r="P261" s="95">
        <f>VLOOKUP(commandes!C261,Tableau1[],2,FALSE)</f>
        <v>4</v>
      </c>
    </row>
    <row r="262" spans="1:16" x14ac:dyDescent="0.25">
      <c r="A262" s="92">
        <v>1</v>
      </c>
      <c r="B262" s="93" t="s">
        <v>78</v>
      </c>
      <c r="C262" s="93" t="s">
        <v>12</v>
      </c>
      <c r="D262" s="93" t="s">
        <v>4</v>
      </c>
      <c r="E262" s="94">
        <v>43117</v>
      </c>
      <c r="F262" s="93" t="s">
        <v>79</v>
      </c>
      <c r="G262" s="93" t="s">
        <v>80</v>
      </c>
      <c r="H262" s="93">
        <v>12000</v>
      </c>
      <c r="I262" s="93" t="s">
        <v>54</v>
      </c>
      <c r="J262" s="94">
        <v>43161</v>
      </c>
      <c r="K262" s="93">
        <v>0</v>
      </c>
      <c r="L262" s="93">
        <v>5.1660000000000004</v>
      </c>
      <c r="M262" s="93" t="s">
        <v>81</v>
      </c>
      <c r="N262" s="93" t="s">
        <v>59</v>
      </c>
      <c r="O262" s="93">
        <v>6.3179999999999996</v>
      </c>
      <c r="P262" s="95">
        <f>VLOOKUP(commandes!C262,Tableau1[],2,FALSE)</f>
        <v>2</v>
      </c>
    </row>
    <row r="263" spans="1:16" x14ac:dyDescent="0.25">
      <c r="A263" s="89">
        <v>1</v>
      </c>
      <c r="B263" s="90" t="s">
        <v>82</v>
      </c>
      <c r="C263" s="90" t="s">
        <v>29</v>
      </c>
      <c r="D263" s="90" t="s">
        <v>10</v>
      </c>
      <c r="E263" s="91">
        <v>43119</v>
      </c>
      <c r="F263" s="90" t="s">
        <v>83</v>
      </c>
      <c r="G263" s="90" t="s">
        <v>84</v>
      </c>
      <c r="H263" s="90">
        <v>1711445</v>
      </c>
      <c r="I263" s="90" t="s">
        <v>54</v>
      </c>
      <c r="J263" s="91">
        <v>43150</v>
      </c>
      <c r="K263" s="90">
        <v>49.66</v>
      </c>
      <c r="L263" s="90">
        <v>136.57300000000001</v>
      </c>
      <c r="M263" s="90" t="s">
        <v>71</v>
      </c>
      <c r="N263" s="90" t="s">
        <v>59</v>
      </c>
      <c r="O263" s="90">
        <v>136.57300000000001</v>
      </c>
      <c r="P263" s="95">
        <f>VLOOKUP(commandes!C263,Tableau1[],2,FALSE)</f>
        <v>3</v>
      </c>
    </row>
    <row r="264" spans="1:16" x14ac:dyDescent="0.25">
      <c r="A264" s="92">
        <v>1</v>
      </c>
      <c r="B264" s="93" t="s">
        <v>85</v>
      </c>
      <c r="C264" s="93" t="s">
        <v>32</v>
      </c>
      <c r="D264" s="93" t="s">
        <v>5</v>
      </c>
      <c r="E264" s="94">
        <v>43122</v>
      </c>
      <c r="F264" s="93" t="s">
        <v>86</v>
      </c>
      <c r="G264" s="93" t="s">
        <v>87</v>
      </c>
      <c r="H264" s="93">
        <v>4400</v>
      </c>
      <c r="I264" s="93" t="s">
        <v>54</v>
      </c>
      <c r="J264" s="94">
        <v>43111</v>
      </c>
      <c r="K264" s="93">
        <v>9.06</v>
      </c>
      <c r="L264" s="93">
        <v>4.851</v>
      </c>
      <c r="M264" s="93" t="s">
        <v>88</v>
      </c>
      <c r="N264" s="93" t="s">
        <v>59</v>
      </c>
      <c r="O264" s="93">
        <v>4.6180000000000003</v>
      </c>
      <c r="P264" s="95">
        <f>VLOOKUP(commandes!C264,Tableau1[],2,FALSE)</f>
        <v>3</v>
      </c>
    </row>
    <row r="265" spans="1:16" x14ac:dyDescent="0.25">
      <c r="A265" s="89">
        <v>1</v>
      </c>
      <c r="B265" s="90" t="s">
        <v>89</v>
      </c>
      <c r="C265" s="90" t="s">
        <v>27</v>
      </c>
      <c r="D265" s="90" t="s">
        <v>5</v>
      </c>
      <c r="E265" s="91">
        <v>43124</v>
      </c>
      <c r="F265" s="90" t="s">
        <v>90</v>
      </c>
      <c r="G265" s="90" t="s">
        <v>91</v>
      </c>
      <c r="H265" s="90">
        <v>40000</v>
      </c>
      <c r="I265" s="90" t="s">
        <v>54</v>
      </c>
      <c r="J265" s="91">
        <v>43164</v>
      </c>
      <c r="K265" s="90">
        <v>0</v>
      </c>
      <c r="L265" s="90">
        <v>85.89</v>
      </c>
      <c r="M265" s="90" t="s">
        <v>92</v>
      </c>
      <c r="N265" s="90" t="s">
        <v>59</v>
      </c>
      <c r="O265" s="90">
        <v>77.772000000000006</v>
      </c>
      <c r="P265" s="95">
        <f>VLOOKUP(commandes!C265,Tableau1[],2,FALSE)</f>
        <v>3</v>
      </c>
    </row>
    <row r="266" spans="1:16" x14ac:dyDescent="0.25">
      <c r="A266" s="92">
        <v>1</v>
      </c>
      <c r="B266" s="93" t="s">
        <v>93</v>
      </c>
      <c r="C266" s="93" t="s">
        <v>20</v>
      </c>
      <c r="D266" s="93" t="s">
        <v>8</v>
      </c>
      <c r="E266" s="94">
        <v>43124</v>
      </c>
      <c r="F266" s="93" t="s">
        <v>94</v>
      </c>
      <c r="G266" s="93" t="s">
        <v>95</v>
      </c>
      <c r="H266" s="93">
        <v>170000</v>
      </c>
      <c r="I266" s="93" t="s">
        <v>54</v>
      </c>
      <c r="J266" s="94">
        <v>43164</v>
      </c>
      <c r="K266" s="93">
        <v>0</v>
      </c>
      <c r="L266" s="93">
        <v>26.24</v>
      </c>
      <c r="M266" s="93" t="s">
        <v>58</v>
      </c>
      <c r="N266" s="93" t="s">
        <v>59</v>
      </c>
      <c r="O266" s="93">
        <v>-1.2649999999999999</v>
      </c>
      <c r="P266" s="95">
        <f>VLOOKUP(commandes!C266,Tableau1[],2,FALSE)</f>
        <v>3</v>
      </c>
    </row>
    <row r="267" spans="1:16" x14ac:dyDescent="0.25">
      <c r="A267" s="89">
        <v>1</v>
      </c>
      <c r="B267" s="90" t="s">
        <v>96</v>
      </c>
      <c r="C267" s="90" t="s">
        <v>46</v>
      </c>
      <c r="D267" s="90" t="s">
        <v>10</v>
      </c>
      <c r="E267" s="91">
        <v>43129</v>
      </c>
      <c r="F267" s="90" t="s">
        <v>83</v>
      </c>
      <c r="G267" s="90" t="s">
        <v>84</v>
      </c>
      <c r="H267" s="90">
        <v>1788900</v>
      </c>
      <c r="I267" s="90" t="s">
        <v>54</v>
      </c>
      <c r="J267" s="91">
        <v>43164</v>
      </c>
      <c r="K267" s="90">
        <v>0</v>
      </c>
      <c r="L267" s="90">
        <v>142.75399999999999</v>
      </c>
      <c r="M267" s="90" t="s">
        <v>97</v>
      </c>
      <c r="N267" s="90" t="s">
        <v>59</v>
      </c>
      <c r="O267" s="90">
        <v>142.75399999999999</v>
      </c>
      <c r="P267" s="95">
        <f>VLOOKUP(commandes!C267,Tableau1[],2,FALSE)</f>
        <v>3</v>
      </c>
    </row>
    <row r="268" spans="1:16" x14ac:dyDescent="0.25">
      <c r="A268" s="92">
        <v>1</v>
      </c>
      <c r="B268" s="93" t="s">
        <v>98</v>
      </c>
      <c r="C268" s="93" t="s">
        <v>41</v>
      </c>
      <c r="D268" s="93" t="s">
        <v>4</v>
      </c>
      <c r="E268" s="94">
        <v>43129</v>
      </c>
      <c r="F268" s="93" t="s">
        <v>99</v>
      </c>
      <c r="G268" s="93" t="s">
        <v>100</v>
      </c>
      <c r="H268" s="93">
        <v>500</v>
      </c>
      <c r="I268" s="93" t="s">
        <v>54</v>
      </c>
      <c r="J268" s="94">
        <v>43161</v>
      </c>
      <c r="K268" s="93">
        <v>0</v>
      </c>
      <c r="L268" s="93">
        <v>0.442</v>
      </c>
      <c r="M268" s="93" t="s">
        <v>101</v>
      </c>
      <c r="N268" s="93" t="s">
        <v>59</v>
      </c>
      <c r="O268" s="93">
        <v>0.47899999999999998</v>
      </c>
      <c r="P268" s="95">
        <f>VLOOKUP(commandes!C268,Tableau1[],2,FALSE)</f>
        <v>3</v>
      </c>
    </row>
    <row r="269" spans="1:16" x14ac:dyDescent="0.25">
      <c r="A269" s="92">
        <v>1</v>
      </c>
      <c r="B269" s="90" t="s">
        <v>102</v>
      </c>
      <c r="C269" s="90" t="s">
        <v>25</v>
      </c>
      <c r="D269" s="90" t="s">
        <v>10</v>
      </c>
      <c r="E269" s="91">
        <v>43130</v>
      </c>
      <c r="F269" s="90" t="s">
        <v>103</v>
      </c>
      <c r="G269" s="90" t="s">
        <v>104</v>
      </c>
      <c r="H269" s="90">
        <v>982</v>
      </c>
      <c r="I269" s="90" t="s">
        <v>54</v>
      </c>
      <c r="J269" s="91">
        <v>43129</v>
      </c>
      <c r="K269" s="90">
        <v>0</v>
      </c>
      <c r="L269" s="90">
        <v>235.68</v>
      </c>
      <c r="M269" s="90" t="s">
        <v>105</v>
      </c>
      <c r="N269" s="90" t="s">
        <v>59</v>
      </c>
      <c r="O269" s="90">
        <v>243.43899999999999</v>
      </c>
      <c r="P269" s="95">
        <f>VLOOKUP(commandes!C269,Tableau1[],2,FALSE)</f>
        <v>4</v>
      </c>
    </row>
    <row r="270" spans="1:16" x14ac:dyDescent="0.25">
      <c r="A270" s="89">
        <v>1</v>
      </c>
      <c r="B270" s="93" t="s">
        <v>106</v>
      </c>
      <c r="C270" s="93" t="s">
        <v>22</v>
      </c>
      <c r="D270" s="93" t="s">
        <v>8</v>
      </c>
      <c r="E270" s="94">
        <v>43130</v>
      </c>
      <c r="F270" s="93" t="s">
        <v>107</v>
      </c>
      <c r="G270" s="93" t="s">
        <v>108</v>
      </c>
      <c r="H270" s="93">
        <v>300000</v>
      </c>
      <c r="I270" s="93" t="s">
        <v>54</v>
      </c>
      <c r="J270" s="94">
        <v>43154</v>
      </c>
      <c r="K270" s="93">
        <v>0</v>
      </c>
      <c r="L270" s="93">
        <v>36.54</v>
      </c>
      <c r="M270" s="93" t="s">
        <v>109</v>
      </c>
      <c r="N270" s="93" t="s">
        <v>59</v>
      </c>
      <c r="O270" s="93">
        <v>38.01</v>
      </c>
      <c r="P270" s="95">
        <f>VLOOKUP(commandes!C270,Tableau1[],2,FALSE)</f>
        <v>1</v>
      </c>
    </row>
    <row r="271" spans="1:16" x14ac:dyDescent="0.25">
      <c r="A271" s="92">
        <v>1</v>
      </c>
      <c r="B271" s="90" t="s">
        <v>110</v>
      </c>
      <c r="C271" s="90" t="s">
        <v>45</v>
      </c>
      <c r="D271" s="90" t="s">
        <v>5</v>
      </c>
      <c r="E271" s="91">
        <v>43133</v>
      </c>
      <c r="F271" s="90" t="s">
        <v>111</v>
      </c>
      <c r="G271" s="90" t="s">
        <v>112</v>
      </c>
      <c r="H271" s="90">
        <v>1600</v>
      </c>
      <c r="I271" s="90" t="s">
        <v>54</v>
      </c>
      <c r="J271" s="91">
        <v>43090</v>
      </c>
      <c r="K271" s="90">
        <v>0</v>
      </c>
      <c r="L271" s="90">
        <v>7.4009999999999998</v>
      </c>
      <c r="M271" s="90" t="s">
        <v>113</v>
      </c>
      <c r="N271" s="90" t="s">
        <v>59</v>
      </c>
      <c r="O271" s="90">
        <v>-0.104</v>
      </c>
      <c r="P271" s="95">
        <f>VLOOKUP(commandes!C271,Tableau1[],2,FALSE)</f>
        <v>1</v>
      </c>
    </row>
    <row r="272" spans="1:16" x14ac:dyDescent="0.25">
      <c r="A272" s="89">
        <v>1</v>
      </c>
      <c r="B272" s="93" t="s">
        <v>114</v>
      </c>
      <c r="C272" s="93" t="s">
        <v>13</v>
      </c>
      <c r="D272" s="93" t="s">
        <v>10</v>
      </c>
      <c r="E272" s="94">
        <v>43136</v>
      </c>
      <c r="F272" s="93" t="s">
        <v>103</v>
      </c>
      <c r="G272" s="93" t="s">
        <v>104</v>
      </c>
      <c r="H272" s="93">
        <v>1000</v>
      </c>
      <c r="I272" s="93" t="s">
        <v>54</v>
      </c>
      <c r="J272" s="94"/>
      <c r="K272" s="93">
        <v>0</v>
      </c>
      <c r="L272" s="93">
        <v>252</v>
      </c>
      <c r="M272" s="93" t="s">
        <v>115</v>
      </c>
      <c r="N272" s="93" t="s">
        <v>59</v>
      </c>
      <c r="O272" s="93">
        <v>0</v>
      </c>
      <c r="P272" s="95">
        <f>VLOOKUP(commandes!C272,Tableau1[],2,FALSE)</f>
        <v>4</v>
      </c>
    </row>
    <row r="273" spans="1:16" x14ac:dyDescent="0.25">
      <c r="A273" s="92">
        <v>1</v>
      </c>
      <c r="B273" s="90" t="s">
        <v>116</v>
      </c>
      <c r="C273" s="90" t="s">
        <v>32</v>
      </c>
      <c r="D273" s="90" t="s">
        <v>7</v>
      </c>
      <c r="E273" s="91"/>
      <c r="F273" s="90" t="s">
        <v>117</v>
      </c>
      <c r="G273" s="90" t="s">
        <v>118</v>
      </c>
      <c r="H273" s="90">
        <v>3000</v>
      </c>
      <c r="I273" s="90" t="s">
        <v>54</v>
      </c>
      <c r="J273" s="91">
        <v>43117</v>
      </c>
      <c r="K273" s="90">
        <v>6.34</v>
      </c>
      <c r="L273" s="90">
        <v>4.8319999999999999</v>
      </c>
      <c r="M273" s="90" t="s">
        <v>88</v>
      </c>
      <c r="N273" s="90" t="s">
        <v>59</v>
      </c>
      <c r="O273" s="90">
        <v>6.1989999999999998</v>
      </c>
      <c r="P273" s="95">
        <f>VLOOKUP(commandes!C273,Tableau1[],2,FALSE)</f>
        <v>3</v>
      </c>
    </row>
    <row r="274" spans="1:16" x14ac:dyDescent="0.25">
      <c r="A274" s="89">
        <v>1</v>
      </c>
      <c r="B274" s="93" t="s">
        <v>119</v>
      </c>
      <c r="C274" s="93" t="s">
        <v>30</v>
      </c>
      <c r="D274" s="93" t="s">
        <v>5</v>
      </c>
      <c r="E274" s="94">
        <v>43136</v>
      </c>
      <c r="F274" s="93" t="s">
        <v>120</v>
      </c>
      <c r="G274" s="93" t="s">
        <v>121</v>
      </c>
      <c r="H274" s="93">
        <v>15000</v>
      </c>
      <c r="I274" s="93" t="s">
        <v>54</v>
      </c>
      <c r="J274" s="94">
        <v>43152</v>
      </c>
      <c r="K274" s="93">
        <v>0</v>
      </c>
      <c r="L274" s="93">
        <v>25.83</v>
      </c>
      <c r="M274" s="93" t="s">
        <v>71</v>
      </c>
      <c r="N274" s="93" t="s">
        <v>59</v>
      </c>
      <c r="O274" s="93">
        <v>26.69</v>
      </c>
      <c r="P274" s="95">
        <f>VLOOKUP(commandes!C274,Tableau1[],2,FALSE)</f>
        <v>3</v>
      </c>
    </row>
    <row r="275" spans="1:16" x14ac:dyDescent="0.25">
      <c r="A275" s="92">
        <v>1</v>
      </c>
      <c r="B275" s="90" t="s">
        <v>122</v>
      </c>
      <c r="C275" s="90" t="s">
        <v>39</v>
      </c>
      <c r="D275" s="90" t="s">
        <v>8</v>
      </c>
      <c r="E275" s="91">
        <v>43137</v>
      </c>
      <c r="F275" s="90" t="s">
        <v>123</v>
      </c>
      <c r="G275" s="90" t="s">
        <v>124</v>
      </c>
      <c r="H275" s="90">
        <v>10000</v>
      </c>
      <c r="I275" s="90" t="s">
        <v>54</v>
      </c>
      <c r="J275" s="91">
        <v>43164</v>
      </c>
      <c r="K275" s="90">
        <v>0</v>
      </c>
      <c r="L275" s="90">
        <v>9.2609999999999992</v>
      </c>
      <c r="M275" s="90" t="s">
        <v>125</v>
      </c>
      <c r="N275" s="90" t="s">
        <v>59</v>
      </c>
      <c r="O275" s="90">
        <v>-0.74299999999999999</v>
      </c>
      <c r="P275" s="95">
        <f>VLOOKUP(commandes!C275,Tableau1[],2,FALSE)</f>
        <v>3</v>
      </c>
    </row>
    <row r="276" spans="1:16" x14ac:dyDescent="0.25">
      <c r="A276" s="92">
        <v>1</v>
      </c>
      <c r="B276" s="93" t="s">
        <v>126</v>
      </c>
      <c r="C276" s="93" t="s">
        <v>41</v>
      </c>
      <c r="D276" s="93" t="s">
        <v>7</v>
      </c>
      <c r="E276" s="94">
        <v>43138</v>
      </c>
      <c r="F276" s="93" t="s">
        <v>127</v>
      </c>
      <c r="G276" s="93" t="s">
        <v>128</v>
      </c>
      <c r="H276" s="93">
        <v>10000</v>
      </c>
      <c r="I276" s="93" t="s">
        <v>54</v>
      </c>
      <c r="J276" s="94">
        <v>43159</v>
      </c>
      <c r="K276" s="93">
        <v>0</v>
      </c>
      <c r="L276" s="93">
        <v>12.926</v>
      </c>
      <c r="M276" s="93" t="s">
        <v>101</v>
      </c>
      <c r="N276" s="93" t="s">
        <v>59</v>
      </c>
      <c r="O276" s="93">
        <v>11.972</v>
      </c>
      <c r="P276" s="95">
        <f>VLOOKUP(commandes!C276,Tableau1[],2,FALSE)</f>
        <v>3</v>
      </c>
    </row>
    <row r="277" spans="1:16" x14ac:dyDescent="0.25">
      <c r="A277" s="89">
        <v>1</v>
      </c>
      <c r="B277" s="90" t="s">
        <v>129</v>
      </c>
      <c r="C277" s="90" t="s">
        <v>12</v>
      </c>
      <c r="D277" s="90" t="s">
        <v>7</v>
      </c>
      <c r="E277" s="91">
        <v>43139</v>
      </c>
      <c r="F277" s="90" t="s">
        <v>130</v>
      </c>
      <c r="G277" s="90" t="s">
        <v>131</v>
      </c>
      <c r="H277" s="90">
        <v>1500</v>
      </c>
      <c r="I277" s="90" t="s">
        <v>54</v>
      </c>
      <c r="J277" s="91">
        <v>43164</v>
      </c>
      <c r="K277" s="90">
        <v>0</v>
      </c>
      <c r="L277" s="90">
        <v>3.8820000000000001</v>
      </c>
      <c r="M277" s="90" t="s">
        <v>81</v>
      </c>
      <c r="N277" s="90" t="s">
        <v>59</v>
      </c>
      <c r="O277" s="90">
        <v>5.04</v>
      </c>
      <c r="P277" s="95">
        <f>VLOOKUP(commandes!C277,Tableau1[],2,FALSE)</f>
        <v>2</v>
      </c>
    </row>
    <row r="278" spans="1:16" x14ac:dyDescent="0.25">
      <c r="A278" s="92">
        <v>1</v>
      </c>
      <c r="B278" s="93" t="s">
        <v>132</v>
      </c>
      <c r="C278" s="93" t="s">
        <v>38</v>
      </c>
      <c r="D278" s="93" t="s">
        <v>7</v>
      </c>
      <c r="E278" s="94"/>
      <c r="F278" s="93" t="s">
        <v>133</v>
      </c>
      <c r="G278" s="93" t="s">
        <v>134</v>
      </c>
      <c r="H278" s="93">
        <v>34000</v>
      </c>
      <c r="I278" s="93" t="s">
        <v>54</v>
      </c>
      <c r="J278" s="94">
        <v>43160</v>
      </c>
      <c r="K278" s="93">
        <v>0</v>
      </c>
      <c r="L278" s="93">
        <v>42.84</v>
      </c>
      <c r="M278" s="93" t="s">
        <v>63</v>
      </c>
      <c r="N278" s="93" t="s">
        <v>59</v>
      </c>
      <c r="O278" s="93">
        <v>42.496000000000002</v>
      </c>
      <c r="P278" s="95">
        <f>VLOOKUP(commandes!C278,Tableau1[],2,FALSE)</f>
        <v>3</v>
      </c>
    </row>
    <row r="279" spans="1:16" x14ac:dyDescent="0.25">
      <c r="A279" s="89">
        <v>1</v>
      </c>
      <c r="B279" s="90" t="s">
        <v>135</v>
      </c>
      <c r="C279" s="90" t="s">
        <v>38</v>
      </c>
      <c r="D279" s="90" t="s">
        <v>7</v>
      </c>
      <c r="E279" s="91"/>
      <c r="F279" s="90" t="s">
        <v>136</v>
      </c>
      <c r="G279" s="90" t="s">
        <v>137</v>
      </c>
      <c r="H279" s="90">
        <v>30000</v>
      </c>
      <c r="I279" s="90" t="s">
        <v>54</v>
      </c>
      <c r="J279" s="91">
        <v>43161</v>
      </c>
      <c r="K279" s="90">
        <v>0</v>
      </c>
      <c r="L279" s="90">
        <v>29.295000000000002</v>
      </c>
      <c r="M279" s="90" t="s">
        <v>63</v>
      </c>
      <c r="N279" s="90" t="s">
        <v>59</v>
      </c>
      <c r="O279" s="90">
        <v>28.521999999999998</v>
      </c>
      <c r="P279" s="95">
        <f>VLOOKUP(commandes!C279,Tableau1[],2,FALSE)</f>
        <v>3</v>
      </c>
    </row>
    <row r="280" spans="1:16" x14ac:dyDescent="0.25">
      <c r="A280" s="92">
        <v>1</v>
      </c>
      <c r="B280" s="93" t="s">
        <v>138</v>
      </c>
      <c r="C280" s="93" t="s">
        <v>35</v>
      </c>
      <c r="D280" s="93" t="s">
        <v>5</v>
      </c>
      <c r="E280" s="94">
        <v>43139</v>
      </c>
      <c r="F280" s="93" t="s">
        <v>139</v>
      </c>
      <c r="G280" s="93" t="s">
        <v>140</v>
      </c>
      <c r="H280" s="93">
        <v>12000</v>
      </c>
      <c r="I280" s="93" t="s">
        <v>54</v>
      </c>
      <c r="J280" s="94">
        <v>43154</v>
      </c>
      <c r="K280" s="93">
        <v>0</v>
      </c>
      <c r="L280" s="93">
        <v>9.5890000000000004</v>
      </c>
      <c r="M280" s="93" t="s">
        <v>75</v>
      </c>
      <c r="N280" s="93" t="s">
        <v>59</v>
      </c>
      <c r="O280" s="93">
        <v>10.005000000000001</v>
      </c>
      <c r="P280" s="95">
        <f>VLOOKUP(commandes!C280,Tableau1[],2,FALSE)</f>
        <v>3</v>
      </c>
    </row>
    <row r="281" spans="1:16" x14ac:dyDescent="0.25">
      <c r="A281" s="89">
        <v>1</v>
      </c>
      <c r="B281" s="90" t="s">
        <v>141</v>
      </c>
      <c r="C281" s="90" t="s">
        <v>25</v>
      </c>
      <c r="D281" s="90" t="s">
        <v>10</v>
      </c>
      <c r="E281" s="91">
        <v>43140</v>
      </c>
      <c r="F281" s="90" t="s">
        <v>142</v>
      </c>
      <c r="G281" s="90" t="s">
        <v>143</v>
      </c>
      <c r="H281" s="90">
        <v>165</v>
      </c>
      <c r="I281" s="90" t="s">
        <v>54</v>
      </c>
      <c r="J281" s="91">
        <v>43154</v>
      </c>
      <c r="K281" s="90">
        <v>0</v>
      </c>
      <c r="L281" s="90">
        <v>0.48299999999999998</v>
      </c>
      <c r="M281" s="90" t="s">
        <v>144</v>
      </c>
      <c r="N281" s="90" t="s">
        <v>59</v>
      </c>
      <c r="O281" s="90">
        <v>0.53100000000000003</v>
      </c>
      <c r="P281" s="95">
        <f>VLOOKUP(commandes!C281,Tableau1[],2,FALSE)</f>
        <v>4</v>
      </c>
    </row>
    <row r="282" spans="1:16" x14ac:dyDescent="0.25">
      <c r="A282" s="92">
        <v>1</v>
      </c>
      <c r="B282" s="93" t="s">
        <v>145</v>
      </c>
      <c r="C282" s="93" t="s">
        <v>41</v>
      </c>
      <c r="D282" s="93" t="s">
        <v>7</v>
      </c>
      <c r="E282" s="94"/>
      <c r="F282" s="93" t="s">
        <v>146</v>
      </c>
      <c r="G282" s="93" t="s">
        <v>147</v>
      </c>
      <c r="H282" s="93">
        <v>15000</v>
      </c>
      <c r="I282" s="93" t="s">
        <v>54</v>
      </c>
      <c r="J282" s="94">
        <v>43160</v>
      </c>
      <c r="K282" s="93">
        <v>0</v>
      </c>
      <c r="L282" s="93">
        <v>33.893999999999998</v>
      </c>
      <c r="M282" s="93" t="s">
        <v>101</v>
      </c>
      <c r="N282" s="93" t="s">
        <v>59</v>
      </c>
      <c r="O282" s="93">
        <v>17.042000000000002</v>
      </c>
      <c r="P282" s="95">
        <f>VLOOKUP(commandes!C282,Tableau1[],2,FALSE)</f>
        <v>3</v>
      </c>
    </row>
    <row r="283" spans="1:16" x14ac:dyDescent="0.25">
      <c r="A283" s="92">
        <v>1</v>
      </c>
      <c r="B283" s="90" t="s">
        <v>148</v>
      </c>
      <c r="C283" s="90" t="s">
        <v>29</v>
      </c>
      <c r="D283" s="90" t="s">
        <v>10</v>
      </c>
      <c r="E283" s="91">
        <v>43140</v>
      </c>
      <c r="F283" s="90" t="s">
        <v>149</v>
      </c>
      <c r="G283" s="90" t="s">
        <v>150</v>
      </c>
      <c r="H283" s="90">
        <v>1281660</v>
      </c>
      <c r="I283" s="90" t="s">
        <v>54</v>
      </c>
      <c r="J283" s="91">
        <v>43161</v>
      </c>
      <c r="K283" s="90">
        <v>10.68</v>
      </c>
      <c r="L283" s="90">
        <v>86.128</v>
      </c>
      <c r="M283" s="90" t="s">
        <v>71</v>
      </c>
      <c r="N283" s="90" t="s">
        <v>59</v>
      </c>
      <c r="O283" s="90">
        <v>86.128</v>
      </c>
      <c r="P283" s="95">
        <f>VLOOKUP(commandes!C283,Tableau1[],2,FALSE)</f>
        <v>3</v>
      </c>
    </row>
    <row r="284" spans="1:16" x14ac:dyDescent="0.25">
      <c r="A284" s="89">
        <v>1</v>
      </c>
      <c r="B284" s="93" t="s">
        <v>151</v>
      </c>
      <c r="C284" s="93" t="s">
        <v>21</v>
      </c>
      <c r="D284" s="93" t="s">
        <v>7</v>
      </c>
      <c r="E284" s="94">
        <v>43143</v>
      </c>
      <c r="F284" s="93" t="s">
        <v>152</v>
      </c>
      <c r="G284" s="93" t="s">
        <v>153</v>
      </c>
      <c r="H284" s="93">
        <v>40000</v>
      </c>
      <c r="I284" s="93" t="s">
        <v>54</v>
      </c>
      <c r="J284" s="94"/>
      <c r="K284" s="93">
        <v>88</v>
      </c>
      <c r="L284" s="93">
        <v>58.59</v>
      </c>
      <c r="M284" s="93" t="s">
        <v>113</v>
      </c>
      <c r="N284" s="93" t="s">
        <v>59</v>
      </c>
      <c r="O284" s="93">
        <v>0</v>
      </c>
      <c r="P284" s="95">
        <f>VLOOKUP(commandes!C284,Tableau1[],2,FALSE)</f>
        <v>1</v>
      </c>
    </row>
    <row r="285" spans="1:16" x14ac:dyDescent="0.25">
      <c r="A285" s="92">
        <v>1</v>
      </c>
      <c r="B285" s="90" t="s">
        <v>154</v>
      </c>
      <c r="C285" s="90" t="s">
        <v>13</v>
      </c>
      <c r="D285" s="90" t="s">
        <v>10</v>
      </c>
      <c r="E285" s="91"/>
      <c r="F285" s="90" t="s">
        <v>103</v>
      </c>
      <c r="G285" s="90" t="s">
        <v>104</v>
      </c>
      <c r="H285" s="90">
        <v>476</v>
      </c>
      <c r="I285" s="90" t="s">
        <v>54</v>
      </c>
      <c r="J285" s="91"/>
      <c r="K285" s="90">
        <v>0</v>
      </c>
      <c r="L285" s="90">
        <v>120</v>
      </c>
      <c r="M285" s="90" t="s">
        <v>115</v>
      </c>
      <c r="N285" s="90" t="s">
        <v>59</v>
      </c>
      <c r="O285" s="90">
        <v>0</v>
      </c>
      <c r="P285" s="95">
        <f>VLOOKUP(commandes!C285,Tableau1[],2,FALSE)</f>
        <v>4</v>
      </c>
    </row>
    <row r="286" spans="1:16" x14ac:dyDescent="0.25">
      <c r="A286" s="89">
        <v>1</v>
      </c>
      <c r="B286" s="93" t="s">
        <v>155</v>
      </c>
      <c r="C286" s="93" t="s">
        <v>25</v>
      </c>
      <c r="D286" s="93" t="s">
        <v>6</v>
      </c>
      <c r="E286" s="94"/>
      <c r="F286" s="93" t="s">
        <v>73</v>
      </c>
      <c r="G286" s="93" t="s">
        <v>74</v>
      </c>
      <c r="H286" s="93">
        <v>500000</v>
      </c>
      <c r="I286" s="93" t="s">
        <v>54</v>
      </c>
      <c r="J286" s="94">
        <v>43122</v>
      </c>
      <c r="K286" s="93">
        <v>0</v>
      </c>
      <c r="L286" s="93">
        <v>51.555</v>
      </c>
      <c r="M286" s="93" t="s">
        <v>75</v>
      </c>
      <c r="N286" s="93" t="s">
        <v>59</v>
      </c>
      <c r="O286" s="93">
        <v>51.305</v>
      </c>
      <c r="P286" s="95">
        <f>VLOOKUP(commandes!C286,Tableau1[],2,FALSE)</f>
        <v>4</v>
      </c>
    </row>
    <row r="287" spans="1:16" x14ac:dyDescent="0.25">
      <c r="A287" s="92">
        <v>1</v>
      </c>
      <c r="B287" s="90" t="s">
        <v>156</v>
      </c>
      <c r="C287" s="90" t="s">
        <v>41</v>
      </c>
      <c r="D287" s="90" t="s">
        <v>7</v>
      </c>
      <c r="E287" s="91"/>
      <c r="F287" s="90" t="s">
        <v>157</v>
      </c>
      <c r="G287" s="90" t="s">
        <v>158</v>
      </c>
      <c r="H287" s="90">
        <v>1000</v>
      </c>
      <c r="I287" s="90" t="s">
        <v>54</v>
      </c>
      <c r="J287" s="91">
        <v>43161</v>
      </c>
      <c r="K287" s="90">
        <v>0</v>
      </c>
      <c r="L287" s="90">
        <v>79.593999999999994</v>
      </c>
      <c r="M287" s="90" t="s">
        <v>101</v>
      </c>
      <c r="N287" s="90" t="s">
        <v>59</v>
      </c>
      <c r="O287" s="90">
        <v>82.096999999999994</v>
      </c>
      <c r="P287" s="95">
        <f>VLOOKUP(commandes!C287,Tableau1[],2,FALSE)</f>
        <v>3</v>
      </c>
    </row>
    <row r="288" spans="1:16" x14ac:dyDescent="0.25">
      <c r="A288" s="89">
        <v>1</v>
      </c>
      <c r="B288" s="93" t="s">
        <v>159</v>
      </c>
      <c r="C288" s="93" t="s">
        <v>35</v>
      </c>
      <c r="D288" s="93" t="s">
        <v>5</v>
      </c>
      <c r="E288" s="94"/>
      <c r="F288" s="93" t="s">
        <v>160</v>
      </c>
      <c r="G288" s="93" t="s">
        <v>161</v>
      </c>
      <c r="H288" s="93">
        <v>20000</v>
      </c>
      <c r="I288" s="93" t="s">
        <v>54</v>
      </c>
      <c r="J288" s="94">
        <v>43154</v>
      </c>
      <c r="K288" s="93">
        <v>0</v>
      </c>
      <c r="L288" s="93">
        <v>21.818999999999999</v>
      </c>
      <c r="M288" s="93" t="s">
        <v>75</v>
      </c>
      <c r="N288" s="93" t="s">
        <v>59</v>
      </c>
      <c r="O288" s="93">
        <v>22.672999999999998</v>
      </c>
      <c r="P288" s="95">
        <f>VLOOKUP(commandes!C288,Tableau1[],2,FALSE)</f>
        <v>3</v>
      </c>
    </row>
    <row r="289" spans="1:16" x14ac:dyDescent="0.25">
      <c r="A289" s="92">
        <v>1</v>
      </c>
      <c r="B289" s="90" t="s">
        <v>162</v>
      </c>
      <c r="C289" s="90" t="s">
        <v>35</v>
      </c>
      <c r="D289" s="90" t="s">
        <v>7</v>
      </c>
      <c r="E289" s="91"/>
      <c r="F289" s="90" t="s">
        <v>152</v>
      </c>
      <c r="G289" s="90" t="s">
        <v>153</v>
      </c>
      <c r="H289" s="90">
        <v>26142</v>
      </c>
      <c r="I289" s="90" t="s">
        <v>54</v>
      </c>
      <c r="J289" s="91">
        <v>43164</v>
      </c>
      <c r="K289" s="90">
        <v>0</v>
      </c>
      <c r="L289" s="90">
        <v>38.292999999999999</v>
      </c>
      <c r="M289" s="90" t="s">
        <v>75</v>
      </c>
      <c r="N289" s="90" t="s">
        <v>59</v>
      </c>
      <c r="O289" s="90">
        <v>66.488</v>
      </c>
      <c r="P289" s="95">
        <f>VLOOKUP(commandes!C289,Tableau1[],2,FALSE)</f>
        <v>3</v>
      </c>
    </row>
    <row r="290" spans="1:16" x14ac:dyDescent="0.25">
      <c r="A290" s="92">
        <v>1</v>
      </c>
      <c r="B290" s="93" t="s">
        <v>163</v>
      </c>
      <c r="C290" s="93" t="s">
        <v>15</v>
      </c>
      <c r="D290" s="93" t="s">
        <v>5</v>
      </c>
      <c r="E290" s="94">
        <v>43143</v>
      </c>
      <c r="F290" s="93" t="s">
        <v>164</v>
      </c>
      <c r="G290" s="93" t="s">
        <v>165</v>
      </c>
      <c r="H290" s="93">
        <v>30000</v>
      </c>
      <c r="I290" s="93" t="s">
        <v>54</v>
      </c>
      <c r="J290" s="94">
        <v>43164</v>
      </c>
      <c r="K290" s="93">
        <v>0</v>
      </c>
      <c r="L290" s="93">
        <v>16.38</v>
      </c>
      <c r="M290" s="93" t="s">
        <v>58</v>
      </c>
      <c r="N290" s="93" t="s">
        <v>59</v>
      </c>
      <c r="O290" s="93">
        <v>17.704000000000001</v>
      </c>
      <c r="P290" s="95">
        <f>VLOOKUP(commandes!C290,Tableau1[],2,FALSE)</f>
        <v>3</v>
      </c>
    </row>
    <row r="291" spans="1:16" x14ac:dyDescent="0.25">
      <c r="A291" s="89">
        <v>1</v>
      </c>
      <c r="B291" s="90" t="s">
        <v>166</v>
      </c>
      <c r="C291" s="90" t="s">
        <v>41</v>
      </c>
      <c r="D291" s="90" t="s">
        <v>7</v>
      </c>
      <c r="E291" s="91">
        <v>43144</v>
      </c>
      <c r="F291" s="90" t="s">
        <v>167</v>
      </c>
      <c r="G291" s="90" t="s">
        <v>168</v>
      </c>
      <c r="H291" s="90">
        <v>5000</v>
      </c>
      <c r="I291" s="90" t="s">
        <v>54</v>
      </c>
      <c r="J291" s="91">
        <v>43160</v>
      </c>
      <c r="K291" s="90">
        <v>0</v>
      </c>
      <c r="L291" s="90">
        <v>21.052</v>
      </c>
      <c r="M291" s="90" t="s">
        <v>101</v>
      </c>
      <c r="N291" s="90" t="s">
        <v>59</v>
      </c>
      <c r="O291" s="90">
        <v>19.100999999999999</v>
      </c>
      <c r="P291" s="95">
        <f>VLOOKUP(commandes!C291,Tableau1[],2,FALSE)</f>
        <v>3</v>
      </c>
    </row>
    <row r="292" spans="1:16" x14ac:dyDescent="0.25">
      <c r="A292" s="92">
        <v>1</v>
      </c>
      <c r="B292" s="93" t="s">
        <v>169</v>
      </c>
      <c r="C292" s="93" t="s">
        <v>27</v>
      </c>
      <c r="D292" s="93" t="s">
        <v>7</v>
      </c>
      <c r="E292" s="94">
        <v>43144</v>
      </c>
      <c r="F292" s="93" t="s">
        <v>170</v>
      </c>
      <c r="G292" s="93" t="s">
        <v>171</v>
      </c>
      <c r="H292" s="93">
        <v>6000</v>
      </c>
      <c r="I292" s="93" t="s">
        <v>54</v>
      </c>
      <c r="J292" s="94">
        <v>43159</v>
      </c>
      <c r="K292" s="93">
        <v>0</v>
      </c>
      <c r="L292" s="93">
        <v>4.5609999999999999</v>
      </c>
      <c r="M292" s="93" t="s">
        <v>172</v>
      </c>
      <c r="N292" s="93" t="s">
        <v>59</v>
      </c>
      <c r="O292" s="93">
        <v>4.9480000000000004</v>
      </c>
      <c r="P292" s="95">
        <f>VLOOKUP(commandes!C292,Tableau1[],2,FALSE)</f>
        <v>3</v>
      </c>
    </row>
    <row r="293" spans="1:16" x14ac:dyDescent="0.25">
      <c r="A293" s="89">
        <v>1</v>
      </c>
      <c r="B293" s="90" t="s">
        <v>173</v>
      </c>
      <c r="C293" s="90" t="s">
        <v>21</v>
      </c>
      <c r="D293" s="90" t="s">
        <v>7</v>
      </c>
      <c r="E293" s="91">
        <v>43145</v>
      </c>
      <c r="F293" s="90" t="s">
        <v>174</v>
      </c>
      <c r="G293" s="90" t="s">
        <v>175</v>
      </c>
      <c r="H293" s="90">
        <v>40000</v>
      </c>
      <c r="I293" s="90" t="s">
        <v>54</v>
      </c>
      <c r="J293" s="91">
        <v>43157</v>
      </c>
      <c r="K293" s="90">
        <v>0</v>
      </c>
      <c r="L293" s="90">
        <v>49.77</v>
      </c>
      <c r="M293" s="90" t="s">
        <v>113</v>
      </c>
      <c r="N293" s="90" t="s">
        <v>59</v>
      </c>
      <c r="O293" s="90">
        <v>48.19</v>
      </c>
      <c r="P293" s="95">
        <f>VLOOKUP(commandes!C293,Tableau1[],2,FALSE)</f>
        <v>1</v>
      </c>
    </row>
    <row r="294" spans="1:16" x14ac:dyDescent="0.25">
      <c r="A294" s="92">
        <v>1</v>
      </c>
      <c r="B294" s="93" t="s">
        <v>176</v>
      </c>
      <c r="C294" s="93" t="s">
        <v>42</v>
      </c>
      <c r="D294" s="93" t="s">
        <v>7</v>
      </c>
      <c r="E294" s="94"/>
      <c r="F294" s="93" t="s">
        <v>177</v>
      </c>
      <c r="G294" s="93" t="s">
        <v>178</v>
      </c>
      <c r="H294" s="93">
        <v>35000</v>
      </c>
      <c r="I294" s="93" t="s">
        <v>54</v>
      </c>
      <c r="J294" s="94">
        <v>43151</v>
      </c>
      <c r="K294" s="93">
        <v>0</v>
      </c>
      <c r="L294" s="93">
        <v>4.41</v>
      </c>
      <c r="M294" s="93" t="s">
        <v>179</v>
      </c>
      <c r="N294" s="93" t="s">
        <v>59</v>
      </c>
      <c r="O294" s="93">
        <v>4.0490000000000004</v>
      </c>
      <c r="P294" s="95">
        <f>VLOOKUP(commandes!C294,Tableau1[],2,FALSE)</f>
        <v>2</v>
      </c>
    </row>
    <row r="295" spans="1:16" x14ac:dyDescent="0.25">
      <c r="A295" s="89">
        <v>1</v>
      </c>
      <c r="B295" s="90" t="s">
        <v>180</v>
      </c>
      <c r="C295" s="90" t="s">
        <v>37</v>
      </c>
      <c r="D295" s="90" t="s">
        <v>6</v>
      </c>
      <c r="E295" s="91"/>
      <c r="F295" s="90" t="s">
        <v>181</v>
      </c>
      <c r="G295" s="90" t="s">
        <v>182</v>
      </c>
      <c r="H295" s="90">
        <v>80000</v>
      </c>
      <c r="I295" s="90" t="s">
        <v>54</v>
      </c>
      <c r="J295" s="91">
        <v>43144</v>
      </c>
      <c r="K295" s="90">
        <v>0</v>
      </c>
      <c r="L295" s="90">
        <v>8.4</v>
      </c>
      <c r="M295" s="90" t="s">
        <v>125</v>
      </c>
      <c r="N295" s="90" t="s">
        <v>59</v>
      </c>
      <c r="O295" s="90">
        <v>12.628</v>
      </c>
      <c r="P295" s="95">
        <f>VLOOKUP(commandes!C295,Tableau1[],2,FALSE)</f>
        <v>3</v>
      </c>
    </row>
    <row r="296" spans="1:16" x14ac:dyDescent="0.25">
      <c r="A296" s="92">
        <v>1</v>
      </c>
      <c r="B296" s="93" t="s">
        <v>183</v>
      </c>
      <c r="C296" s="93" t="s">
        <v>46</v>
      </c>
      <c r="D296" s="93" t="s">
        <v>6</v>
      </c>
      <c r="E296" s="94">
        <v>43145</v>
      </c>
      <c r="F296" s="93" t="s">
        <v>184</v>
      </c>
      <c r="G296" s="93" t="s">
        <v>185</v>
      </c>
      <c r="H296" s="93">
        <v>305000</v>
      </c>
      <c r="I296" s="93" t="s">
        <v>54</v>
      </c>
      <c r="J296" s="94">
        <v>43164</v>
      </c>
      <c r="K296" s="93">
        <v>0</v>
      </c>
      <c r="L296" s="93">
        <v>16.012</v>
      </c>
      <c r="M296" s="93" t="s">
        <v>97</v>
      </c>
      <c r="N296" s="93" t="s">
        <v>59</v>
      </c>
      <c r="O296" s="93">
        <v>24.658000000000001</v>
      </c>
      <c r="P296" s="95">
        <f>VLOOKUP(commandes!C296,Tableau1[],2,FALSE)</f>
        <v>3</v>
      </c>
    </row>
    <row r="297" spans="1:16" x14ac:dyDescent="0.25">
      <c r="A297" s="92">
        <v>1</v>
      </c>
      <c r="B297" s="90" t="s">
        <v>186</v>
      </c>
      <c r="C297" s="90" t="s">
        <v>41</v>
      </c>
      <c r="D297" s="90" t="s">
        <v>5</v>
      </c>
      <c r="E297" s="91">
        <v>43146</v>
      </c>
      <c r="F297" s="90" t="s">
        <v>187</v>
      </c>
      <c r="G297" s="90" t="s">
        <v>188</v>
      </c>
      <c r="H297" s="90">
        <v>40000</v>
      </c>
      <c r="I297" s="90" t="s">
        <v>54</v>
      </c>
      <c r="J297" s="91">
        <v>43151</v>
      </c>
      <c r="K297" s="90">
        <v>0</v>
      </c>
      <c r="L297" s="90">
        <v>83.79</v>
      </c>
      <c r="M297" s="90" t="s">
        <v>101</v>
      </c>
      <c r="N297" s="90" t="s">
        <v>189</v>
      </c>
      <c r="O297" s="90">
        <v>82.350999999999999</v>
      </c>
      <c r="P297" s="95">
        <f>VLOOKUP(commandes!C297,Tableau1[],2,FALSE)</f>
        <v>3</v>
      </c>
    </row>
    <row r="298" spans="1:16" x14ac:dyDescent="0.25">
      <c r="A298" s="89">
        <v>1</v>
      </c>
      <c r="B298" s="93" t="s">
        <v>190</v>
      </c>
      <c r="C298" s="93" t="s">
        <v>41</v>
      </c>
      <c r="D298" s="93" t="s">
        <v>7</v>
      </c>
      <c r="E298" s="94"/>
      <c r="F298" s="93" t="s">
        <v>191</v>
      </c>
      <c r="G298" s="93" t="s">
        <v>192</v>
      </c>
      <c r="H298" s="93">
        <v>6000</v>
      </c>
      <c r="I298" s="93" t="s">
        <v>54</v>
      </c>
      <c r="J298" s="94">
        <v>43158</v>
      </c>
      <c r="K298" s="93">
        <v>0</v>
      </c>
      <c r="L298" s="93">
        <v>6.1680000000000001</v>
      </c>
      <c r="M298" s="93" t="s">
        <v>101</v>
      </c>
      <c r="N298" s="93" t="s">
        <v>59</v>
      </c>
      <c r="O298" s="93">
        <v>6.0640000000000001</v>
      </c>
      <c r="P298" s="95">
        <f>VLOOKUP(commandes!C298,Tableau1[],2,FALSE)</f>
        <v>3</v>
      </c>
    </row>
    <row r="299" spans="1:16" x14ac:dyDescent="0.25">
      <c r="A299" s="92">
        <v>1</v>
      </c>
      <c r="B299" s="90" t="s">
        <v>193</v>
      </c>
      <c r="C299" s="90" t="s">
        <v>12</v>
      </c>
      <c r="D299" s="90" t="s">
        <v>4</v>
      </c>
      <c r="E299" s="91"/>
      <c r="F299" s="90" t="s">
        <v>194</v>
      </c>
      <c r="G299" s="90" t="s">
        <v>195</v>
      </c>
      <c r="H299" s="90">
        <v>1400</v>
      </c>
      <c r="I299" s="90" t="s">
        <v>54</v>
      </c>
      <c r="J299" s="91">
        <v>43164</v>
      </c>
      <c r="K299" s="90">
        <v>0</v>
      </c>
      <c r="L299" s="90">
        <v>10.106</v>
      </c>
      <c r="M299" s="90" t="s">
        <v>67</v>
      </c>
      <c r="N299" s="90" t="s">
        <v>59</v>
      </c>
      <c r="O299" s="90">
        <v>9.7899999999999991</v>
      </c>
      <c r="P299" s="95">
        <f>VLOOKUP(commandes!C299,Tableau1[],2,FALSE)</f>
        <v>2</v>
      </c>
    </row>
    <row r="300" spans="1:16" x14ac:dyDescent="0.25">
      <c r="A300" s="89">
        <v>1</v>
      </c>
      <c r="B300" s="93" t="s">
        <v>196</v>
      </c>
      <c r="C300" s="93" t="s">
        <v>35</v>
      </c>
      <c r="D300" s="93" t="s">
        <v>4</v>
      </c>
      <c r="E300" s="94">
        <v>43146</v>
      </c>
      <c r="F300" s="93" t="s">
        <v>197</v>
      </c>
      <c r="G300" s="93" t="s">
        <v>198</v>
      </c>
      <c r="H300" s="93">
        <v>1500</v>
      </c>
      <c r="I300" s="93" t="s">
        <v>54</v>
      </c>
      <c r="J300" s="94">
        <v>43161</v>
      </c>
      <c r="K300" s="93">
        <v>0</v>
      </c>
      <c r="L300" s="93">
        <v>2.827</v>
      </c>
      <c r="M300" s="93" t="s">
        <v>125</v>
      </c>
      <c r="N300" s="93" t="s">
        <v>59</v>
      </c>
      <c r="O300" s="93">
        <v>2.6440000000000001</v>
      </c>
      <c r="P300" s="95">
        <f>VLOOKUP(commandes!C300,Tableau1[],2,FALSE)</f>
        <v>3</v>
      </c>
    </row>
    <row r="301" spans="1:16" x14ac:dyDescent="0.25">
      <c r="A301" s="92">
        <v>1</v>
      </c>
      <c r="B301" s="90" t="s">
        <v>199</v>
      </c>
      <c r="C301" s="90" t="s">
        <v>17</v>
      </c>
      <c r="D301" s="90" t="s">
        <v>7</v>
      </c>
      <c r="E301" s="91">
        <v>43147</v>
      </c>
      <c r="F301" s="90" t="s">
        <v>174</v>
      </c>
      <c r="G301" s="90" t="s">
        <v>175</v>
      </c>
      <c r="H301" s="90">
        <v>40000</v>
      </c>
      <c r="I301" s="90" t="s">
        <v>54</v>
      </c>
      <c r="J301" s="91">
        <v>43159</v>
      </c>
      <c r="K301" s="90">
        <v>0</v>
      </c>
      <c r="L301" s="90">
        <v>49.77</v>
      </c>
      <c r="M301" s="90" t="s">
        <v>200</v>
      </c>
      <c r="N301" s="90" t="s">
        <v>59</v>
      </c>
      <c r="O301" s="90">
        <v>46.7</v>
      </c>
      <c r="P301" s="95">
        <f>VLOOKUP(commandes!C301,Tableau1[],2,FALSE)</f>
        <v>1</v>
      </c>
    </row>
    <row r="302" spans="1:16" x14ac:dyDescent="0.25">
      <c r="A302" s="89">
        <v>1</v>
      </c>
      <c r="B302" s="93" t="s">
        <v>201</v>
      </c>
      <c r="C302" s="93" t="s">
        <v>47</v>
      </c>
      <c r="D302" s="93" t="s">
        <v>7</v>
      </c>
      <c r="E302" s="94"/>
      <c r="F302" s="93" t="s">
        <v>202</v>
      </c>
      <c r="G302" s="93" t="s">
        <v>203</v>
      </c>
      <c r="H302" s="93">
        <v>50000</v>
      </c>
      <c r="I302" s="93" t="s">
        <v>54</v>
      </c>
      <c r="J302" s="94">
        <v>43125</v>
      </c>
      <c r="K302" s="93">
        <v>63.7</v>
      </c>
      <c r="L302" s="93">
        <v>21.64</v>
      </c>
      <c r="M302" s="93" t="s">
        <v>204</v>
      </c>
      <c r="N302" s="93" t="s">
        <v>59</v>
      </c>
      <c r="O302" s="93">
        <v>23.509</v>
      </c>
      <c r="P302" s="95">
        <f>VLOOKUP(commandes!C302,Tableau1[],2,FALSE)</f>
        <v>4</v>
      </c>
    </row>
    <row r="303" spans="1:16" x14ac:dyDescent="0.25">
      <c r="A303" s="92">
        <v>1</v>
      </c>
      <c r="B303" s="90" t="s">
        <v>205</v>
      </c>
      <c r="C303" s="90" t="s">
        <v>29</v>
      </c>
      <c r="D303" s="90" t="s">
        <v>10</v>
      </c>
      <c r="E303" s="91"/>
      <c r="F303" s="90" t="s">
        <v>206</v>
      </c>
      <c r="G303" s="90" t="s">
        <v>207</v>
      </c>
      <c r="H303" s="90">
        <v>2884400</v>
      </c>
      <c r="I303" s="90" t="s">
        <v>54</v>
      </c>
      <c r="J303" s="91">
        <v>43157</v>
      </c>
      <c r="K303" s="90">
        <v>16.02</v>
      </c>
      <c r="L303" s="90">
        <v>117.97199999999999</v>
      </c>
      <c r="M303" s="90" t="s">
        <v>97</v>
      </c>
      <c r="N303" s="90" t="s">
        <v>59</v>
      </c>
      <c r="O303" s="90">
        <v>117.97199999999999</v>
      </c>
      <c r="P303" s="95">
        <f>VLOOKUP(commandes!C303,Tableau1[],2,FALSE)</f>
        <v>3</v>
      </c>
    </row>
    <row r="304" spans="1:16" x14ac:dyDescent="0.25">
      <c r="A304" s="92">
        <v>1</v>
      </c>
      <c r="B304" s="93" t="s">
        <v>208</v>
      </c>
      <c r="C304" s="93" t="s">
        <v>28</v>
      </c>
      <c r="D304" s="93" t="s">
        <v>10</v>
      </c>
      <c r="E304" s="94">
        <v>43147</v>
      </c>
      <c r="F304" s="93" t="s">
        <v>209</v>
      </c>
      <c r="G304" s="93" t="s">
        <v>210</v>
      </c>
      <c r="H304" s="93">
        <v>50</v>
      </c>
      <c r="I304" s="93" t="s">
        <v>54</v>
      </c>
      <c r="J304" s="94">
        <v>43150</v>
      </c>
      <c r="K304" s="93">
        <v>0.59</v>
      </c>
      <c r="L304" s="93">
        <v>0.749</v>
      </c>
      <c r="M304" s="93" t="s">
        <v>67</v>
      </c>
      <c r="N304" s="93" t="s">
        <v>59</v>
      </c>
      <c r="O304" s="93">
        <v>0.69799999999999995</v>
      </c>
      <c r="P304" s="95">
        <f>VLOOKUP(commandes!C304,Tableau1[],2,FALSE)</f>
        <v>3</v>
      </c>
    </row>
    <row r="305" spans="1:16" x14ac:dyDescent="0.25">
      <c r="A305" s="89">
        <v>1</v>
      </c>
      <c r="B305" s="90" t="s">
        <v>211</v>
      </c>
      <c r="C305" s="90" t="s">
        <v>21</v>
      </c>
      <c r="D305" s="90" t="s">
        <v>7</v>
      </c>
      <c r="E305" s="91">
        <v>43150</v>
      </c>
      <c r="F305" s="90" t="s">
        <v>152</v>
      </c>
      <c r="G305" s="90" t="s">
        <v>153</v>
      </c>
      <c r="H305" s="90">
        <v>40000</v>
      </c>
      <c r="I305" s="90" t="s">
        <v>54</v>
      </c>
      <c r="J305" s="91"/>
      <c r="K305" s="90">
        <v>88</v>
      </c>
      <c r="L305" s="90">
        <v>58.59</v>
      </c>
      <c r="M305" s="90" t="s">
        <v>113</v>
      </c>
      <c r="N305" s="90" t="s">
        <v>59</v>
      </c>
      <c r="O305" s="90">
        <v>0</v>
      </c>
      <c r="P305" s="95">
        <f>VLOOKUP(commandes!C305,Tableau1[],2,FALSE)</f>
        <v>1</v>
      </c>
    </row>
    <row r="306" spans="1:16" x14ac:dyDescent="0.25">
      <c r="A306" s="92">
        <v>1</v>
      </c>
      <c r="B306" s="93" t="s">
        <v>212</v>
      </c>
      <c r="C306" s="93" t="s">
        <v>13</v>
      </c>
      <c r="D306" s="93" t="s">
        <v>10</v>
      </c>
      <c r="E306" s="94"/>
      <c r="F306" s="93" t="s">
        <v>103</v>
      </c>
      <c r="G306" s="93" t="s">
        <v>104</v>
      </c>
      <c r="H306" s="93">
        <v>476</v>
      </c>
      <c r="I306" s="93" t="s">
        <v>54</v>
      </c>
      <c r="J306" s="94"/>
      <c r="K306" s="93">
        <v>0</v>
      </c>
      <c r="L306" s="93">
        <v>120</v>
      </c>
      <c r="M306" s="93" t="s">
        <v>115</v>
      </c>
      <c r="N306" s="93" t="s">
        <v>59</v>
      </c>
      <c r="O306" s="93">
        <v>0</v>
      </c>
      <c r="P306" s="95">
        <f>VLOOKUP(commandes!C306,Tableau1[],2,FALSE)</f>
        <v>4</v>
      </c>
    </row>
    <row r="307" spans="1:16" x14ac:dyDescent="0.25">
      <c r="A307" s="89">
        <v>1</v>
      </c>
      <c r="B307" s="90" t="s">
        <v>213</v>
      </c>
      <c r="C307" s="90" t="s">
        <v>41</v>
      </c>
      <c r="D307" s="90" t="s">
        <v>7</v>
      </c>
      <c r="E307" s="91"/>
      <c r="F307" s="90" t="s">
        <v>214</v>
      </c>
      <c r="G307" s="90" t="s">
        <v>215</v>
      </c>
      <c r="H307" s="90">
        <v>3500</v>
      </c>
      <c r="I307" s="90" t="s">
        <v>54</v>
      </c>
      <c r="J307" s="91">
        <v>43160</v>
      </c>
      <c r="K307" s="90">
        <v>0</v>
      </c>
      <c r="L307" s="90">
        <v>28.753</v>
      </c>
      <c r="M307" s="90" t="s">
        <v>101</v>
      </c>
      <c r="N307" s="90" t="s">
        <v>59</v>
      </c>
      <c r="O307" s="90">
        <v>35.423000000000002</v>
      </c>
      <c r="P307" s="95">
        <f>VLOOKUP(commandes!C307,Tableau1[],2,FALSE)</f>
        <v>3</v>
      </c>
    </row>
    <row r="308" spans="1:16" x14ac:dyDescent="0.25">
      <c r="A308" s="92">
        <v>1</v>
      </c>
      <c r="B308" s="93" t="s">
        <v>216</v>
      </c>
      <c r="C308" s="93" t="s">
        <v>30</v>
      </c>
      <c r="D308" s="93" t="s">
        <v>7</v>
      </c>
      <c r="E308" s="94"/>
      <c r="F308" s="93" t="s">
        <v>217</v>
      </c>
      <c r="G308" s="93" t="s">
        <v>218</v>
      </c>
      <c r="H308" s="93">
        <v>2000</v>
      </c>
      <c r="I308" s="93" t="s">
        <v>54</v>
      </c>
      <c r="J308" s="94">
        <v>43164</v>
      </c>
      <c r="K308" s="93">
        <v>0</v>
      </c>
      <c r="L308" s="93">
        <v>54.18</v>
      </c>
      <c r="M308" s="93" t="s">
        <v>71</v>
      </c>
      <c r="N308" s="93" t="s">
        <v>59</v>
      </c>
      <c r="O308" s="93">
        <v>54.640999999999998</v>
      </c>
      <c r="P308" s="95">
        <f>VLOOKUP(commandes!C308,Tableau1[],2,FALSE)</f>
        <v>3</v>
      </c>
    </row>
    <row r="309" spans="1:16" x14ac:dyDescent="0.25">
      <c r="A309" s="89">
        <v>1</v>
      </c>
      <c r="B309" s="90" t="s">
        <v>219</v>
      </c>
      <c r="C309" s="90" t="s">
        <v>41</v>
      </c>
      <c r="D309" s="90" t="s">
        <v>7</v>
      </c>
      <c r="E309" s="91"/>
      <c r="F309" s="90" t="s">
        <v>220</v>
      </c>
      <c r="G309" s="90" t="s">
        <v>221</v>
      </c>
      <c r="H309" s="90">
        <v>21476</v>
      </c>
      <c r="I309" s="90" t="s">
        <v>54</v>
      </c>
      <c r="J309" s="91">
        <v>43157</v>
      </c>
      <c r="K309" s="90">
        <v>0</v>
      </c>
      <c r="L309" s="90">
        <v>276.14699999999999</v>
      </c>
      <c r="M309" s="90" t="s">
        <v>101</v>
      </c>
      <c r="N309" s="90" t="s">
        <v>59</v>
      </c>
      <c r="O309" s="90">
        <v>22.55</v>
      </c>
      <c r="P309" s="95">
        <f>VLOOKUP(commandes!C309,Tableau1[],2,FALSE)</f>
        <v>3</v>
      </c>
    </row>
    <row r="310" spans="1:16" x14ac:dyDescent="0.25">
      <c r="A310" s="92">
        <v>1</v>
      </c>
      <c r="B310" s="93" t="s">
        <v>222</v>
      </c>
      <c r="C310" s="93" t="s">
        <v>27</v>
      </c>
      <c r="D310" s="93" t="s">
        <v>5</v>
      </c>
      <c r="E310" s="94">
        <v>43150</v>
      </c>
      <c r="F310" s="93" t="s">
        <v>223</v>
      </c>
      <c r="G310" s="93" t="s">
        <v>224</v>
      </c>
      <c r="H310" s="93">
        <v>26115</v>
      </c>
      <c r="I310" s="93" t="s">
        <v>54</v>
      </c>
      <c r="J310" s="94">
        <v>43160</v>
      </c>
      <c r="K310" s="93">
        <v>0</v>
      </c>
      <c r="L310" s="93">
        <v>8.5</v>
      </c>
      <c r="M310" s="93" t="s">
        <v>172</v>
      </c>
      <c r="N310" s="93" t="s">
        <v>189</v>
      </c>
      <c r="O310" s="93">
        <v>27.42</v>
      </c>
      <c r="P310" s="95">
        <f>VLOOKUP(commandes!C310,Tableau1[],2,FALSE)</f>
        <v>3</v>
      </c>
    </row>
    <row r="311" spans="1:16" x14ac:dyDescent="0.25">
      <c r="A311" s="92">
        <v>1</v>
      </c>
      <c r="B311" s="90" t="s">
        <v>225</v>
      </c>
      <c r="C311" s="90" t="s">
        <v>21</v>
      </c>
      <c r="D311" s="90" t="s">
        <v>7</v>
      </c>
      <c r="E311" s="91">
        <v>43151</v>
      </c>
      <c r="F311" s="90" t="s">
        <v>174</v>
      </c>
      <c r="G311" s="90" t="s">
        <v>175</v>
      </c>
      <c r="H311" s="90">
        <v>40000</v>
      </c>
      <c r="I311" s="90" t="s">
        <v>54</v>
      </c>
      <c r="J311" s="91"/>
      <c r="K311" s="90">
        <v>47.17</v>
      </c>
      <c r="L311" s="90">
        <v>49.77</v>
      </c>
      <c r="M311" s="90" t="s">
        <v>113</v>
      </c>
      <c r="N311" s="90" t="s">
        <v>59</v>
      </c>
      <c r="O311" s="90">
        <v>0</v>
      </c>
      <c r="P311" s="95">
        <f>VLOOKUP(commandes!C311,Tableau1[],2,FALSE)</f>
        <v>1</v>
      </c>
    </row>
    <row r="312" spans="1:16" x14ac:dyDescent="0.25">
      <c r="A312" s="89">
        <v>1</v>
      </c>
      <c r="B312" s="93" t="s">
        <v>226</v>
      </c>
      <c r="C312" s="93" t="s">
        <v>25</v>
      </c>
      <c r="D312" s="93" t="s">
        <v>5</v>
      </c>
      <c r="E312" s="94"/>
      <c r="F312" s="93" t="s">
        <v>227</v>
      </c>
      <c r="G312" s="93" t="s">
        <v>228</v>
      </c>
      <c r="H312" s="93">
        <v>15000</v>
      </c>
      <c r="I312" s="93" t="s">
        <v>54</v>
      </c>
      <c r="J312" s="94">
        <v>43119</v>
      </c>
      <c r="K312" s="93">
        <v>0</v>
      </c>
      <c r="L312" s="93">
        <v>10.442</v>
      </c>
      <c r="M312" s="93" t="s">
        <v>229</v>
      </c>
      <c r="N312" s="93" t="s">
        <v>59</v>
      </c>
      <c r="O312" s="93">
        <v>12.73</v>
      </c>
      <c r="P312" s="95">
        <f>VLOOKUP(commandes!C312,Tableau1[],2,FALSE)</f>
        <v>4</v>
      </c>
    </row>
    <row r="313" spans="1:16" x14ac:dyDescent="0.25">
      <c r="A313" s="92">
        <v>1</v>
      </c>
      <c r="B313" s="90" t="s">
        <v>230</v>
      </c>
      <c r="C313" s="90" t="s">
        <v>41</v>
      </c>
      <c r="D313" s="90" t="s">
        <v>7</v>
      </c>
      <c r="E313" s="91"/>
      <c r="F313" s="90" t="s">
        <v>79</v>
      </c>
      <c r="G313" s="90" t="s">
        <v>80</v>
      </c>
      <c r="H313" s="90">
        <v>25000</v>
      </c>
      <c r="I313" s="90" t="s">
        <v>54</v>
      </c>
      <c r="J313" s="91">
        <v>43164</v>
      </c>
      <c r="K313" s="90">
        <v>0</v>
      </c>
      <c r="L313" s="90">
        <v>10.762</v>
      </c>
      <c r="M313" s="90" t="s">
        <v>101</v>
      </c>
      <c r="N313" s="90" t="s">
        <v>59</v>
      </c>
      <c r="O313" s="90">
        <v>10.507999999999999</v>
      </c>
      <c r="P313" s="95">
        <f>VLOOKUP(commandes!C313,Tableau1[],2,FALSE)</f>
        <v>3</v>
      </c>
    </row>
    <row r="314" spans="1:16" x14ac:dyDescent="0.25">
      <c r="A314" s="89">
        <v>1</v>
      </c>
      <c r="B314" s="93" t="s">
        <v>231</v>
      </c>
      <c r="C314" s="93" t="s">
        <v>33</v>
      </c>
      <c r="D314" s="93" t="s">
        <v>7</v>
      </c>
      <c r="E314" s="94"/>
      <c r="F314" s="93" t="s">
        <v>61</v>
      </c>
      <c r="G314" s="93" t="s">
        <v>62</v>
      </c>
      <c r="H314" s="93">
        <v>30000</v>
      </c>
      <c r="I314" s="93" t="s">
        <v>54</v>
      </c>
      <c r="J314" s="94">
        <v>43161</v>
      </c>
      <c r="K314" s="93">
        <v>0</v>
      </c>
      <c r="L314" s="93">
        <v>24.254999999999999</v>
      </c>
      <c r="M314" s="93" t="s">
        <v>125</v>
      </c>
      <c r="N314" s="93" t="s">
        <v>59</v>
      </c>
      <c r="O314" s="93">
        <v>23.745000000000001</v>
      </c>
      <c r="P314" s="95">
        <f>VLOOKUP(commandes!C314,Tableau1[],2,FALSE)</f>
        <v>3</v>
      </c>
    </row>
    <row r="315" spans="1:16" x14ac:dyDescent="0.25">
      <c r="A315" s="92">
        <v>1</v>
      </c>
      <c r="B315" s="90" t="s">
        <v>232</v>
      </c>
      <c r="C315" s="90" t="s">
        <v>33</v>
      </c>
      <c r="D315" s="90" t="s">
        <v>5</v>
      </c>
      <c r="E315" s="91"/>
      <c r="F315" s="90" t="s">
        <v>233</v>
      </c>
      <c r="G315" s="90" t="s">
        <v>234</v>
      </c>
      <c r="H315" s="90">
        <v>34000</v>
      </c>
      <c r="I315" s="90" t="s">
        <v>54</v>
      </c>
      <c r="J315" s="91">
        <v>43164</v>
      </c>
      <c r="K315" s="90">
        <v>0</v>
      </c>
      <c r="L315" s="90">
        <v>18.457000000000001</v>
      </c>
      <c r="M315" s="90" t="s">
        <v>125</v>
      </c>
      <c r="N315" s="90" t="s">
        <v>59</v>
      </c>
      <c r="O315" s="90">
        <v>18.061</v>
      </c>
      <c r="P315" s="95">
        <f>VLOOKUP(commandes!C315,Tableau1[],2,FALSE)</f>
        <v>3</v>
      </c>
    </row>
    <row r="316" spans="1:16" x14ac:dyDescent="0.25">
      <c r="A316" s="89">
        <v>1</v>
      </c>
      <c r="B316" s="93" t="s">
        <v>235</v>
      </c>
      <c r="C316" s="93" t="s">
        <v>21</v>
      </c>
      <c r="D316" s="93" t="s">
        <v>7</v>
      </c>
      <c r="E316" s="94">
        <v>43151</v>
      </c>
      <c r="F316" s="93" t="s">
        <v>236</v>
      </c>
      <c r="G316" s="93" t="s">
        <v>237</v>
      </c>
      <c r="H316" s="93">
        <v>40000</v>
      </c>
      <c r="I316" s="93" t="s">
        <v>54</v>
      </c>
      <c r="J316" s="94"/>
      <c r="K316" s="93">
        <v>19.05</v>
      </c>
      <c r="L316" s="93">
        <v>89.123999999999995</v>
      </c>
      <c r="M316" s="93" t="s">
        <v>113</v>
      </c>
      <c r="N316" s="93" t="s">
        <v>59</v>
      </c>
      <c r="O316" s="93">
        <v>0</v>
      </c>
      <c r="P316" s="95">
        <f>VLOOKUP(commandes!C316,Tableau1[],2,FALSE)</f>
        <v>1</v>
      </c>
    </row>
    <row r="317" spans="1:16" x14ac:dyDescent="0.25">
      <c r="A317" s="92">
        <v>1</v>
      </c>
      <c r="B317" s="90" t="s">
        <v>238</v>
      </c>
      <c r="C317" s="90" t="s">
        <v>14</v>
      </c>
      <c r="D317" s="90" t="s">
        <v>5</v>
      </c>
      <c r="E317" s="91">
        <v>43152</v>
      </c>
      <c r="F317" s="90" t="s">
        <v>239</v>
      </c>
      <c r="G317" s="90" t="s">
        <v>240</v>
      </c>
      <c r="H317" s="90">
        <v>23000</v>
      </c>
      <c r="I317" s="90" t="s">
        <v>54</v>
      </c>
      <c r="J317" s="91">
        <v>43161</v>
      </c>
      <c r="K317" s="90">
        <v>0</v>
      </c>
      <c r="L317" s="90">
        <v>14.103999999999999</v>
      </c>
      <c r="M317" s="90" t="s">
        <v>241</v>
      </c>
      <c r="N317" s="90" t="s">
        <v>59</v>
      </c>
      <c r="O317" s="90">
        <v>14.183</v>
      </c>
      <c r="P317" s="95">
        <f>VLOOKUP(commandes!C317,Tableau1[],2,FALSE)</f>
        <v>3</v>
      </c>
    </row>
    <row r="318" spans="1:16" x14ac:dyDescent="0.25">
      <c r="A318" s="92">
        <v>1</v>
      </c>
      <c r="B318" s="93" t="s">
        <v>242</v>
      </c>
      <c r="C318" s="93" t="s">
        <v>30</v>
      </c>
      <c r="D318" s="93" t="s">
        <v>7</v>
      </c>
      <c r="E318" s="94"/>
      <c r="F318" s="93" t="s">
        <v>243</v>
      </c>
      <c r="G318" s="93" t="s">
        <v>244</v>
      </c>
      <c r="H318" s="93">
        <v>700</v>
      </c>
      <c r="I318" s="93" t="s">
        <v>54</v>
      </c>
      <c r="J318" s="94">
        <v>43161</v>
      </c>
      <c r="K318" s="93">
        <v>0</v>
      </c>
      <c r="L318" s="93">
        <v>43.779000000000003</v>
      </c>
      <c r="M318" s="93" t="s">
        <v>71</v>
      </c>
      <c r="N318" s="93" t="s">
        <v>59</v>
      </c>
      <c r="O318" s="93">
        <v>46.192</v>
      </c>
      <c r="P318" s="95">
        <f>VLOOKUP(commandes!C318,Tableau1[],2,FALSE)</f>
        <v>3</v>
      </c>
    </row>
    <row r="319" spans="1:16" x14ac:dyDescent="0.25">
      <c r="A319" s="89">
        <v>1</v>
      </c>
      <c r="B319" s="90" t="s">
        <v>245</v>
      </c>
      <c r="C319" s="90" t="s">
        <v>32</v>
      </c>
      <c r="D319" s="90" t="s">
        <v>10</v>
      </c>
      <c r="E319" s="91"/>
      <c r="F319" s="90" t="s">
        <v>246</v>
      </c>
      <c r="G319" s="90" t="s">
        <v>247</v>
      </c>
      <c r="H319" s="90">
        <v>1000</v>
      </c>
      <c r="I319" s="90" t="s">
        <v>54</v>
      </c>
      <c r="J319" s="91">
        <v>43117</v>
      </c>
      <c r="K319" s="90">
        <v>2.35</v>
      </c>
      <c r="L319" s="90">
        <v>0.98</v>
      </c>
      <c r="M319" s="90" t="s">
        <v>67</v>
      </c>
      <c r="N319" s="90" t="s">
        <v>59</v>
      </c>
      <c r="O319" s="90">
        <v>0.93899999999999995</v>
      </c>
      <c r="P319" s="95">
        <f>VLOOKUP(commandes!C319,Tableau1[],2,FALSE)</f>
        <v>3</v>
      </c>
    </row>
    <row r="320" spans="1:16" x14ac:dyDescent="0.25">
      <c r="A320" s="92">
        <v>1</v>
      </c>
      <c r="B320" s="93" t="s">
        <v>248</v>
      </c>
      <c r="C320" s="93" t="s">
        <v>19</v>
      </c>
      <c r="D320" s="93" t="s">
        <v>7</v>
      </c>
      <c r="E320" s="94"/>
      <c r="F320" s="93" t="s">
        <v>249</v>
      </c>
      <c r="G320" s="93" t="s">
        <v>250</v>
      </c>
      <c r="H320" s="93">
        <v>2000</v>
      </c>
      <c r="I320" s="93" t="s">
        <v>54</v>
      </c>
      <c r="J320" s="94">
        <v>43122</v>
      </c>
      <c r="K320" s="93">
        <v>7.6</v>
      </c>
      <c r="L320" s="93">
        <v>24.065999999999999</v>
      </c>
      <c r="M320" s="93" t="s">
        <v>251</v>
      </c>
      <c r="N320" s="93" t="s">
        <v>59</v>
      </c>
      <c r="O320" s="93">
        <v>23.414999999999999</v>
      </c>
      <c r="P320" s="95">
        <f>VLOOKUP(commandes!C320,Tableau1[],2,FALSE)</f>
        <v>4</v>
      </c>
    </row>
    <row r="321" spans="1:16" x14ac:dyDescent="0.25">
      <c r="A321" s="89">
        <v>1</v>
      </c>
      <c r="B321" s="90" t="s">
        <v>252</v>
      </c>
      <c r="C321" s="90" t="s">
        <v>12</v>
      </c>
      <c r="D321" s="90" t="s">
        <v>7</v>
      </c>
      <c r="E321" s="91">
        <v>43152</v>
      </c>
      <c r="F321" s="90" t="s">
        <v>133</v>
      </c>
      <c r="G321" s="90" t="s">
        <v>134</v>
      </c>
      <c r="H321" s="90">
        <v>51000</v>
      </c>
      <c r="I321" s="90" t="s">
        <v>54</v>
      </c>
      <c r="J321" s="91">
        <v>43158</v>
      </c>
      <c r="K321" s="90">
        <v>0</v>
      </c>
      <c r="L321" s="90">
        <v>64.260000000000005</v>
      </c>
      <c r="M321" s="90" t="s">
        <v>67</v>
      </c>
      <c r="N321" s="90" t="s">
        <v>59</v>
      </c>
      <c r="O321" s="90">
        <v>67.302000000000007</v>
      </c>
      <c r="P321" s="95">
        <f>VLOOKUP(commandes!C321,Tableau1[],2,FALSE)</f>
        <v>2</v>
      </c>
    </row>
    <row r="322" spans="1:16" x14ac:dyDescent="0.25">
      <c r="A322" s="92">
        <v>1</v>
      </c>
      <c r="B322" s="93" t="s">
        <v>253</v>
      </c>
      <c r="C322" s="93" t="s">
        <v>28</v>
      </c>
      <c r="D322" s="93" t="s">
        <v>10</v>
      </c>
      <c r="E322" s="94">
        <v>43153</v>
      </c>
      <c r="F322" s="93" t="s">
        <v>254</v>
      </c>
      <c r="G322" s="93" t="s">
        <v>255</v>
      </c>
      <c r="H322" s="93">
        <v>2800</v>
      </c>
      <c r="I322" s="93" t="s">
        <v>54</v>
      </c>
      <c r="J322" s="94">
        <v>43162</v>
      </c>
      <c r="K322" s="93">
        <v>6.42</v>
      </c>
      <c r="L322" s="93">
        <v>4.6360000000000001</v>
      </c>
      <c r="M322" s="93" t="s">
        <v>67</v>
      </c>
      <c r="N322" s="93" t="s">
        <v>59</v>
      </c>
      <c r="O322" s="93">
        <v>4.3579999999999997</v>
      </c>
      <c r="P322" s="95">
        <f>VLOOKUP(commandes!C322,Tableau1[],2,FALSE)</f>
        <v>3</v>
      </c>
    </row>
    <row r="323" spans="1:16" x14ac:dyDescent="0.25">
      <c r="A323" s="89">
        <v>1</v>
      </c>
      <c r="B323" s="90" t="s">
        <v>256</v>
      </c>
      <c r="C323" s="90" t="s">
        <v>39</v>
      </c>
      <c r="D323" s="90" t="s">
        <v>5</v>
      </c>
      <c r="E323" s="91">
        <v>43153</v>
      </c>
      <c r="F323" s="90" t="s">
        <v>257</v>
      </c>
      <c r="G323" s="90" t="s">
        <v>258</v>
      </c>
      <c r="H323" s="90">
        <v>46000</v>
      </c>
      <c r="I323" s="90" t="s">
        <v>54</v>
      </c>
      <c r="J323" s="91">
        <v>43164</v>
      </c>
      <c r="K323" s="90">
        <v>0</v>
      </c>
      <c r="L323" s="90">
        <v>13.571999999999999</v>
      </c>
      <c r="M323" s="90" t="s">
        <v>125</v>
      </c>
      <c r="N323" s="90" t="s">
        <v>59</v>
      </c>
      <c r="O323" s="90">
        <v>12.667999999999999</v>
      </c>
      <c r="P323" s="95">
        <f>VLOOKUP(commandes!C323,Tableau1[],2,FALSE)</f>
        <v>3</v>
      </c>
    </row>
    <row r="324" spans="1:16" x14ac:dyDescent="0.25">
      <c r="A324" s="92">
        <v>1</v>
      </c>
      <c r="B324" s="93" t="s">
        <v>259</v>
      </c>
      <c r="C324" s="93" t="s">
        <v>25</v>
      </c>
      <c r="D324" s="93" t="s">
        <v>4</v>
      </c>
      <c r="E324" s="94">
        <v>43154</v>
      </c>
      <c r="F324" s="93" t="s">
        <v>260</v>
      </c>
      <c r="G324" s="93" t="s">
        <v>261</v>
      </c>
      <c r="H324" s="93">
        <v>6000</v>
      </c>
      <c r="I324" s="93" t="s">
        <v>54</v>
      </c>
      <c r="J324" s="94">
        <v>43119</v>
      </c>
      <c r="K324" s="93">
        <v>0</v>
      </c>
      <c r="L324" s="93">
        <v>8.266</v>
      </c>
      <c r="M324" s="93" t="s">
        <v>75</v>
      </c>
      <c r="N324" s="93" t="s">
        <v>59</v>
      </c>
      <c r="O324" s="93">
        <v>11.696</v>
      </c>
      <c r="P324" s="95">
        <f>VLOOKUP(commandes!C324,Tableau1[],2,FALSE)</f>
        <v>4</v>
      </c>
    </row>
    <row r="325" spans="1:16" x14ac:dyDescent="0.25">
      <c r="A325" s="92">
        <v>1</v>
      </c>
      <c r="B325" s="90" t="s">
        <v>262</v>
      </c>
      <c r="C325" s="90" t="s">
        <v>41</v>
      </c>
      <c r="D325" s="90" t="s">
        <v>7</v>
      </c>
      <c r="E325" s="91"/>
      <c r="F325" s="90" t="s">
        <v>263</v>
      </c>
      <c r="G325" s="90" t="s">
        <v>264</v>
      </c>
      <c r="H325" s="90">
        <v>86000</v>
      </c>
      <c r="I325" s="90" t="s">
        <v>54</v>
      </c>
      <c r="J325" s="91">
        <v>43161</v>
      </c>
      <c r="K325" s="90">
        <v>0</v>
      </c>
      <c r="L325" s="90">
        <v>303.95</v>
      </c>
      <c r="M325" s="90" t="s">
        <v>101</v>
      </c>
      <c r="N325" s="90" t="s">
        <v>59</v>
      </c>
      <c r="O325" s="90">
        <v>283.45400000000001</v>
      </c>
      <c r="P325" s="95">
        <f>VLOOKUP(commandes!C325,Tableau1[],2,FALSE)</f>
        <v>3</v>
      </c>
    </row>
    <row r="326" spans="1:16" x14ac:dyDescent="0.25">
      <c r="A326" s="89">
        <v>1</v>
      </c>
      <c r="B326" s="93" t="s">
        <v>265</v>
      </c>
      <c r="C326" s="93" t="s">
        <v>26</v>
      </c>
      <c r="D326" s="93" t="s">
        <v>5</v>
      </c>
      <c r="E326" s="94"/>
      <c r="F326" s="93" t="s">
        <v>266</v>
      </c>
      <c r="G326" s="93" t="s">
        <v>267</v>
      </c>
      <c r="H326" s="93">
        <v>149500</v>
      </c>
      <c r="I326" s="93" t="s">
        <v>54</v>
      </c>
      <c r="J326" s="94">
        <v>43161</v>
      </c>
      <c r="K326" s="93">
        <v>0</v>
      </c>
      <c r="L326" s="93">
        <v>46.158000000000001</v>
      </c>
      <c r="M326" s="93" t="s">
        <v>268</v>
      </c>
      <c r="N326" s="93" t="s">
        <v>59</v>
      </c>
      <c r="O326" s="93">
        <v>44.290999999999997</v>
      </c>
      <c r="P326" s="95">
        <f>VLOOKUP(commandes!C326,Tableau1[],2,FALSE)</f>
        <v>3</v>
      </c>
    </row>
    <row r="327" spans="1:16" x14ac:dyDescent="0.25">
      <c r="A327" s="92">
        <v>1</v>
      </c>
      <c r="B327" s="90" t="s">
        <v>269</v>
      </c>
      <c r="C327" s="90" t="s">
        <v>14</v>
      </c>
      <c r="D327" s="90" t="s">
        <v>10</v>
      </c>
      <c r="E327" s="91"/>
      <c r="F327" s="90" t="s">
        <v>270</v>
      </c>
      <c r="G327" s="90" t="s">
        <v>271</v>
      </c>
      <c r="H327" s="90">
        <v>1815</v>
      </c>
      <c r="I327" s="90" t="s">
        <v>54</v>
      </c>
      <c r="J327" s="91">
        <v>43162</v>
      </c>
      <c r="K327" s="90">
        <v>0</v>
      </c>
      <c r="L327" s="90">
        <v>1.9419999999999999</v>
      </c>
      <c r="M327" s="90" t="s">
        <v>241</v>
      </c>
      <c r="N327" s="90" t="s">
        <v>59</v>
      </c>
      <c r="O327" s="90">
        <v>1.8420000000000001</v>
      </c>
      <c r="P327" s="95">
        <f>VLOOKUP(commandes!C327,Tableau1[],2,FALSE)</f>
        <v>3</v>
      </c>
    </row>
    <row r="328" spans="1:16" x14ac:dyDescent="0.25">
      <c r="A328" s="89">
        <v>1</v>
      </c>
      <c r="B328" s="93" t="s">
        <v>272</v>
      </c>
      <c r="C328" s="93" t="s">
        <v>26</v>
      </c>
      <c r="D328" s="93" t="s">
        <v>5</v>
      </c>
      <c r="E328" s="94"/>
      <c r="F328" s="93" t="s">
        <v>273</v>
      </c>
      <c r="G328" s="93" t="s">
        <v>274</v>
      </c>
      <c r="H328" s="93">
        <v>11200</v>
      </c>
      <c r="I328" s="93" t="s">
        <v>54</v>
      </c>
      <c r="J328" s="94">
        <v>43159</v>
      </c>
      <c r="K328" s="93">
        <v>0</v>
      </c>
      <c r="L328" s="93">
        <v>5.2450000000000001</v>
      </c>
      <c r="M328" s="93" t="s">
        <v>268</v>
      </c>
      <c r="N328" s="93" t="s">
        <v>59</v>
      </c>
      <c r="O328" s="93">
        <v>5.6849999999999996</v>
      </c>
      <c r="P328" s="95">
        <f>VLOOKUP(commandes!C328,Tableau1[],2,FALSE)</f>
        <v>3</v>
      </c>
    </row>
    <row r="329" spans="1:16" x14ac:dyDescent="0.25">
      <c r="A329" s="92">
        <v>1</v>
      </c>
      <c r="B329" s="90" t="s">
        <v>275</v>
      </c>
      <c r="C329" s="90" t="s">
        <v>35</v>
      </c>
      <c r="D329" s="90" t="s">
        <v>5</v>
      </c>
      <c r="E329" s="91"/>
      <c r="F329" s="90" t="s">
        <v>276</v>
      </c>
      <c r="G329" s="90" t="s">
        <v>277</v>
      </c>
      <c r="H329" s="90">
        <v>63000</v>
      </c>
      <c r="I329" s="90" t="s">
        <v>54</v>
      </c>
      <c r="J329" s="91">
        <v>43161</v>
      </c>
      <c r="K329" s="90">
        <v>0</v>
      </c>
      <c r="L329" s="90">
        <v>10.253</v>
      </c>
      <c r="M329" s="90" t="s">
        <v>75</v>
      </c>
      <c r="N329" s="90" t="s">
        <v>59</v>
      </c>
      <c r="O329" s="90">
        <v>21.027999999999999</v>
      </c>
      <c r="P329" s="95">
        <f>VLOOKUP(commandes!C329,Tableau1[],2,FALSE)</f>
        <v>3</v>
      </c>
    </row>
    <row r="330" spans="1:16" x14ac:dyDescent="0.25">
      <c r="A330" s="89">
        <v>1</v>
      </c>
      <c r="B330" s="93" t="s">
        <v>278</v>
      </c>
      <c r="C330" s="93" t="s">
        <v>36</v>
      </c>
      <c r="D330" s="93" t="s">
        <v>5</v>
      </c>
      <c r="E330" s="94"/>
      <c r="F330" s="93" t="s">
        <v>279</v>
      </c>
      <c r="G330" s="93" t="s">
        <v>280</v>
      </c>
      <c r="H330" s="93">
        <v>20000</v>
      </c>
      <c r="I330" s="93" t="s">
        <v>54</v>
      </c>
      <c r="J330" s="94">
        <v>43155</v>
      </c>
      <c r="K330" s="93">
        <v>0</v>
      </c>
      <c r="L330" s="93">
        <v>22.68</v>
      </c>
      <c r="M330" s="93" t="s">
        <v>97</v>
      </c>
      <c r="N330" s="93" t="s">
        <v>59</v>
      </c>
      <c r="O330" s="93">
        <v>22.762</v>
      </c>
      <c r="P330" s="95">
        <f>VLOOKUP(commandes!C330,Tableau1[],2,FALSE)</f>
        <v>3</v>
      </c>
    </row>
    <row r="331" spans="1:16" x14ac:dyDescent="0.25">
      <c r="A331" s="92">
        <v>1</v>
      </c>
      <c r="B331" s="90" t="s">
        <v>281</v>
      </c>
      <c r="C331" s="90" t="s">
        <v>41</v>
      </c>
      <c r="D331" s="90" t="s">
        <v>5</v>
      </c>
      <c r="E331" s="91"/>
      <c r="F331" s="90" t="s">
        <v>282</v>
      </c>
      <c r="G331" s="90" t="s">
        <v>283</v>
      </c>
      <c r="H331" s="90">
        <v>5001</v>
      </c>
      <c r="I331" s="90" t="s">
        <v>54</v>
      </c>
      <c r="J331" s="91">
        <v>43164</v>
      </c>
      <c r="K331" s="90">
        <v>0</v>
      </c>
      <c r="L331" s="90">
        <v>373.43299999999999</v>
      </c>
      <c r="M331" s="90" t="s">
        <v>101</v>
      </c>
      <c r="N331" s="90" t="s">
        <v>59</v>
      </c>
      <c r="O331" s="90">
        <v>396.00900000000001</v>
      </c>
      <c r="P331" s="95">
        <f>VLOOKUP(commandes!C331,Tableau1[],2,FALSE)</f>
        <v>3</v>
      </c>
    </row>
    <row r="332" spans="1:16" x14ac:dyDescent="0.25">
      <c r="A332" s="92">
        <v>1</v>
      </c>
      <c r="B332" s="93" t="s">
        <v>284</v>
      </c>
      <c r="C332" s="93" t="s">
        <v>35</v>
      </c>
      <c r="D332" s="93" t="s">
        <v>7</v>
      </c>
      <c r="E332" s="94">
        <v>43154</v>
      </c>
      <c r="F332" s="93" t="s">
        <v>285</v>
      </c>
      <c r="G332" s="93" t="s">
        <v>286</v>
      </c>
      <c r="H332" s="93">
        <v>28799</v>
      </c>
      <c r="I332" s="93" t="s">
        <v>54</v>
      </c>
      <c r="J332" s="94">
        <v>43161</v>
      </c>
      <c r="K332" s="93">
        <v>0</v>
      </c>
      <c r="L332" s="93">
        <v>31.146999999999998</v>
      </c>
      <c r="M332" s="93" t="s">
        <v>125</v>
      </c>
      <c r="N332" s="93" t="s">
        <v>59</v>
      </c>
      <c r="O332" s="93">
        <v>30.24</v>
      </c>
      <c r="P332" s="95">
        <f>VLOOKUP(commandes!C332,Tableau1[],2,FALSE)</f>
        <v>3</v>
      </c>
    </row>
    <row r="333" spans="1:16" x14ac:dyDescent="0.25">
      <c r="A333" s="89">
        <v>1</v>
      </c>
      <c r="B333" s="90" t="s">
        <v>287</v>
      </c>
      <c r="C333" s="90" t="s">
        <v>41</v>
      </c>
      <c r="D333" s="90" t="s">
        <v>7</v>
      </c>
      <c r="E333" s="91">
        <v>43155</v>
      </c>
      <c r="F333" s="90" t="s">
        <v>288</v>
      </c>
      <c r="G333" s="90" t="s">
        <v>289</v>
      </c>
      <c r="H333" s="90">
        <v>5000</v>
      </c>
      <c r="I333" s="90" t="s">
        <v>54</v>
      </c>
      <c r="J333" s="91">
        <v>43160</v>
      </c>
      <c r="K333" s="90">
        <v>0</v>
      </c>
      <c r="L333" s="90">
        <v>17.324999999999999</v>
      </c>
      <c r="M333" s="90" t="s">
        <v>101</v>
      </c>
      <c r="N333" s="90" t="s">
        <v>59</v>
      </c>
      <c r="O333" s="90">
        <v>17.222999999999999</v>
      </c>
      <c r="P333" s="95">
        <f>VLOOKUP(commandes!C333,Tableau1[],2,FALSE)</f>
        <v>3</v>
      </c>
    </row>
    <row r="334" spans="1:16" x14ac:dyDescent="0.25">
      <c r="A334" s="92">
        <v>1</v>
      </c>
      <c r="B334" s="93" t="s">
        <v>290</v>
      </c>
      <c r="C334" s="93" t="s">
        <v>41</v>
      </c>
      <c r="D334" s="93" t="s">
        <v>7</v>
      </c>
      <c r="E334" s="94">
        <v>43157</v>
      </c>
      <c r="F334" s="93" t="s">
        <v>291</v>
      </c>
      <c r="G334" s="93" t="s">
        <v>292</v>
      </c>
      <c r="H334" s="93">
        <v>1000</v>
      </c>
      <c r="I334" s="93" t="s">
        <v>54</v>
      </c>
      <c r="J334" s="94">
        <v>43161</v>
      </c>
      <c r="K334" s="93">
        <v>0</v>
      </c>
      <c r="L334" s="93">
        <v>11.459</v>
      </c>
      <c r="M334" s="93" t="s">
        <v>101</v>
      </c>
      <c r="N334" s="93" t="s">
        <v>59</v>
      </c>
      <c r="O334" s="93">
        <v>13.885999999999999</v>
      </c>
      <c r="P334" s="95">
        <f>VLOOKUP(commandes!C334,Tableau1[],2,FALSE)</f>
        <v>3</v>
      </c>
    </row>
    <row r="335" spans="1:16" x14ac:dyDescent="0.25">
      <c r="A335" s="89">
        <v>1</v>
      </c>
      <c r="B335" s="90" t="s">
        <v>293</v>
      </c>
      <c r="C335" s="90" t="s">
        <v>17</v>
      </c>
      <c r="D335" s="90" t="s">
        <v>7</v>
      </c>
      <c r="E335" s="91"/>
      <c r="F335" s="90" t="s">
        <v>294</v>
      </c>
      <c r="G335" s="90" t="s">
        <v>295</v>
      </c>
      <c r="H335" s="90">
        <v>2000</v>
      </c>
      <c r="I335" s="90" t="s">
        <v>54</v>
      </c>
      <c r="J335" s="91">
        <v>43146</v>
      </c>
      <c r="K335" s="90">
        <v>0</v>
      </c>
      <c r="L335" s="90">
        <v>25.263000000000002</v>
      </c>
      <c r="M335" s="90" t="s">
        <v>109</v>
      </c>
      <c r="N335" s="90" t="s">
        <v>59</v>
      </c>
      <c r="O335" s="90">
        <v>23.152999999999999</v>
      </c>
      <c r="P335" s="95">
        <f>VLOOKUP(commandes!C335,Tableau1[],2,FALSE)</f>
        <v>1</v>
      </c>
    </row>
    <row r="336" spans="1:16" x14ac:dyDescent="0.25">
      <c r="A336" s="92">
        <v>1</v>
      </c>
      <c r="B336" s="93" t="s">
        <v>296</v>
      </c>
      <c r="C336" s="93" t="s">
        <v>16</v>
      </c>
      <c r="D336" s="93" t="s">
        <v>7</v>
      </c>
      <c r="E336" s="94"/>
      <c r="F336" s="93" t="s">
        <v>297</v>
      </c>
      <c r="G336" s="93" t="s">
        <v>298</v>
      </c>
      <c r="H336" s="93">
        <v>6000</v>
      </c>
      <c r="I336" s="93" t="s">
        <v>54</v>
      </c>
      <c r="J336" s="94">
        <v>43159</v>
      </c>
      <c r="K336" s="93">
        <v>0</v>
      </c>
      <c r="L336" s="93">
        <v>96.831000000000003</v>
      </c>
      <c r="M336" s="93" t="s">
        <v>299</v>
      </c>
      <c r="N336" s="93" t="s">
        <v>59</v>
      </c>
      <c r="O336" s="93">
        <v>101.45099999999999</v>
      </c>
      <c r="P336" s="95">
        <f>VLOOKUP(commandes!C336,Tableau1[],2,FALSE)</f>
        <v>2</v>
      </c>
    </row>
    <row r="337" spans="1:16" x14ac:dyDescent="0.25">
      <c r="A337" s="89">
        <v>1</v>
      </c>
      <c r="B337" s="90" t="s">
        <v>300</v>
      </c>
      <c r="C337" s="90" t="s">
        <v>41</v>
      </c>
      <c r="D337" s="90" t="s">
        <v>7</v>
      </c>
      <c r="E337" s="91"/>
      <c r="F337" s="90" t="s">
        <v>301</v>
      </c>
      <c r="G337" s="90" t="s">
        <v>302</v>
      </c>
      <c r="H337" s="90">
        <v>2000</v>
      </c>
      <c r="I337" s="90" t="s">
        <v>54</v>
      </c>
      <c r="J337" s="91">
        <v>43159</v>
      </c>
      <c r="K337" s="90">
        <v>0</v>
      </c>
      <c r="L337" s="90">
        <v>41.265000000000001</v>
      </c>
      <c r="M337" s="90" t="s">
        <v>101</v>
      </c>
      <c r="N337" s="90" t="s">
        <v>59</v>
      </c>
      <c r="O337" s="90">
        <v>40.686</v>
      </c>
      <c r="P337" s="95">
        <f>VLOOKUP(commandes!C337,Tableau1[],2,FALSE)</f>
        <v>3</v>
      </c>
    </row>
    <row r="338" spans="1:16" x14ac:dyDescent="0.25">
      <c r="A338" s="92">
        <v>1</v>
      </c>
      <c r="B338" s="93" t="s">
        <v>303</v>
      </c>
      <c r="C338" s="93" t="s">
        <v>13</v>
      </c>
      <c r="D338" s="93" t="s">
        <v>10</v>
      </c>
      <c r="E338" s="94"/>
      <c r="F338" s="93" t="s">
        <v>103</v>
      </c>
      <c r="G338" s="93" t="s">
        <v>104</v>
      </c>
      <c r="H338" s="93">
        <v>476</v>
      </c>
      <c r="I338" s="93" t="s">
        <v>54</v>
      </c>
      <c r="J338" s="94"/>
      <c r="K338" s="93">
        <v>0</v>
      </c>
      <c r="L338" s="93">
        <v>120</v>
      </c>
      <c r="M338" s="93" t="s">
        <v>115</v>
      </c>
      <c r="N338" s="93" t="s">
        <v>59</v>
      </c>
      <c r="O338" s="93">
        <v>0</v>
      </c>
      <c r="P338" s="95">
        <f>VLOOKUP(commandes!C338,Tableau1[],2,FALSE)</f>
        <v>4</v>
      </c>
    </row>
    <row r="339" spans="1:16" x14ac:dyDescent="0.25">
      <c r="A339" s="92">
        <v>1</v>
      </c>
      <c r="B339" s="90" t="s">
        <v>304</v>
      </c>
      <c r="C339" s="90" t="s">
        <v>14</v>
      </c>
      <c r="D339" s="90" t="s">
        <v>7</v>
      </c>
      <c r="E339" s="91"/>
      <c r="F339" s="90" t="s">
        <v>305</v>
      </c>
      <c r="G339" s="90" t="s">
        <v>306</v>
      </c>
      <c r="H339" s="90">
        <v>5000</v>
      </c>
      <c r="I339" s="90" t="s">
        <v>54</v>
      </c>
      <c r="J339" s="91">
        <v>43161</v>
      </c>
      <c r="K339" s="90">
        <v>0</v>
      </c>
      <c r="L339" s="90">
        <v>15.089</v>
      </c>
      <c r="M339" s="90" t="s">
        <v>241</v>
      </c>
      <c r="N339" s="90" t="s">
        <v>59</v>
      </c>
      <c r="O339" s="90">
        <v>8.8249999999999993</v>
      </c>
      <c r="P339" s="95">
        <f>VLOOKUP(commandes!C339,Tableau1[],2,FALSE)</f>
        <v>3</v>
      </c>
    </row>
    <row r="340" spans="1:16" x14ac:dyDescent="0.25">
      <c r="A340" s="89">
        <v>1</v>
      </c>
      <c r="B340" s="93" t="s">
        <v>307</v>
      </c>
      <c r="C340" s="93" t="s">
        <v>27</v>
      </c>
      <c r="D340" s="93" t="s">
        <v>5</v>
      </c>
      <c r="E340" s="94"/>
      <c r="F340" s="93" t="s">
        <v>90</v>
      </c>
      <c r="G340" s="93" t="s">
        <v>91</v>
      </c>
      <c r="H340" s="93">
        <v>20000</v>
      </c>
      <c r="I340" s="93" t="s">
        <v>54</v>
      </c>
      <c r="J340" s="94">
        <v>43161</v>
      </c>
      <c r="K340" s="93">
        <v>0</v>
      </c>
      <c r="L340" s="93">
        <v>42.945</v>
      </c>
      <c r="M340" s="93" t="s">
        <v>92</v>
      </c>
      <c r="N340" s="93" t="s">
        <v>59</v>
      </c>
      <c r="O340" s="93">
        <v>43.857999999999997</v>
      </c>
      <c r="P340" s="95">
        <f>VLOOKUP(commandes!C340,Tableau1[],2,FALSE)</f>
        <v>3</v>
      </c>
    </row>
    <row r="341" spans="1:16" x14ac:dyDescent="0.25">
      <c r="A341" s="92">
        <v>1</v>
      </c>
      <c r="B341" s="90" t="s">
        <v>308</v>
      </c>
      <c r="C341" s="90" t="s">
        <v>27</v>
      </c>
      <c r="D341" s="90" t="s">
        <v>5</v>
      </c>
      <c r="E341" s="91"/>
      <c r="F341" s="90" t="s">
        <v>309</v>
      </c>
      <c r="G341" s="90" t="s">
        <v>310</v>
      </c>
      <c r="H341" s="90">
        <v>20000</v>
      </c>
      <c r="I341" s="90" t="s">
        <v>54</v>
      </c>
      <c r="J341" s="91">
        <v>43154</v>
      </c>
      <c r="K341" s="90">
        <v>0</v>
      </c>
      <c r="L341" s="90">
        <v>54.621000000000002</v>
      </c>
      <c r="M341" s="90" t="s">
        <v>172</v>
      </c>
      <c r="N341" s="90" t="s">
        <v>59</v>
      </c>
      <c r="O341" s="90">
        <v>53.594999999999999</v>
      </c>
      <c r="P341" s="95">
        <f>VLOOKUP(commandes!C341,Tableau1[],2,FALSE)</f>
        <v>3</v>
      </c>
    </row>
    <row r="342" spans="1:16" x14ac:dyDescent="0.25">
      <c r="A342" s="89">
        <v>1</v>
      </c>
      <c r="B342" s="93" t="s">
        <v>311</v>
      </c>
      <c r="C342" s="93" t="s">
        <v>30</v>
      </c>
      <c r="D342" s="93" t="s">
        <v>7</v>
      </c>
      <c r="E342" s="94"/>
      <c r="F342" s="93" t="s">
        <v>312</v>
      </c>
      <c r="G342" s="93" t="s">
        <v>313</v>
      </c>
      <c r="H342" s="93">
        <v>12000</v>
      </c>
      <c r="I342" s="93" t="s">
        <v>54</v>
      </c>
      <c r="J342" s="94">
        <v>43161</v>
      </c>
      <c r="K342" s="93">
        <v>0</v>
      </c>
      <c r="L342" s="93">
        <v>10.506</v>
      </c>
      <c r="M342" s="93" t="s">
        <v>71</v>
      </c>
      <c r="N342" s="93" t="s">
        <v>59</v>
      </c>
      <c r="O342" s="93">
        <v>7.4240000000000004</v>
      </c>
      <c r="P342" s="95">
        <f>VLOOKUP(commandes!C342,Tableau1[],2,FALSE)</f>
        <v>3</v>
      </c>
    </row>
    <row r="343" spans="1:16" x14ac:dyDescent="0.25">
      <c r="A343" s="92">
        <v>1</v>
      </c>
      <c r="B343" s="90" t="s">
        <v>314</v>
      </c>
      <c r="C343" s="90" t="s">
        <v>41</v>
      </c>
      <c r="D343" s="90" t="s">
        <v>5</v>
      </c>
      <c r="E343" s="91"/>
      <c r="F343" s="90" t="s">
        <v>315</v>
      </c>
      <c r="G343" s="90" t="s">
        <v>316</v>
      </c>
      <c r="H343" s="90">
        <v>150000</v>
      </c>
      <c r="I343" s="90" t="s">
        <v>54</v>
      </c>
      <c r="J343" s="91">
        <v>43157</v>
      </c>
      <c r="K343" s="90">
        <v>0</v>
      </c>
      <c r="L343" s="90">
        <v>132.93</v>
      </c>
      <c r="M343" s="90" t="s">
        <v>101</v>
      </c>
      <c r="N343" s="90" t="s">
        <v>59</v>
      </c>
      <c r="O343" s="90">
        <v>127.571</v>
      </c>
      <c r="P343" s="95">
        <f>VLOOKUP(commandes!C343,Tableau1[],2,FALSE)</f>
        <v>3</v>
      </c>
    </row>
    <row r="344" spans="1:16" x14ac:dyDescent="0.25">
      <c r="A344" s="89">
        <v>1</v>
      </c>
      <c r="B344" s="93" t="s">
        <v>317</v>
      </c>
      <c r="C344" s="93" t="s">
        <v>41</v>
      </c>
      <c r="D344" s="93" t="s">
        <v>7</v>
      </c>
      <c r="E344" s="94"/>
      <c r="F344" s="93" t="s">
        <v>318</v>
      </c>
      <c r="G344" s="93" t="s">
        <v>319</v>
      </c>
      <c r="H344" s="93">
        <v>400</v>
      </c>
      <c r="I344" s="93" t="s">
        <v>54</v>
      </c>
      <c r="J344" s="94">
        <v>43158</v>
      </c>
      <c r="K344" s="93">
        <v>0</v>
      </c>
      <c r="L344" s="93">
        <v>4.88</v>
      </c>
      <c r="M344" s="93" t="s">
        <v>101</v>
      </c>
      <c r="N344" s="93" t="s">
        <v>59</v>
      </c>
      <c r="O344" s="93">
        <v>5.0670000000000002</v>
      </c>
      <c r="P344" s="95">
        <f>VLOOKUP(commandes!C344,Tableau1[],2,FALSE)</f>
        <v>3</v>
      </c>
    </row>
    <row r="345" spans="1:16" x14ac:dyDescent="0.25">
      <c r="A345" s="92">
        <v>1</v>
      </c>
      <c r="B345" s="90" t="s">
        <v>320</v>
      </c>
      <c r="C345" s="90" t="s">
        <v>14</v>
      </c>
      <c r="D345" s="90" t="s">
        <v>7</v>
      </c>
      <c r="E345" s="91"/>
      <c r="F345" s="90" t="s">
        <v>321</v>
      </c>
      <c r="G345" s="90" t="s">
        <v>322</v>
      </c>
      <c r="H345" s="90">
        <v>2000</v>
      </c>
      <c r="I345" s="90" t="s">
        <v>54</v>
      </c>
      <c r="J345" s="91">
        <v>43154</v>
      </c>
      <c r="K345" s="90">
        <v>0</v>
      </c>
      <c r="L345" s="90">
        <v>17.815999999999999</v>
      </c>
      <c r="M345" s="90" t="s">
        <v>241</v>
      </c>
      <c r="N345" s="90" t="s">
        <v>59</v>
      </c>
      <c r="O345" s="90">
        <v>17.123999999999999</v>
      </c>
      <c r="P345" s="95">
        <f>VLOOKUP(commandes!C345,Tableau1[],2,FALSE)</f>
        <v>3</v>
      </c>
    </row>
    <row r="346" spans="1:16" x14ac:dyDescent="0.25">
      <c r="A346" s="92">
        <v>1</v>
      </c>
      <c r="B346" s="93" t="s">
        <v>323</v>
      </c>
      <c r="C346" s="93" t="s">
        <v>16</v>
      </c>
      <c r="D346" s="93" t="s">
        <v>7</v>
      </c>
      <c r="E346" s="94"/>
      <c r="F346" s="93" t="s">
        <v>324</v>
      </c>
      <c r="G346" s="93" t="s">
        <v>325</v>
      </c>
      <c r="H346" s="93">
        <v>20000</v>
      </c>
      <c r="I346" s="93" t="s">
        <v>54</v>
      </c>
      <c r="J346" s="94">
        <v>43164</v>
      </c>
      <c r="K346" s="93">
        <v>0</v>
      </c>
      <c r="L346" s="93">
        <v>47.481000000000002</v>
      </c>
      <c r="M346" s="93" t="s">
        <v>299</v>
      </c>
      <c r="N346" s="93" t="s">
        <v>59</v>
      </c>
      <c r="O346" s="93">
        <v>45.719000000000001</v>
      </c>
      <c r="P346" s="95">
        <f>VLOOKUP(commandes!C346,Tableau1[],2,FALSE)</f>
        <v>2</v>
      </c>
    </row>
    <row r="347" spans="1:16" x14ac:dyDescent="0.25">
      <c r="A347" s="89">
        <v>1</v>
      </c>
      <c r="B347" s="90" t="s">
        <v>326</v>
      </c>
      <c r="C347" s="90" t="s">
        <v>36</v>
      </c>
      <c r="D347" s="90" t="s">
        <v>7</v>
      </c>
      <c r="E347" s="91"/>
      <c r="F347" s="90" t="s">
        <v>327</v>
      </c>
      <c r="G347" s="90" t="s">
        <v>328</v>
      </c>
      <c r="H347" s="90">
        <v>1500</v>
      </c>
      <c r="I347" s="90" t="s">
        <v>54</v>
      </c>
      <c r="J347" s="91">
        <v>43164</v>
      </c>
      <c r="K347" s="90">
        <v>0</v>
      </c>
      <c r="L347" s="90">
        <v>15.625999999999999</v>
      </c>
      <c r="M347" s="90" t="s">
        <v>97</v>
      </c>
      <c r="N347" s="90" t="s">
        <v>59</v>
      </c>
      <c r="O347" s="90">
        <v>16.88</v>
      </c>
      <c r="P347" s="95">
        <f>VLOOKUP(commandes!C347,Tableau1[],2,FALSE)</f>
        <v>3</v>
      </c>
    </row>
    <row r="348" spans="1:16" x14ac:dyDescent="0.25">
      <c r="A348" s="92">
        <v>1</v>
      </c>
      <c r="B348" s="93" t="s">
        <v>329</v>
      </c>
      <c r="C348" s="93" t="s">
        <v>41</v>
      </c>
      <c r="D348" s="93" t="s">
        <v>7</v>
      </c>
      <c r="E348" s="94"/>
      <c r="F348" s="93" t="s">
        <v>330</v>
      </c>
      <c r="G348" s="93" t="s">
        <v>331</v>
      </c>
      <c r="H348" s="93">
        <v>6000</v>
      </c>
      <c r="I348" s="93" t="s">
        <v>54</v>
      </c>
      <c r="J348" s="94">
        <v>43159</v>
      </c>
      <c r="K348" s="93">
        <v>0</v>
      </c>
      <c r="L348" s="93">
        <v>5.9089999999999998</v>
      </c>
      <c r="M348" s="93" t="s">
        <v>101</v>
      </c>
      <c r="N348" s="93" t="s">
        <v>59</v>
      </c>
      <c r="O348" s="93">
        <v>5.8479999999999999</v>
      </c>
      <c r="P348" s="95">
        <f>VLOOKUP(commandes!C348,Tableau1[],2,FALSE)</f>
        <v>3</v>
      </c>
    </row>
    <row r="349" spans="1:16" x14ac:dyDescent="0.25">
      <c r="A349" s="89">
        <v>1</v>
      </c>
      <c r="B349" s="90" t="s">
        <v>332</v>
      </c>
      <c r="C349" s="90" t="s">
        <v>41</v>
      </c>
      <c r="D349" s="90" t="s">
        <v>7</v>
      </c>
      <c r="E349" s="91"/>
      <c r="F349" s="90" t="s">
        <v>333</v>
      </c>
      <c r="G349" s="90" t="s">
        <v>334</v>
      </c>
      <c r="H349" s="90">
        <v>4000</v>
      </c>
      <c r="I349" s="90" t="s">
        <v>54</v>
      </c>
      <c r="J349" s="91">
        <v>43160</v>
      </c>
      <c r="K349" s="90">
        <v>0</v>
      </c>
      <c r="L349" s="90">
        <v>28.614999999999998</v>
      </c>
      <c r="M349" s="90" t="s">
        <v>101</v>
      </c>
      <c r="N349" s="90" t="s">
        <v>59</v>
      </c>
      <c r="O349" s="90">
        <v>26.202999999999999</v>
      </c>
      <c r="P349" s="95">
        <f>VLOOKUP(commandes!C349,Tableau1[],2,FALSE)</f>
        <v>3</v>
      </c>
    </row>
    <row r="350" spans="1:16" x14ac:dyDescent="0.25">
      <c r="A350" s="92">
        <v>1</v>
      </c>
      <c r="B350" s="93" t="s">
        <v>335</v>
      </c>
      <c r="C350" s="93" t="s">
        <v>41</v>
      </c>
      <c r="D350" s="93" t="s">
        <v>5</v>
      </c>
      <c r="E350" s="94"/>
      <c r="F350" s="93" t="s">
        <v>336</v>
      </c>
      <c r="G350" s="93" t="s">
        <v>337</v>
      </c>
      <c r="H350" s="93">
        <v>3500</v>
      </c>
      <c r="I350" s="93" t="s">
        <v>54</v>
      </c>
      <c r="J350" s="94">
        <v>43164</v>
      </c>
      <c r="K350" s="93">
        <v>0</v>
      </c>
      <c r="L350" s="93">
        <v>5.1079999999999997</v>
      </c>
      <c r="M350" s="93" t="s">
        <v>101</v>
      </c>
      <c r="N350" s="93" t="s">
        <v>59</v>
      </c>
      <c r="O350" s="93">
        <v>6.3029999999999999</v>
      </c>
      <c r="P350" s="95">
        <f>VLOOKUP(commandes!C350,Tableau1[],2,FALSE)</f>
        <v>3</v>
      </c>
    </row>
    <row r="351" spans="1:16" x14ac:dyDescent="0.25">
      <c r="A351" s="89">
        <v>1</v>
      </c>
      <c r="B351" s="90" t="s">
        <v>338</v>
      </c>
      <c r="C351" s="90" t="s">
        <v>12</v>
      </c>
      <c r="D351" s="90" t="s">
        <v>5</v>
      </c>
      <c r="E351" s="91"/>
      <c r="F351" s="90" t="s">
        <v>339</v>
      </c>
      <c r="G351" s="90" t="s">
        <v>340</v>
      </c>
      <c r="H351" s="90">
        <v>60000</v>
      </c>
      <c r="I351" s="90" t="s">
        <v>54</v>
      </c>
      <c r="J351" s="91">
        <v>43164</v>
      </c>
      <c r="K351" s="90">
        <v>0</v>
      </c>
      <c r="L351" s="90">
        <v>18.521999999999998</v>
      </c>
      <c r="M351" s="90" t="s">
        <v>81</v>
      </c>
      <c r="N351" s="90" t="s">
        <v>59</v>
      </c>
      <c r="O351" s="90">
        <v>18.091999999999999</v>
      </c>
      <c r="P351" s="95">
        <f>VLOOKUP(commandes!C351,Tableau1[],2,FALSE)</f>
        <v>2</v>
      </c>
    </row>
    <row r="352" spans="1:16" x14ac:dyDescent="0.25">
      <c r="A352" s="92">
        <v>1</v>
      </c>
      <c r="B352" s="93" t="s">
        <v>341</v>
      </c>
      <c r="C352" s="93" t="s">
        <v>41</v>
      </c>
      <c r="D352" s="93" t="s">
        <v>5</v>
      </c>
      <c r="E352" s="94"/>
      <c r="F352" s="93" t="s">
        <v>342</v>
      </c>
      <c r="G352" s="93" t="s">
        <v>343</v>
      </c>
      <c r="H352" s="93">
        <v>10000</v>
      </c>
      <c r="I352" s="93" t="s">
        <v>54</v>
      </c>
      <c r="J352" s="94">
        <v>43160</v>
      </c>
      <c r="K352" s="93">
        <v>0</v>
      </c>
      <c r="L352" s="93">
        <v>22.533000000000001</v>
      </c>
      <c r="M352" s="93" t="s">
        <v>101</v>
      </c>
      <c r="N352" s="93" t="s">
        <v>59</v>
      </c>
      <c r="O352" s="93">
        <v>21.94</v>
      </c>
      <c r="P352" s="95">
        <f>VLOOKUP(commandes!C352,Tableau1[],2,FALSE)</f>
        <v>3</v>
      </c>
    </row>
    <row r="353" spans="1:16" x14ac:dyDescent="0.25">
      <c r="A353" s="92">
        <v>1</v>
      </c>
      <c r="B353" s="90" t="s">
        <v>344</v>
      </c>
      <c r="C353" s="90" t="s">
        <v>40</v>
      </c>
      <c r="D353" s="90" t="s">
        <v>10</v>
      </c>
      <c r="E353" s="91"/>
      <c r="F353" s="90" t="s">
        <v>345</v>
      </c>
      <c r="G353" s="90" t="s">
        <v>346</v>
      </c>
      <c r="H353" s="90">
        <v>441400</v>
      </c>
      <c r="I353" s="90" t="s">
        <v>54</v>
      </c>
      <c r="J353" s="91"/>
      <c r="K353" s="90">
        <v>0</v>
      </c>
      <c r="L353" s="90">
        <v>39.725999999999999</v>
      </c>
      <c r="M353" s="90" t="s">
        <v>101</v>
      </c>
      <c r="N353" s="90" t="s">
        <v>59</v>
      </c>
      <c r="O353" s="90">
        <v>0</v>
      </c>
      <c r="P353" s="95">
        <f>VLOOKUP(commandes!C353,Tableau1[],2,FALSE)</f>
        <v>3</v>
      </c>
    </row>
    <row r="354" spans="1:16" x14ac:dyDescent="0.25">
      <c r="A354" s="89">
        <v>1</v>
      </c>
      <c r="B354" s="93" t="s">
        <v>347</v>
      </c>
      <c r="C354" s="93" t="s">
        <v>27</v>
      </c>
      <c r="D354" s="93" t="s">
        <v>10</v>
      </c>
      <c r="E354" s="94">
        <v>43157</v>
      </c>
      <c r="F354" s="93" t="s">
        <v>348</v>
      </c>
      <c r="G354" s="93" t="s">
        <v>349</v>
      </c>
      <c r="H354" s="93">
        <v>5</v>
      </c>
      <c r="I354" s="93" t="s">
        <v>54</v>
      </c>
      <c r="J354" s="94">
        <v>43151</v>
      </c>
      <c r="K354" s="93">
        <v>0</v>
      </c>
      <c r="L354" s="93">
        <v>4.7E-2</v>
      </c>
      <c r="M354" s="93" t="s">
        <v>172</v>
      </c>
      <c r="N354" s="93" t="s">
        <v>59</v>
      </c>
      <c r="O354" s="93">
        <v>4.7E-2</v>
      </c>
      <c r="P354" s="95">
        <f>VLOOKUP(commandes!C354,Tableau1[],2,FALSE)</f>
        <v>3</v>
      </c>
    </row>
    <row r="355" spans="1:16" x14ac:dyDescent="0.25">
      <c r="A355" s="92">
        <v>1</v>
      </c>
      <c r="B355" s="90" t="s">
        <v>350</v>
      </c>
      <c r="C355" s="90" t="s">
        <v>41</v>
      </c>
      <c r="D355" s="90" t="s">
        <v>7</v>
      </c>
      <c r="E355" s="91">
        <v>43158</v>
      </c>
      <c r="F355" s="90" t="s">
        <v>351</v>
      </c>
      <c r="G355" s="90" t="s">
        <v>352</v>
      </c>
      <c r="H355" s="90">
        <v>500</v>
      </c>
      <c r="I355" s="90" t="s">
        <v>54</v>
      </c>
      <c r="J355" s="91">
        <v>43158</v>
      </c>
      <c r="K355" s="90">
        <v>0</v>
      </c>
      <c r="L355" s="90">
        <v>10.132999999999999</v>
      </c>
      <c r="M355" s="90" t="s">
        <v>353</v>
      </c>
      <c r="N355" s="90" t="s">
        <v>59</v>
      </c>
      <c r="O355" s="90">
        <v>12.528</v>
      </c>
      <c r="P355" s="95">
        <f>VLOOKUP(commandes!C355,Tableau1[],2,FALSE)</f>
        <v>3</v>
      </c>
    </row>
    <row r="356" spans="1:16" x14ac:dyDescent="0.25">
      <c r="A356" s="89">
        <v>1</v>
      </c>
      <c r="B356" s="93" t="s">
        <v>354</v>
      </c>
      <c r="C356" s="93" t="s">
        <v>42</v>
      </c>
      <c r="D356" s="93" t="s">
        <v>7</v>
      </c>
      <c r="E356" s="94"/>
      <c r="F356" s="93" t="s">
        <v>177</v>
      </c>
      <c r="G356" s="93" t="s">
        <v>178</v>
      </c>
      <c r="H356" s="93">
        <v>35000</v>
      </c>
      <c r="I356" s="93" t="s">
        <v>54</v>
      </c>
      <c r="J356" s="94">
        <v>43151</v>
      </c>
      <c r="K356" s="93">
        <v>0</v>
      </c>
      <c r="L356" s="93">
        <v>4.41</v>
      </c>
      <c r="M356" s="93" t="s">
        <v>179</v>
      </c>
      <c r="N356" s="93" t="s">
        <v>59</v>
      </c>
      <c r="O356" s="93">
        <v>4.75</v>
      </c>
      <c r="P356" s="95">
        <f>VLOOKUP(commandes!C356,Tableau1[],2,FALSE)</f>
        <v>2</v>
      </c>
    </row>
    <row r="357" spans="1:16" x14ac:dyDescent="0.25">
      <c r="A357" s="92">
        <v>1</v>
      </c>
      <c r="B357" s="90" t="s">
        <v>355</v>
      </c>
      <c r="C357" s="90" t="s">
        <v>52</v>
      </c>
      <c r="D357" s="90" t="s">
        <v>10</v>
      </c>
      <c r="E357" s="91"/>
      <c r="F357" s="90" t="s">
        <v>356</v>
      </c>
      <c r="G357" s="90" t="s">
        <v>357</v>
      </c>
      <c r="H357" s="90">
        <v>181</v>
      </c>
      <c r="I357" s="90" t="s">
        <v>54</v>
      </c>
      <c r="J357" s="91">
        <v>43161</v>
      </c>
      <c r="K357" s="90">
        <v>0</v>
      </c>
      <c r="L357" s="90">
        <v>17.919</v>
      </c>
      <c r="M357" s="90" t="s">
        <v>358</v>
      </c>
      <c r="N357" s="90" t="s">
        <v>59</v>
      </c>
      <c r="O357" s="90">
        <v>0</v>
      </c>
      <c r="P357" s="95">
        <f>VLOOKUP(commandes!C357,Tableau1[],2,FALSE)</f>
        <v>2</v>
      </c>
    </row>
    <row r="358" spans="1:16" x14ac:dyDescent="0.25">
      <c r="A358" s="89">
        <v>1</v>
      </c>
      <c r="B358" s="93" t="s">
        <v>359</v>
      </c>
      <c r="C358" s="93" t="s">
        <v>34</v>
      </c>
      <c r="D358" s="93" t="s">
        <v>10</v>
      </c>
      <c r="E358" s="94"/>
      <c r="F358" s="93" t="s">
        <v>360</v>
      </c>
      <c r="G358" s="93" t="s">
        <v>361</v>
      </c>
      <c r="H358" s="93">
        <v>5000</v>
      </c>
      <c r="I358" s="93" t="s">
        <v>54</v>
      </c>
      <c r="J358" s="94">
        <v>43125</v>
      </c>
      <c r="K358" s="93">
        <v>9.76</v>
      </c>
      <c r="L358" s="93">
        <v>4.88</v>
      </c>
      <c r="M358" s="93" t="s">
        <v>67</v>
      </c>
      <c r="N358" s="93" t="s">
        <v>59</v>
      </c>
      <c r="O358" s="93">
        <v>4.6849999999999996</v>
      </c>
      <c r="P358" s="95">
        <f>VLOOKUP(commandes!C358,Tableau1[],2,FALSE)</f>
        <v>3</v>
      </c>
    </row>
    <row r="359" spans="1:16" x14ac:dyDescent="0.25">
      <c r="A359" s="92">
        <v>1</v>
      </c>
      <c r="B359" s="90" t="s">
        <v>362</v>
      </c>
      <c r="C359" s="90" t="s">
        <v>31</v>
      </c>
      <c r="D359" s="90" t="s">
        <v>7</v>
      </c>
      <c r="E359" s="91"/>
      <c r="F359" s="90" t="s">
        <v>363</v>
      </c>
      <c r="G359" s="90" t="s">
        <v>364</v>
      </c>
      <c r="H359" s="90">
        <v>2000</v>
      </c>
      <c r="I359" s="90" t="s">
        <v>54</v>
      </c>
      <c r="J359" s="91">
        <v>43145</v>
      </c>
      <c r="K359" s="90">
        <v>4.3899999999999997</v>
      </c>
      <c r="L359" s="90">
        <v>8.9960000000000004</v>
      </c>
      <c r="M359" s="90" t="s">
        <v>88</v>
      </c>
      <c r="N359" s="90" t="s">
        <v>59</v>
      </c>
      <c r="O359" s="90">
        <v>10.509</v>
      </c>
      <c r="P359" s="95">
        <f>VLOOKUP(commandes!C359,Tableau1[],2,FALSE)</f>
        <v>3</v>
      </c>
    </row>
    <row r="360" spans="1:16" x14ac:dyDescent="0.25">
      <c r="A360" s="92">
        <v>1</v>
      </c>
      <c r="B360" s="93" t="s">
        <v>365</v>
      </c>
      <c r="C360" s="93" t="s">
        <v>14</v>
      </c>
      <c r="D360" s="93" t="s">
        <v>10</v>
      </c>
      <c r="E360" s="94"/>
      <c r="F360" s="93" t="s">
        <v>366</v>
      </c>
      <c r="G360" s="93" t="s">
        <v>367</v>
      </c>
      <c r="H360" s="93">
        <v>745</v>
      </c>
      <c r="I360" s="93" t="s">
        <v>54</v>
      </c>
      <c r="J360" s="94">
        <v>43162</v>
      </c>
      <c r="K360" s="93">
        <v>0</v>
      </c>
      <c r="L360" s="93">
        <v>0.97899999999999998</v>
      </c>
      <c r="M360" s="93" t="s">
        <v>241</v>
      </c>
      <c r="N360" s="93" t="s">
        <v>59</v>
      </c>
      <c r="O360" s="93">
        <v>0.95399999999999996</v>
      </c>
      <c r="P360" s="95">
        <f>VLOOKUP(commandes!C360,Tableau1[],2,FALSE)</f>
        <v>3</v>
      </c>
    </row>
    <row r="361" spans="1:16" x14ac:dyDescent="0.25">
      <c r="A361" s="89">
        <v>1</v>
      </c>
      <c r="B361" s="90" t="s">
        <v>368</v>
      </c>
      <c r="C361" s="90" t="s">
        <v>16</v>
      </c>
      <c r="D361" s="90" t="s">
        <v>7</v>
      </c>
      <c r="E361" s="91"/>
      <c r="F361" s="90" t="s">
        <v>369</v>
      </c>
      <c r="G361" s="90" t="s">
        <v>370</v>
      </c>
      <c r="H361" s="90">
        <v>10000</v>
      </c>
      <c r="I361" s="90" t="s">
        <v>54</v>
      </c>
      <c r="J361" s="91">
        <v>43159</v>
      </c>
      <c r="K361" s="90">
        <v>0</v>
      </c>
      <c r="L361" s="90">
        <v>11.413</v>
      </c>
      <c r="M361" s="90" t="s">
        <v>299</v>
      </c>
      <c r="N361" s="90" t="s">
        <v>59</v>
      </c>
      <c r="O361" s="90">
        <v>10.180999999999999</v>
      </c>
      <c r="P361" s="95">
        <f>VLOOKUP(commandes!C361,Tableau1[],2,FALSE)</f>
        <v>2</v>
      </c>
    </row>
    <row r="362" spans="1:16" x14ac:dyDescent="0.25">
      <c r="A362" s="92">
        <v>1</v>
      </c>
      <c r="B362" s="93" t="s">
        <v>371</v>
      </c>
      <c r="C362" s="93" t="s">
        <v>36</v>
      </c>
      <c r="D362" s="93" t="s">
        <v>5</v>
      </c>
      <c r="E362" s="94"/>
      <c r="F362" s="93" t="s">
        <v>372</v>
      </c>
      <c r="G362" s="93" t="s">
        <v>373</v>
      </c>
      <c r="H362" s="93">
        <v>50000</v>
      </c>
      <c r="I362" s="93" t="s">
        <v>54</v>
      </c>
      <c r="J362" s="94">
        <v>43164</v>
      </c>
      <c r="K362" s="93">
        <v>0</v>
      </c>
      <c r="L362" s="93">
        <v>69.141999999999996</v>
      </c>
      <c r="M362" s="93" t="s">
        <v>97</v>
      </c>
      <c r="N362" s="93" t="s">
        <v>59</v>
      </c>
      <c r="O362" s="93">
        <v>91.843999999999994</v>
      </c>
      <c r="P362" s="95">
        <f>VLOOKUP(commandes!C362,Tableau1[],2,FALSE)</f>
        <v>3</v>
      </c>
    </row>
    <row r="363" spans="1:16" x14ac:dyDescent="0.25">
      <c r="A363" s="89">
        <v>1</v>
      </c>
      <c r="B363" s="90" t="s">
        <v>374</v>
      </c>
      <c r="C363" s="90" t="s">
        <v>41</v>
      </c>
      <c r="D363" s="90" t="s">
        <v>7</v>
      </c>
      <c r="E363" s="91"/>
      <c r="F363" s="90" t="s">
        <v>375</v>
      </c>
      <c r="G363" s="90" t="s">
        <v>376</v>
      </c>
      <c r="H363" s="90">
        <v>3000</v>
      </c>
      <c r="I363" s="90" t="s">
        <v>54</v>
      </c>
      <c r="J363" s="91">
        <v>43158</v>
      </c>
      <c r="K363" s="90">
        <v>0</v>
      </c>
      <c r="L363" s="90">
        <v>13.035</v>
      </c>
      <c r="M363" s="90" t="s">
        <v>101</v>
      </c>
      <c r="N363" s="90" t="s">
        <v>59</v>
      </c>
      <c r="O363" s="90">
        <v>13.786</v>
      </c>
      <c r="P363" s="95">
        <f>VLOOKUP(commandes!C363,Tableau1[],2,FALSE)</f>
        <v>3</v>
      </c>
    </row>
    <row r="364" spans="1:16" x14ac:dyDescent="0.25">
      <c r="A364" s="92">
        <v>1</v>
      </c>
      <c r="B364" s="93" t="s">
        <v>377</v>
      </c>
      <c r="C364" s="93" t="s">
        <v>19</v>
      </c>
      <c r="D364" s="93" t="s">
        <v>7</v>
      </c>
      <c r="E364" s="94"/>
      <c r="F364" s="93" t="s">
        <v>378</v>
      </c>
      <c r="G364" s="93" t="s">
        <v>379</v>
      </c>
      <c r="H364" s="93">
        <v>3000</v>
      </c>
      <c r="I364" s="93" t="s">
        <v>54</v>
      </c>
      <c r="J364" s="94">
        <v>43137</v>
      </c>
      <c r="K364" s="93">
        <v>10.23</v>
      </c>
      <c r="L364" s="93">
        <v>95.388000000000005</v>
      </c>
      <c r="M364" s="93" t="s">
        <v>380</v>
      </c>
      <c r="N364" s="93" t="s">
        <v>59</v>
      </c>
      <c r="O364" s="93">
        <v>90.802000000000007</v>
      </c>
      <c r="P364" s="95">
        <f>VLOOKUP(commandes!C364,Tableau1[],2,FALSE)</f>
        <v>4</v>
      </c>
    </row>
    <row r="365" spans="1:16" x14ac:dyDescent="0.25">
      <c r="A365" s="89">
        <v>1</v>
      </c>
      <c r="B365" s="90" t="s">
        <v>381</v>
      </c>
      <c r="C365" s="90" t="s">
        <v>39</v>
      </c>
      <c r="D365" s="90" t="s">
        <v>5</v>
      </c>
      <c r="E365" s="91"/>
      <c r="F365" s="90" t="s">
        <v>382</v>
      </c>
      <c r="G365" s="90" t="s">
        <v>383</v>
      </c>
      <c r="H365" s="90">
        <v>52000</v>
      </c>
      <c r="I365" s="90" t="s">
        <v>54</v>
      </c>
      <c r="J365" s="91">
        <v>43164</v>
      </c>
      <c r="K365" s="90">
        <v>0</v>
      </c>
      <c r="L365" s="90">
        <v>8.7910000000000004</v>
      </c>
      <c r="M365" s="90" t="s">
        <v>125</v>
      </c>
      <c r="N365" s="90" t="s">
        <v>59</v>
      </c>
      <c r="O365" s="90">
        <v>9.2639999999999993</v>
      </c>
      <c r="P365" s="95">
        <f>VLOOKUP(commandes!C365,Tableau1[],2,FALSE)</f>
        <v>3</v>
      </c>
    </row>
    <row r="366" spans="1:16" x14ac:dyDescent="0.25">
      <c r="A366" s="92">
        <v>1</v>
      </c>
      <c r="B366" s="93" t="s">
        <v>384</v>
      </c>
      <c r="C366" s="93" t="s">
        <v>24</v>
      </c>
      <c r="D366" s="93" t="s">
        <v>7</v>
      </c>
      <c r="E366" s="94"/>
      <c r="F366" s="93" t="s">
        <v>385</v>
      </c>
      <c r="G366" s="93" t="s">
        <v>386</v>
      </c>
      <c r="H366" s="93">
        <v>16000</v>
      </c>
      <c r="I366" s="93" t="s">
        <v>54</v>
      </c>
      <c r="J366" s="94">
        <v>43159</v>
      </c>
      <c r="K366" s="93">
        <v>0</v>
      </c>
      <c r="L366" s="93">
        <v>262.92</v>
      </c>
      <c r="M366" s="93" t="s">
        <v>387</v>
      </c>
      <c r="N366" s="93" t="s">
        <v>59</v>
      </c>
      <c r="O366" s="93">
        <v>244.452</v>
      </c>
      <c r="P366" s="95">
        <f>VLOOKUP(commandes!C366,Tableau1[],2,FALSE)</f>
        <v>2</v>
      </c>
    </row>
    <row r="367" spans="1:16" x14ac:dyDescent="0.25">
      <c r="A367" s="92">
        <v>1</v>
      </c>
      <c r="B367" s="90" t="s">
        <v>388</v>
      </c>
      <c r="C367" s="90" t="s">
        <v>33</v>
      </c>
      <c r="D367" s="90" t="s">
        <v>5</v>
      </c>
      <c r="E367" s="91"/>
      <c r="F367" s="90" t="s">
        <v>389</v>
      </c>
      <c r="G367" s="90" t="s">
        <v>390</v>
      </c>
      <c r="H367" s="90">
        <v>12500</v>
      </c>
      <c r="I367" s="90" t="s">
        <v>54</v>
      </c>
      <c r="J367" s="91">
        <v>43164</v>
      </c>
      <c r="K367" s="90">
        <v>0</v>
      </c>
      <c r="L367" s="90">
        <v>4.62</v>
      </c>
      <c r="M367" s="90" t="s">
        <v>125</v>
      </c>
      <c r="N367" s="90" t="s">
        <v>59</v>
      </c>
      <c r="O367" s="90">
        <v>5.2510000000000003</v>
      </c>
      <c r="P367" s="95">
        <f>VLOOKUP(commandes!C367,Tableau1[],2,FALSE)</f>
        <v>3</v>
      </c>
    </row>
    <row r="368" spans="1:16" x14ac:dyDescent="0.25">
      <c r="A368" s="89">
        <v>1</v>
      </c>
      <c r="B368" s="93" t="s">
        <v>391</v>
      </c>
      <c r="C368" s="93" t="s">
        <v>41</v>
      </c>
      <c r="D368" s="93" t="s">
        <v>5</v>
      </c>
      <c r="E368" s="94"/>
      <c r="F368" s="93" t="s">
        <v>392</v>
      </c>
      <c r="G368" s="93" t="s">
        <v>393</v>
      </c>
      <c r="H368" s="93">
        <v>3500</v>
      </c>
      <c r="I368" s="93" t="s">
        <v>54</v>
      </c>
      <c r="J368" s="94">
        <v>43158</v>
      </c>
      <c r="K368" s="93">
        <v>0</v>
      </c>
      <c r="L368" s="93">
        <v>4.6120000000000001</v>
      </c>
      <c r="M368" s="93" t="s">
        <v>101</v>
      </c>
      <c r="N368" s="93" t="s">
        <v>59</v>
      </c>
      <c r="O368" s="93">
        <v>5.31</v>
      </c>
      <c r="P368" s="95">
        <f>VLOOKUP(commandes!C368,Tableau1[],2,FALSE)</f>
        <v>3</v>
      </c>
    </row>
    <row r="369" spans="1:16" x14ac:dyDescent="0.25">
      <c r="A369" s="92">
        <v>1</v>
      </c>
      <c r="B369" s="90" t="s">
        <v>394</v>
      </c>
      <c r="C369" s="90" t="s">
        <v>39</v>
      </c>
      <c r="D369" s="90" t="s">
        <v>5</v>
      </c>
      <c r="E369" s="91"/>
      <c r="F369" s="90" t="s">
        <v>395</v>
      </c>
      <c r="G369" s="90" t="s">
        <v>396</v>
      </c>
      <c r="H369" s="90">
        <v>44100</v>
      </c>
      <c r="I369" s="90" t="s">
        <v>54</v>
      </c>
      <c r="J369" s="91">
        <v>43164</v>
      </c>
      <c r="K369" s="90">
        <v>0</v>
      </c>
      <c r="L369" s="90">
        <v>4.6769999999999996</v>
      </c>
      <c r="M369" s="90" t="s">
        <v>125</v>
      </c>
      <c r="N369" s="90" t="s">
        <v>59</v>
      </c>
      <c r="O369" s="90">
        <v>5.2160000000000002</v>
      </c>
      <c r="P369" s="95">
        <f>VLOOKUP(commandes!C369,Tableau1[],2,FALSE)</f>
        <v>3</v>
      </c>
    </row>
    <row r="370" spans="1:16" x14ac:dyDescent="0.25">
      <c r="A370" s="89">
        <v>1</v>
      </c>
      <c r="B370" s="93" t="s">
        <v>397</v>
      </c>
      <c r="C370" s="93" t="s">
        <v>41</v>
      </c>
      <c r="D370" s="93" t="s">
        <v>5</v>
      </c>
      <c r="E370" s="94">
        <v>43158</v>
      </c>
      <c r="F370" s="93" t="s">
        <v>398</v>
      </c>
      <c r="G370" s="93" t="s">
        <v>399</v>
      </c>
      <c r="H370" s="93">
        <v>19000</v>
      </c>
      <c r="I370" s="93" t="s">
        <v>54</v>
      </c>
      <c r="J370" s="94">
        <v>43160</v>
      </c>
      <c r="K370" s="93">
        <v>0</v>
      </c>
      <c r="L370" s="93">
        <v>13.367000000000001</v>
      </c>
      <c r="M370" s="93" t="s">
        <v>101</v>
      </c>
      <c r="N370" s="93" t="s">
        <v>59</v>
      </c>
      <c r="O370" s="93">
        <v>12.689</v>
      </c>
      <c r="P370" s="95">
        <f>VLOOKUP(commandes!C370,Tableau1[],2,FALSE)</f>
        <v>3</v>
      </c>
    </row>
    <row r="371" spans="1:16" x14ac:dyDescent="0.25">
      <c r="A371" s="92">
        <v>1</v>
      </c>
      <c r="B371" s="90" t="s">
        <v>400</v>
      </c>
      <c r="C371" s="90" t="s">
        <v>15</v>
      </c>
      <c r="D371" s="90" t="s">
        <v>7</v>
      </c>
      <c r="E371" s="91">
        <v>43159</v>
      </c>
      <c r="F371" s="90" t="s">
        <v>401</v>
      </c>
      <c r="G371" s="90" t="s">
        <v>402</v>
      </c>
      <c r="H371" s="90">
        <v>2000</v>
      </c>
      <c r="I371" s="90" t="s">
        <v>54</v>
      </c>
      <c r="J371" s="91">
        <v>43164</v>
      </c>
      <c r="K371" s="90">
        <v>0</v>
      </c>
      <c r="L371" s="90">
        <v>8.5890000000000004</v>
      </c>
      <c r="M371" s="90" t="s">
        <v>58</v>
      </c>
      <c r="N371" s="90" t="s">
        <v>59</v>
      </c>
      <c r="O371" s="90">
        <v>8.7710000000000008</v>
      </c>
      <c r="P371" s="95">
        <f>VLOOKUP(commandes!C371,Tableau1[],2,FALSE)</f>
        <v>3</v>
      </c>
    </row>
    <row r="372" spans="1:16" x14ac:dyDescent="0.25">
      <c r="A372" s="89">
        <v>1</v>
      </c>
      <c r="B372" s="93" t="s">
        <v>403</v>
      </c>
      <c r="C372" s="93" t="s">
        <v>39</v>
      </c>
      <c r="D372" s="93" t="s">
        <v>5</v>
      </c>
      <c r="E372" s="94"/>
      <c r="F372" s="93" t="s">
        <v>404</v>
      </c>
      <c r="G372" s="93" t="s">
        <v>405</v>
      </c>
      <c r="H372" s="93">
        <v>200000</v>
      </c>
      <c r="I372" s="93" t="s">
        <v>54</v>
      </c>
      <c r="J372" s="94">
        <v>43164</v>
      </c>
      <c r="K372" s="93">
        <v>0</v>
      </c>
      <c r="L372" s="93">
        <v>18.899999999999999</v>
      </c>
      <c r="M372" s="93" t="s">
        <v>125</v>
      </c>
      <c r="N372" s="93" t="s">
        <v>59</v>
      </c>
      <c r="O372" s="93">
        <v>36.487000000000002</v>
      </c>
      <c r="P372" s="95">
        <f>VLOOKUP(commandes!C372,Tableau1[],2,FALSE)</f>
        <v>3</v>
      </c>
    </row>
    <row r="373" spans="1:16" x14ac:dyDescent="0.25">
      <c r="A373" s="92">
        <v>1</v>
      </c>
      <c r="B373" s="90" t="s">
        <v>406</v>
      </c>
      <c r="C373" s="90" t="s">
        <v>17</v>
      </c>
      <c r="D373" s="90" t="s">
        <v>7</v>
      </c>
      <c r="E373" s="91"/>
      <c r="F373" s="90" t="s">
        <v>177</v>
      </c>
      <c r="G373" s="90" t="s">
        <v>178</v>
      </c>
      <c r="H373" s="90">
        <v>19047</v>
      </c>
      <c r="I373" s="90" t="s">
        <v>54</v>
      </c>
      <c r="J373" s="91">
        <v>43150</v>
      </c>
      <c r="K373" s="90">
        <v>0</v>
      </c>
      <c r="L373" s="90">
        <v>2.4</v>
      </c>
      <c r="M373" s="90" t="s">
        <v>200</v>
      </c>
      <c r="N373" s="90" t="s">
        <v>59</v>
      </c>
      <c r="O373" s="90">
        <v>22.556000000000001</v>
      </c>
      <c r="P373" s="95">
        <f>VLOOKUP(commandes!C373,Tableau1[],2,FALSE)</f>
        <v>1</v>
      </c>
    </row>
    <row r="374" spans="1:16" x14ac:dyDescent="0.25">
      <c r="A374" s="92">
        <v>1</v>
      </c>
      <c r="B374" s="93" t="s">
        <v>407</v>
      </c>
      <c r="C374" s="93" t="s">
        <v>41</v>
      </c>
      <c r="D374" s="93" t="s">
        <v>5</v>
      </c>
      <c r="E374" s="94"/>
      <c r="F374" s="93" t="s">
        <v>408</v>
      </c>
      <c r="G374" s="93" t="s">
        <v>409</v>
      </c>
      <c r="H374" s="93">
        <v>130000</v>
      </c>
      <c r="I374" s="93" t="s">
        <v>54</v>
      </c>
      <c r="J374" s="94">
        <v>43158</v>
      </c>
      <c r="K374" s="93">
        <v>0</v>
      </c>
      <c r="L374" s="93">
        <v>84.63</v>
      </c>
      <c r="M374" s="93" t="s">
        <v>101</v>
      </c>
      <c r="N374" s="93" t="s">
        <v>59</v>
      </c>
      <c r="O374" s="93">
        <v>129.17099999999999</v>
      </c>
      <c r="P374" s="95">
        <f>VLOOKUP(commandes!C374,Tableau1[],2,FALSE)</f>
        <v>3</v>
      </c>
    </row>
    <row r="375" spans="1:16" x14ac:dyDescent="0.25">
      <c r="A375" s="89">
        <v>1</v>
      </c>
      <c r="B375" s="90" t="s">
        <v>410</v>
      </c>
      <c r="C375" s="90" t="s">
        <v>27</v>
      </c>
      <c r="D375" s="90" t="s">
        <v>5</v>
      </c>
      <c r="E375" s="91"/>
      <c r="F375" s="90" t="s">
        <v>411</v>
      </c>
      <c r="G375" s="90" t="s">
        <v>412</v>
      </c>
      <c r="H375" s="90">
        <v>3200</v>
      </c>
      <c r="I375" s="90" t="s">
        <v>54</v>
      </c>
      <c r="J375" s="91">
        <v>43164</v>
      </c>
      <c r="K375" s="90">
        <v>0</v>
      </c>
      <c r="L375" s="90">
        <v>4.8150000000000004</v>
      </c>
      <c r="M375" s="90" t="s">
        <v>172</v>
      </c>
      <c r="N375" s="90" t="s">
        <v>59</v>
      </c>
      <c r="O375" s="90">
        <v>5.4169999999999998</v>
      </c>
      <c r="P375" s="95">
        <f>VLOOKUP(commandes!C375,Tableau1[],2,FALSE)</f>
        <v>3</v>
      </c>
    </row>
    <row r="376" spans="1:16" x14ac:dyDescent="0.25">
      <c r="A376" s="92">
        <v>1</v>
      </c>
      <c r="B376" s="93" t="s">
        <v>413</v>
      </c>
      <c r="C376" s="93" t="s">
        <v>13</v>
      </c>
      <c r="D376" s="93" t="s">
        <v>5</v>
      </c>
      <c r="E376" s="94"/>
      <c r="F376" s="93" t="s">
        <v>414</v>
      </c>
      <c r="G376" s="93" t="s">
        <v>415</v>
      </c>
      <c r="H376" s="93">
        <v>130</v>
      </c>
      <c r="I376" s="93" t="s">
        <v>54</v>
      </c>
      <c r="J376" s="94"/>
      <c r="K376" s="93">
        <v>0</v>
      </c>
      <c r="L376" s="93">
        <v>1.3919999999999999</v>
      </c>
      <c r="M376" s="93" t="s">
        <v>416</v>
      </c>
      <c r="N376" s="93" t="s">
        <v>59</v>
      </c>
      <c r="O376" s="93">
        <v>0</v>
      </c>
      <c r="P376" s="95">
        <f>VLOOKUP(commandes!C376,Tableau1[],2,FALSE)</f>
        <v>4</v>
      </c>
    </row>
    <row r="377" spans="1:16" x14ac:dyDescent="0.25">
      <c r="A377" s="89">
        <v>1</v>
      </c>
      <c r="B377" s="90" t="s">
        <v>417</v>
      </c>
      <c r="C377" s="90" t="s">
        <v>36</v>
      </c>
      <c r="D377" s="90" t="s">
        <v>5</v>
      </c>
      <c r="E377" s="91"/>
      <c r="F377" s="90" t="s">
        <v>418</v>
      </c>
      <c r="G377" s="90" t="s">
        <v>419</v>
      </c>
      <c r="H377" s="90">
        <v>120000</v>
      </c>
      <c r="I377" s="90" t="s">
        <v>54</v>
      </c>
      <c r="J377" s="91">
        <v>43164</v>
      </c>
      <c r="K377" s="90">
        <v>0</v>
      </c>
      <c r="L377" s="90">
        <v>144.9</v>
      </c>
      <c r="M377" s="90" t="s">
        <v>97</v>
      </c>
      <c r="N377" s="90" t="s">
        <v>59</v>
      </c>
      <c r="O377" s="90">
        <v>137.68700000000001</v>
      </c>
      <c r="P377" s="95">
        <f>VLOOKUP(commandes!C377,Tableau1[],2,FALSE)</f>
        <v>3</v>
      </c>
    </row>
    <row r="378" spans="1:16" x14ac:dyDescent="0.25">
      <c r="A378" s="92">
        <v>1</v>
      </c>
      <c r="B378" s="93" t="s">
        <v>420</v>
      </c>
      <c r="C378" s="93" t="s">
        <v>33</v>
      </c>
      <c r="D378" s="93" t="s">
        <v>5</v>
      </c>
      <c r="E378" s="94"/>
      <c r="F378" s="93" t="s">
        <v>421</v>
      </c>
      <c r="G378" s="93" t="s">
        <v>422</v>
      </c>
      <c r="H378" s="93">
        <v>5800</v>
      </c>
      <c r="I378" s="93" t="s">
        <v>54</v>
      </c>
      <c r="J378" s="94">
        <v>43159</v>
      </c>
      <c r="K378" s="93">
        <v>0</v>
      </c>
      <c r="L378" s="93">
        <v>4.6280000000000001</v>
      </c>
      <c r="M378" s="93" t="s">
        <v>125</v>
      </c>
      <c r="N378" s="93" t="s">
        <v>59</v>
      </c>
      <c r="O378" s="93">
        <v>5.0229999999999997</v>
      </c>
      <c r="P378" s="95">
        <f>VLOOKUP(commandes!C378,Tableau1[],2,FALSE)</f>
        <v>3</v>
      </c>
    </row>
    <row r="379" spans="1:16" x14ac:dyDescent="0.25">
      <c r="A379" s="89">
        <v>1</v>
      </c>
      <c r="B379" s="90" t="s">
        <v>423</v>
      </c>
      <c r="C379" s="90" t="s">
        <v>41</v>
      </c>
      <c r="D379" s="90" t="s">
        <v>5</v>
      </c>
      <c r="E379" s="91"/>
      <c r="F379" s="90" t="s">
        <v>424</v>
      </c>
      <c r="G379" s="90" t="s">
        <v>425</v>
      </c>
      <c r="H379" s="90">
        <v>3200</v>
      </c>
      <c r="I379" s="90" t="s">
        <v>54</v>
      </c>
      <c r="J379" s="91">
        <v>43164</v>
      </c>
      <c r="K379" s="90">
        <v>0</v>
      </c>
      <c r="L379" s="90">
        <v>4.7039999999999997</v>
      </c>
      <c r="M379" s="90" t="s">
        <v>101</v>
      </c>
      <c r="N379" s="90" t="s">
        <v>59</v>
      </c>
      <c r="O379" s="90">
        <v>5.0259999999999998</v>
      </c>
      <c r="P379" s="95">
        <f>VLOOKUP(commandes!C379,Tableau1[],2,FALSE)</f>
        <v>3</v>
      </c>
    </row>
    <row r="380" spans="1:16" x14ac:dyDescent="0.25">
      <c r="A380" s="92">
        <v>1</v>
      </c>
      <c r="B380" s="93" t="s">
        <v>426</v>
      </c>
      <c r="C380" s="93" t="s">
        <v>41</v>
      </c>
      <c r="D380" s="93" t="s">
        <v>7</v>
      </c>
      <c r="E380" s="94"/>
      <c r="F380" s="93" t="s">
        <v>427</v>
      </c>
      <c r="G380" s="93" t="s">
        <v>428</v>
      </c>
      <c r="H380" s="93">
        <v>40000</v>
      </c>
      <c r="I380" s="93" t="s">
        <v>54</v>
      </c>
      <c r="J380" s="94">
        <v>43158</v>
      </c>
      <c r="K380" s="93">
        <v>0</v>
      </c>
      <c r="L380" s="93">
        <v>115.068</v>
      </c>
      <c r="M380" s="93" t="s">
        <v>101</v>
      </c>
      <c r="N380" s="93" t="s">
        <v>59</v>
      </c>
      <c r="O380" s="93">
        <v>150.72900000000001</v>
      </c>
      <c r="P380" s="95">
        <f>VLOOKUP(commandes!C380,Tableau1[],2,FALSE)</f>
        <v>3</v>
      </c>
    </row>
    <row r="381" spans="1:16" x14ac:dyDescent="0.25">
      <c r="A381" s="92">
        <v>1</v>
      </c>
      <c r="B381" s="90" t="s">
        <v>429</v>
      </c>
      <c r="C381" s="90" t="s">
        <v>30</v>
      </c>
      <c r="D381" s="90" t="s">
        <v>5</v>
      </c>
      <c r="E381" s="91"/>
      <c r="F381" s="90" t="s">
        <v>430</v>
      </c>
      <c r="G381" s="90" t="s">
        <v>431</v>
      </c>
      <c r="H381" s="90">
        <v>5000</v>
      </c>
      <c r="I381" s="90" t="s">
        <v>54</v>
      </c>
      <c r="J381" s="91">
        <v>43159</v>
      </c>
      <c r="K381" s="90">
        <v>0</v>
      </c>
      <c r="L381" s="90">
        <v>4.3360000000000003</v>
      </c>
      <c r="M381" s="90" t="s">
        <v>71</v>
      </c>
      <c r="N381" s="90" t="s">
        <v>59</v>
      </c>
      <c r="O381" s="90">
        <v>4.3090000000000002</v>
      </c>
      <c r="P381" s="95">
        <f>VLOOKUP(commandes!C381,Tableau1[],2,FALSE)</f>
        <v>3</v>
      </c>
    </row>
    <row r="382" spans="1:16" x14ac:dyDescent="0.25">
      <c r="A382" s="89">
        <v>1</v>
      </c>
      <c r="B382" s="93" t="s">
        <v>432</v>
      </c>
      <c r="C382" s="93" t="s">
        <v>41</v>
      </c>
      <c r="D382" s="93" t="s">
        <v>10</v>
      </c>
      <c r="E382" s="94"/>
      <c r="F382" s="93" t="s">
        <v>433</v>
      </c>
      <c r="G382" s="93" t="s">
        <v>434</v>
      </c>
      <c r="H382" s="93">
        <v>910</v>
      </c>
      <c r="I382" s="93" t="s">
        <v>54</v>
      </c>
      <c r="J382" s="94">
        <v>43162</v>
      </c>
      <c r="K382" s="93">
        <v>0</v>
      </c>
      <c r="L382" s="93">
        <v>2.2349999999999999</v>
      </c>
      <c r="M382" s="93" t="s">
        <v>435</v>
      </c>
      <c r="N382" s="93" t="s">
        <v>59</v>
      </c>
      <c r="O382" s="93">
        <v>1.82</v>
      </c>
      <c r="P382" s="95">
        <f>VLOOKUP(commandes!C382,Tableau1[],2,FALSE)</f>
        <v>3</v>
      </c>
    </row>
    <row r="383" spans="1:16" x14ac:dyDescent="0.25">
      <c r="A383" s="92">
        <v>1</v>
      </c>
      <c r="B383" s="90" t="s">
        <v>436</v>
      </c>
      <c r="C383" s="90" t="s">
        <v>27</v>
      </c>
      <c r="D383" s="90" t="s">
        <v>7</v>
      </c>
      <c r="E383" s="91"/>
      <c r="F383" s="90" t="s">
        <v>437</v>
      </c>
      <c r="G383" s="90" t="s">
        <v>438</v>
      </c>
      <c r="H383" s="90">
        <v>5000</v>
      </c>
      <c r="I383" s="90" t="s">
        <v>54</v>
      </c>
      <c r="J383" s="91">
        <v>43164</v>
      </c>
      <c r="K383" s="90">
        <v>0</v>
      </c>
      <c r="L383" s="90">
        <v>5.5069999999999997</v>
      </c>
      <c r="M383" s="90" t="s">
        <v>172</v>
      </c>
      <c r="N383" s="90" t="s">
        <v>59</v>
      </c>
      <c r="O383" s="90">
        <v>5.7190000000000003</v>
      </c>
      <c r="P383" s="95">
        <f>VLOOKUP(commandes!C383,Tableau1[],2,FALSE)</f>
        <v>3</v>
      </c>
    </row>
    <row r="384" spans="1:16" x14ac:dyDescent="0.25">
      <c r="A384" s="89">
        <v>1</v>
      </c>
      <c r="B384" s="93" t="s">
        <v>439</v>
      </c>
      <c r="C384" s="93" t="s">
        <v>41</v>
      </c>
      <c r="D384" s="93" t="s">
        <v>7</v>
      </c>
      <c r="E384" s="94"/>
      <c r="F384" s="93" t="s">
        <v>440</v>
      </c>
      <c r="G384" s="93" t="s">
        <v>441</v>
      </c>
      <c r="H384" s="93">
        <v>25000</v>
      </c>
      <c r="I384" s="93" t="s">
        <v>54</v>
      </c>
      <c r="J384" s="94">
        <v>43161</v>
      </c>
      <c r="K384" s="93">
        <v>0</v>
      </c>
      <c r="L384" s="93">
        <v>6.8250000000000002</v>
      </c>
      <c r="M384" s="93" t="s">
        <v>101</v>
      </c>
      <c r="N384" s="93" t="s">
        <v>59</v>
      </c>
      <c r="O384" s="93">
        <v>6.1580000000000004</v>
      </c>
      <c r="P384" s="95">
        <f>VLOOKUP(commandes!C384,Tableau1[],2,FALSE)</f>
        <v>3</v>
      </c>
    </row>
    <row r="385" spans="1:16" x14ac:dyDescent="0.25">
      <c r="A385" s="92">
        <v>1</v>
      </c>
      <c r="B385" s="90" t="s">
        <v>442</v>
      </c>
      <c r="C385" s="90" t="s">
        <v>30</v>
      </c>
      <c r="D385" s="90" t="s">
        <v>7</v>
      </c>
      <c r="E385" s="91"/>
      <c r="F385" s="90" t="s">
        <v>443</v>
      </c>
      <c r="G385" s="90" t="s">
        <v>444</v>
      </c>
      <c r="H385" s="90">
        <v>2000</v>
      </c>
      <c r="I385" s="90" t="s">
        <v>54</v>
      </c>
      <c r="J385" s="91">
        <v>43158</v>
      </c>
      <c r="K385" s="90">
        <v>0</v>
      </c>
      <c r="L385" s="90">
        <v>70.266000000000005</v>
      </c>
      <c r="M385" s="90" t="s">
        <v>71</v>
      </c>
      <c r="N385" s="90" t="s">
        <v>59</v>
      </c>
      <c r="O385" s="90">
        <v>70.891999999999996</v>
      </c>
      <c r="P385" s="95">
        <f>VLOOKUP(commandes!C385,Tableau1[],2,FALSE)</f>
        <v>3</v>
      </c>
    </row>
    <row r="386" spans="1:16" x14ac:dyDescent="0.25">
      <c r="A386" s="89">
        <v>1</v>
      </c>
      <c r="B386" s="93" t="s">
        <v>445</v>
      </c>
      <c r="C386" s="93" t="s">
        <v>12</v>
      </c>
      <c r="D386" s="93" t="s">
        <v>7</v>
      </c>
      <c r="E386" s="94"/>
      <c r="F386" s="93" t="s">
        <v>446</v>
      </c>
      <c r="G386" s="93" t="s">
        <v>447</v>
      </c>
      <c r="H386" s="93">
        <v>50000</v>
      </c>
      <c r="I386" s="93" t="s">
        <v>54</v>
      </c>
      <c r="J386" s="94">
        <v>43158</v>
      </c>
      <c r="K386" s="93">
        <v>0</v>
      </c>
      <c r="L386" s="93">
        <v>36.225000000000001</v>
      </c>
      <c r="M386" s="93" t="s">
        <v>81</v>
      </c>
      <c r="N386" s="93" t="s">
        <v>59</v>
      </c>
      <c r="O386" s="93">
        <v>32.658999999999999</v>
      </c>
      <c r="P386" s="95">
        <f>VLOOKUP(commandes!C386,Tableau1[],2,FALSE)</f>
        <v>2</v>
      </c>
    </row>
    <row r="387" spans="1:16" x14ac:dyDescent="0.25">
      <c r="A387" s="92">
        <v>1</v>
      </c>
      <c r="B387" s="90" t="s">
        <v>448</v>
      </c>
      <c r="C387" s="90" t="s">
        <v>38</v>
      </c>
      <c r="D387" s="90" t="s">
        <v>5</v>
      </c>
      <c r="E387" s="91">
        <v>43159</v>
      </c>
      <c r="F387" s="90" t="s">
        <v>449</v>
      </c>
      <c r="G387" s="90" t="s">
        <v>450</v>
      </c>
      <c r="H387" s="90">
        <v>33001</v>
      </c>
      <c r="I387" s="90" t="s">
        <v>54</v>
      </c>
      <c r="J387" s="91">
        <v>43157</v>
      </c>
      <c r="K387" s="90">
        <v>0</v>
      </c>
      <c r="L387" s="90">
        <v>4.8860000000000001</v>
      </c>
      <c r="M387" s="90" t="s">
        <v>125</v>
      </c>
      <c r="N387" s="90" t="s">
        <v>59</v>
      </c>
      <c r="O387" s="90">
        <v>5.43</v>
      </c>
      <c r="P387" s="95">
        <f>VLOOKUP(commandes!C387,Tableau1[],2,FALSE)</f>
        <v>3</v>
      </c>
    </row>
    <row r="388" spans="1:16" x14ac:dyDescent="0.25">
      <c r="A388" s="92">
        <v>1</v>
      </c>
      <c r="B388" s="93" t="s">
        <v>451</v>
      </c>
      <c r="C388" s="93" t="s">
        <v>50</v>
      </c>
      <c r="D388" s="93" t="s">
        <v>7</v>
      </c>
      <c r="E388" s="94">
        <v>43160</v>
      </c>
      <c r="F388" s="93" t="s">
        <v>452</v>
      </c>
      <c r="G388" s="93" t="s">
        <v>453</v>
      </c>
      <c r="H388" s="93">
        <v>15000</v>
      </c>
      <c r="I388" s="93" t="s">
        <v>54</v>
      </c>
      <c r="J388" s="94">
        <v>43073</v>
      </c>
      <c r="K388" s="93">
        <v>0</v>
      </c>
      <c r="L388" s="93">
        <v>6.8040000000000003</v>
      </c>
      <c r="M388" s="93" t="s">
        <v>454</v>
      </c>
      <c r="N388" s="93" t="s">
        <v>59</v>
      </c>
      <c r="O388" s="93">
        <v>8.19</v>
      </c>
      <c r="P388" s="95">
        <f>VLOOKUP(commandes!C388,Tableau1[],2,FALSE)</f>
        <v>2</v>
      </c>
    </row>
    <row r="389" spans="1:16" x14ac:dyDescent="0.25">
      <c r="A389" s="89">
        <v>1</v>
      </c>
      <c r="B389" s="90" t="s">
        <v>455</v>
      </c>
      <c r="C389" s="90" t="s">
        <v>14</v>
      </c>
      <c r="D389" s="90" t="s">
        <v>10</v>
      </c>
      <c r="E389" s="91"/>
      <c r="F389" s="90" t="s">
        <v>456</v>
      </c>
      <c r="G389" s="90" t="s">
        <v>457</v>
      </c>
      <c r="H389" s="90">
        <v>3560</v>
      </c>
      <c r="I389" s="90" t="s">
        <v>54</v>
      </c>
      <c r="J389" s="91">
        <v>43143</v>
      </c>
      <c r="K389" s="90">
        <v>0</v>
      </c>
      <c r="L389" s="90">
        <v>16.024000000000001</v>
      </c>
      <c r="M389" s="90" t="s">
        <v>241</v>
      </c>
      <c r="N389" s="90" t="s">
        <v>59</v>
      </c>
      <c r="O389" s="90">
        <v>15.962999999999999</v>
      </c>
      <c r="P389" s="95">
        <f>VLOOKUP(commandes!C389,Tableau1[],2,FALSE)</f>
        <v>3</v>
      </c>
    </row>
    <row r="390" spans="1:16" x14ac:dyDescent="0.25">
      <c r="A390" s="92">
        <v>1</v>
      </c>
      <c r="B390" s="93" t="s">
        <v>458</v>
      </c>
      <c r="C390" s="93" t="s">
        <v>14</v>
      </c>
      <c r="D390" s="93" t="s">
        <v>10</v>
      </c>
      <c r="E390" s="94"/>
      <c r="F390" s="93" t="s">
        <v>459</v>
      </c>
      <c r="G390" s="93" t="s">
        <v>460</v>
      </c>
      <c r="H390" s="93">
        <v>3120</v>
      </c>
      <c r="I390" s="93" t="s">
        <v>54</v>
      </c>
      <c r="J390" s="94">
        <v>43163</v>
      </c>
      <c r="K390" s="93">
        <v>0</v>
      </c>
      <c r="L390" s="93">
        <v>13.875</v>
      </c>
      <c r="M390" s="93" t="s">
        <v>241</v>
      </c>
      <c r="N390" s="93" t="s">
        <v>59</v>
      </c>
      <c r="O390" s="93">
        <v>13.363</v>
      </c>
      <c r="P390" s="95">
        <f>VLOOKUP(commandes!C390,Tableau1[],2,FALSE)</f>
        <v>3</v>
      </c>
    </row>
    <row r="391" spans="1:16" x14ac:dyDescent="0.25">
      <c r="A391" s="89">
        <v>1</v>
      </c>
      <c r="B391" s="90" t="s">
        <v>461</v>
      </c>
      <c r="C391" s="90" t="s">
        <v>14</v>
      </c>
      <c r="D391" s="90" t="s">
        <v>10</v>
      </c>
      <c r="E391" s="91"/>
      <c r="F391" s="90" t="s">
        <v>462</v>
      </c>
      <c r="G391" s="90" t="s">
        <v>463</v>
      </c>
      <c r="H391" s="90">
        <v>2450</v>
      </c>
      <c r="I391" s="90" t="s">
        <v>54</v>
      </c>
      <c r="J391" s="91">
        <v>43162</v>
      </c>
      <c r="K391" s="90">
        <v>0</v>
      </c>
      <c r="L391" s="90">
        <v>4.53</v>
      </c>
      <c r="M391" s="90" t="s">
        <v>241</v>
      </c>
      <c r="N391" s="90" t="s">
        <v>59</v>
      </c>
      <c r="O391" s="90">
        <v>4.5279999999999996</v>
      </c>
      <c r="P391" s="95">
        <f>VLOOKUP(commandes!C391,Tableau1[],2,FALSE)</f>
        <v>3</v>
      </c>
    </row>
    <row r="392" spans="1:16" x14ac:dyDescent="0.25">
      <c r="A392" s="92">
        <v>1</v>
      </c>
      <c r="B392" s="93" t="s">
        <v>464</v>
      </c>
      <c r="C392" s="93" t="s">
        <v>14</v>
      </c>
      <c r="D392" s="93" t="s">
        <v>10</v>
      </c>
      <c r="E392" s="94"/>
      <c r="F392" s="93" t="s">
        <v>465</v>
      </c>
      <c r="G392" s="93" t="s">
        <v>466</v>
      </c>
      <c r="H392" s="93">
        <v>2520</v>
      </c>
      <c r="I392" s="93" t="s">
        <v>54</v>
      </c>
      <c r="J392" s="94">
        <v>43158</v>
      </c>
      <c r="K392" s="93">
        <v>0</v>
      </c>
      <c r="L392" s="93">
        <v>10.45</v>
      </c>
      <c r="M392" s="93" t="s">
        <v>241</v>
      </c>
      <c r="N392" s="93" t="s">
        <v>59</v>
      </c>
      <c r="O392" s="93">
        <v>10.4</v>
      </c>
      <c r="P392" s="95">
        <f>VLOOKUP(commandes!C392,Tableau1[],2,FALSE)</f>
        <v>3</v>
      </c>
    </row>
    <row r="393" spans="1:16" x14ac:dyDescent="0.25">
      <c r="A393" s="89">
        <v>1</v>
      </c>
      <c r="B393" s="90" t="s">
        <v>467</v>
      </c>
      <c r="C393" s="90" t="s">
        <v>14</v>
      </c>
      <c r="D393" s="90" t="s">
        <v>10</v>
      </c>
      <c r="E393" s="91"/>
      <c r="F393" s="90" t="s">
        <v>468</v>
      </c>
      <c r="G393" s="90" t="s">
        <v>469</v>
      </c>
      <c r="H393" s="90">
        <v>1950</v>
      </c>
      <c r="I393" s="90" t="s">
        <v>54</v>
      </c>
      <c r="J393" s="91">
        <v>43164</v>
      </c>
      <c r="K393" s="90">
        <v>0</v>
      </c>
      <c r="L393" s="90">
        <v>2.4180000000000001</v>
      </c>
      <c r="M393" s="90" t="s">
        <v>241</v>
      </c>
      <c r="N393" s="90" t="s">
        <v>59</v>
      </c>
      <c r="O393" s="90">
        <v>2.738</v>
      </c>
      <c r="P393" s="95">
        <f>VLOOKUP(commandes!C393,Tableau1[],2,FALSE)</f>
        <v>3</v>
      </c>
    </row>
    <row r="394" spans="1:16" x14ac:dyDescent="0.25">
      <c r="A394" s="92">
        <v>1</v>
      </c>
      <c r="B394" s="93" t="s">
        <v>470</v>
      </c>
      <c r="C394" s="93" t="s">
        <v>21</v>
      </c>
      <c r="D394" s="93" t="s">
        <v>7</v>
      </c>
      <c r="E394" s="94"/>
      <c r="F394" s="93" t="s">
        <v>146</v>
      </c>
      <c r="G394" s="93" t="s">
        <v>147</v>
      </c>
      <c r="H394" s="93">
        <v>15000</v>
      </c>
      <c r="I394" s="93" t="s">
        <v>54</v>
      </c>
      <c r="J394" s="94"/>
      <c r="K394" s="93">
        <v>79.25</v>
      </c>
      <c r="L394" s="93">
        <v>33.893999999999998</v>
      </c>
      <c r="M394" s="93" t="s">
        <v>113</v>
      </c>
      <c r="N394" s="93" t="s">
        <v>59</v>
      </c>
      <c r="O394" s="93">
        <v>0</v>
      </c>
      <c r="P394" s="95">
        <f>VLOOKUP(commandes!C394,Tableau1[],2,FALSE)</f>
        <v>1</v>
      </c>
    </row>
    <row r="395" spans="1:16" x14ac:dyDescent="0.25">
      <c r="A395" s="92">
        <v>1</v>
      </c>
      <c r="B395" s="90" t="s">
        <v>471</v>
      </c>
      <c r="C395" s="90" t="s">
        <v>12</v>
      </c>
      <c r="D395" s="90" t="s">
        <v>5</v>
      </c>
      <c r="E395" s="91"/>
      <c r="F395" s="90" t="s">
        <v>472</v>
      </c>
      <c r="G395" s="90" t="s">
        <v>473</v>
      </c>
      <c r="H395" s="90">
        <v>30000</v>
      </c>
      <c r="I395" s="90" t="s">
        <v>54</v>
      </c>
      <c r="J395" s="91">
        <v>43160</v>
      </c>
      <c r="K395" s="90">
        <v>0</v>
      </c>
      <c r="L395" s="90">
        <v>80.072999999999993</v>
      </c>
      <c r="M395" s="90" t="s">
        <v>81</v>
      </c>
      <c r="N395" s="90" t="s">
        <v>59</v>
      </c>
      <c r="O395" s="90">
        <v>76.061000000000007</v>
      </c>
      <c r="P395" s="95">
        <f>VLOOKUP(commandes!C395,Tableau1[],2,FALSE)</f>
        <v>2</v>
      </c>
    </row>
    <row r="396" spans="1:16" x14ac:dyDescent="0.25">
      <c r="A396" s="89">
        <v>1</v>
      </c>
      <c r="B396" s="93" t="s">
        <v>474</v>
      </c>
      <c r="C396" s="93" t="s">
        <v>19</v>
      </c>
      <c r="D396" s="93" t="s">
        <v>7</v>
      </c>
      <c r="E396" s="94"/>
      <c r="F396" s="93" t="s">
        <v>475</v>
      </c>
      <c r="G396" s="93" t="s">
        <v>476</v>
      </c>
      <c r="H396" s="93">
        <v>4000</v>
      </c>
      <c r="I396" s="93" t="s">
        <v>54</v>
      </c>
      <c r="J396" s="94">
        <v>43164</v>
      </c>
      <c r="K396" s="93">
        <v>7.25</v>
      </c>
      <c r="L396" s="93">
        <v>197.959</v>
      </c>
      <c r="M396" s="93" t="s">
        <v>380</v>
      </c>
      <c r="N396" s="93" t="s">
        <v>59</v>
      </c>
      <c r="O396" s="93">
        <v>185.14</v>
      </c>
      <c r="P396" s="95">
        <f>VLOOKUP(commandes!C396,Tableau1[],2,FALSE)</f>
        <v>4</v>
      </c>
    </row>
    <row r="397" spans="1:16" x14ac:dyDescent="0.25">
      <c r="A397" s="92">
        <v>1</v>
      </c>
      <c r="B397" s="90" t="s">
        <v>477</v>
      </c>
      <c r="C397" s="90" t="s">
        <v>14</v>
      </c>
      <c r="D397" s="90" t="s">
        <v>10</v>
      </c>
      <c r="E397" s="91"/>
      <c r="F397" s="90" t="s">
        <v>462</v>
      </c>
      <c r="G397" s="90" t="s">
        <v>463</v>
      </c>
      <c r="H397" s="90">
        <v>2000</v>
      </c>
      <c r="I397" s="90" t="s">
        <v>54</v>
      </c>
      <c r="J397" s="91">
        <v>43164</v>
      </c>
      <c r="K397" s="90">
        <v>0</v>
      </c>
      <c r="L397" s="90">
        <v>3.883</v>
      </c>
      <c r="M397" s="90" t="s">
        <v>241</v>
      </c>
      <c r="N397" s="90" t="s">
        <v>59</v>
      </c>
      <c r="O397" s="90">
        <v>3.8809999999999998</v>
      </c>
      <c r="P397" s="95">
        <f>VLOOKUP(commandes!C397,Tableau1[],2,FALSE)</f>
        <v>3</v>
      </c>
    </row>
    <row r="398" spans="1:16" x14ac:dyDescent="0.25">
      <c r="A398" s="89">
        <v>1</v>
      </c>
      <c r="B398" s="93" t="s">
        <v>478</v>
      </c>
      <c r="C398" s="93" t="s">
        <v>12</v>
      </c>
      <c r="D398" s="93" t="s">
        <v>7</v>
      </c>
      <c r="E398" s="94"/>
      <c r="F398" s="93" t="s">
        <v>479</v>
      </c>
      <c r="G398" s="93" t="s">
        <v>480</v>
      </c>
      <c r="H398" s="93">
        <v>56085</v>
      </c>
      <c r="I398" s="93" t="s">
        <v>54</v>
      </c>
      <c r="J398" s="94">
        <v>43164</v>
      </c>
      <c r="K398" s="93">
        <v>0</v>
      </c>
      <c r="L398" s="93">
        <v>18.844999999999999</v>
      </c>
      <c r="M398" s="93" t="s">
        <v>81</v>
      </c>
      <c r="N398" s="93" t="s">
        <v>59</v>
      </c>
      <c r="O398" s="93">
        <v>17.381</v>
      </c>
      <c r="P398" s="95">
        <f>VLOOKUP(commandes!C398,Tableau1[],2,FALSE)</f>
        <v>2</v>
      </c>
    </row>
    <row r="399" spans="1:16" x14ac:dyDescent="0.25">
      <c r="A399" s="92">
        <v>1</v>
      </c>
      <c r="B399" s="90" t="s">
        <v>481</v>
      </c>
      <c r="C399" s="90" t="s">
        <v>39</v>
      </c>
      <c r="D399" s="90" t="s">
        <v>5</v>
      </c>
      <c r="E399" s="91"/>
      <c r="F399" s="90" t="s">
        <v>482</v>
      </c>
      <c r="G399" s="90" t="s">
        <v>483</v>
      </c>
      <c r="H399" s="90">
        <v>80000</v>
      </c>
      <c r="I399" s="90" t="s">
        <v>54</v>
      </c>
      <c r="J399" s="91">
        <v>43161</v>
      </c>
      <c r="K399" s="90">
        <v>0</v>
      </c>
      <c r="L399" s="90">
        <v>13.944000000000001</v>
      </c>
      <c r="M399" s="90" t="s">
        <v>125</v>
      </c>
      <c r="N399" s="90" t="s">
        <v>59</v>
      </c>
      <c r="O399" s="90">
        <v>13.779</v>
      </c>
      <c r="P399" s="95">
        <f>VLOOKUP(commandes!C399,Tableau1[],2,FALSE)</f>
        <v>3</v>
      </c>
    </row>
    <row r="400" spans="1:16" x14ac:dyDescent="0.25">
      <c r="A400" s="89">
        <v>1</v>
      </c>
      <c r="B400" s="93" t="s">
        <v>484</v>
      </c>
      <c r="C400" s="93" t="s">
        <v>26</v>
      </c>
      <c r="D400" s="93" t="s">
        <v>5</v>
      </c>
      <c r="E400" s="94"/>
      <c r="F400" s="93" t="s">
        <v>485</v>
      </c>
      <c r="G400" s="93" t="s">
        <v>486</v>
      </c>
      <c r="H400" s="93">
        <v>55000</v>
      </c>
      <c r="I400" s="93" t="s">
        <v>54</v>
      </c>
      <c r="J400" s="94">
        <v>43159</v>
      </c>
      <c r="K400" s="93">
        <v>0</v>
      </c>
      <c r="L400" s="93">
        <v>13.282999999999999</v>
      </c>
      <c r="M400" s="93" t="s">
        <v>268</v>
      </c>
      <c r="N400" s="93" t="s">
        <v>59</v>
      </c>
      <c r="O400" s="93">
        <v>19.385999999999999</v>
      </c>
      <c r="P400" s="95">
        <f>VLOOKUP(commandes!C400,Tableau1[],2,FALSE)</f>
        <v>3</v>
      </c>
    </row>
    <row r="401" spans="1:16" x14ac:dyDescent="0.25">
      <c r="A401" s="92">
        <v>1</v>
      </c>
      <c r="B401" s="90" t="s">
        <v>487</v>
      </c>
      <c r="C401" s="90" t="s">
        <v>41</v>
      </c>
      <c r="D401" s="90" t="s">
        <v>5</v>
      </c>
      <c r="E401" s="91"/>
      <c r="F401" s="90" t="s">
        <v>488</v>
      </c>
      <c r="G401" s="90" t="s">
        <v>489</v>
      </c>
      <c r="H401" s="90">
        <v>20000</v>
      </c>
      <c r="I401" s="90" t="s">
        <v>54</v>
      </c>
      <c r="J401" s="91">
        <v>43161</v>
      </c>
      <c r="K401" s="90">
        <v>0</v>
      </c>
      <c r="L401" s="90">
        <v>26.46</v>
      </c>
      <c r="M401" s="90" t="s">
        <v>101</v>
      </c>
      <c r="N401" s="90" t="s">
        <v>59</v>
      </c>
      <c r="O401" s="90">
        <v>18.177</v>
      </c>
      <c r="P401" s="95">
        <f>VLOOKUP(commandes!C401,Tableau1[],2,FALSE)</f>
        <v>3</v>
      </c>
    </row>
    <row r="402" spans="1:16" x14ac:dyDescent="0.25">
      <c r="A402" s="92">
        <v>1</v>
      </c>
      <c r="B402" s="93" t="s">
        <v>490</v>
      </c>
      <c r="C402" s="93" t="s">
        <v>12</v>
      </c>
      <c r="D402" s="93" t="s">
        <v>5</v>
      </c>
      <c r="E402" s="94"/>
      <c r="F402" s="93" t="s">
        <v>491</v>
      </c>
      <c r="G402" s="93" t="s">
        <v>492</v>
      </c>
      <c r="H402" s="93">
        <v>30000</v>
      </c>
      <c r="I402" s="93" t="s">
        <v>54</v>
      </c>
      <c r="J402" s="94">
        <v>43161</v>
      </c>
      <c r="K402" s="93">
        <v>0</v>
      </c>
      <c r="L402" s="93">
        <v>46.777000000000001</v>
      </c>
      <c r="M402" s="93" t="s">
        <v>81</v>
      </c>
      <c r="N402" s="93" t="s">
        <v>59</v>
      </c>
      <c r="O402" s="93">
        <v>44.195</v>
      </c>
      <c r="P402" s="95">
        <f>VLOOKUP(commandes!C402,Tableau1[],2,FALSE)</f>
        <v>2</v>
      </c>
    </row>
    <row r="403" spans="1:16" x14ac:dyDescent="0.25">
      <c r="A403" s="89">
        <v>1</v>
      </c>
      <c r="B403" s="90" t="s">
        <v>493</v>
      </c>
      <c r="C403" s="90" t="s">
        <v>41</v>
      </c>
      <c r="D403" s="90" t="s">
        <v>7</v>
      </c>
      <c r="E403" s="91"/>
      <c r="F403" s="90" t="s">
        <v>494</v>
      </c>
      <c r="G403" s="90" t="s">
        <v>495</v>
      </c>
      <c r="H403" s="90">
        <v>1500</v>
      </c>
      <c r="I403" s="90" t="s">
        <v>54</v>
      </c>
      <c r="J403" s="91">
        <v>43161</v>
      </c>
      <c r="K403" s="90">
        <v>0</v>
      </c>
      <c r="L403" s="90">
        <v>52.347000000000001</v>
      </c>
      <c r="M403" s="90" t="s">
        <v>101</v>
      </c>
      <c r="N403" s="90" t="s">
        <v>59</v>
      </c>
      <c r="O403" s="90">
        <v>51.578000000000003</v>
      </c>
      <c r="P403" s="95">
        <f>VLOOKUP(commandes!C403,Tableau1[],2,FALSE)</f>
        <v>3</v>
      </c>
    </row>
    <row r="404" spans="1:16" x14ac:dyDescent="0.25">
      <c r="A404" s="92">
        <v>1</v>
      </c>
      <c r="B404" s="93" t="s">
        <v>496</v>
      </c>
      <c r="C404" s="93" t="s">
        <v>34</v>
      </c>
      <c r="D404" s="93" t="s">
        <v>10</v>
      </c>
      <c r="E404" s="94"/>
      <c r="F404" s="93" t="s">
        <v>497</v>
      </c>
      <c r="G404" s="93" t="s">
        <v>498</v>
      </c>
      <c r="H404" s="93">
        <v>790</v>
      </c>
      <c r="I404" s="93" t="s">
        <v>54</v>
      </c>
      <c r="J404" s="94">
        <v>43147</v>
      </c>
      <c r="K404" s="93">
        <v>1.96</v>
      </c>
      <c r="L404" s="93">
        <v>3.1150000000000002</v>
      </c>
      <c r="M404" s="93" t="s">
        <v>67</v>
      </c>
      <c r="N404" s="93" t="s">
        <v>59</v>
      </c>
      <c r="O404" s="93">
        <v>3.0259999999999998</v>
      </c>
      <c r="P404" s="95">
        <f>VLOOKUP(commandes!C404,Tableau1[],2,FALSE)</f>
        <v>3</v>
      </c>
    </row>
    <row r="405" spans="1:16" x14ac:dyDescent="0.25">
      <c r="A405" s="89">
        <v>1</v>
      </c>
      <c r="B405" s="90" t="s">
        <v>499</v>
      </c>
      <c r="C405" s="90" t="s">
        <v>41</v>
      </c>
      <c r="D405" s="90" t="s">
        <v>7</v>
      </c>
      <c r="E405" s="91"/>
      <c r="F405" s="90" t="s">
        <v>500</v>
      </c>
      <c r="G405" s="90" t="s">
        <v>501</v>
      </c>
      <c r="H405" s="90">
        <v>6000</v>
      </c>
      <c r="I405" s="90" t="s">
        <v>54</v>
      </c>
      <c r="J405" s="91">
        <v>43160</v>
      </c>
      <c r="K405" s="90">
        <v>0</v>
      </c>
      <c r="L405" s="90">
        <v>8.6940000000000008</v>
      </c>
      <c r="M405" s="90" t="s">
        <v>101</v>
      </c>
      <c r="N405" s="90" t="s">
        <v>59</v>
      </c>
      <c r="O405" s="90">
        <v>8.17</v>
      </c>
      <c r="P405" s="95">
        <f>VLOOKUP(commandes!C405,Tableau1[],2,FALSE)</f>
        <v>3</v>
      </c>
    </row>
    <row r="406" spans="1:16" x14ac:dyDescent="0.25">
      <c r="A406" s="92">
        <v>1</v>
      </c>
      <c r="B406" s="93" t="s">
        <v>502</v>
      </c>
      <c r="C406" s="93" t="s">
        <v>41</v>
      </c>
      <c r="D406" s="93" t="s">
        <v>10</v>
      </c>
      <c r="E406" s="94"/>
      <c r="F406" s="93" t="s">
        <v>433</v>
      </c>
      <c r="G406" s="93" t="s">
        <v>434</v>
      </c>
      <c r="H406" s="93">
        <v>4455</v>
      </c>
      <c r="I406" s="93" t="s">
        <v>54</v>
      </c>
      <c r="J406" s="94">
        <v>43162</v>
      </c>
      <c r="K406" s="93">
        <v>0</v>
      </c>
      <c r="L406" s="93">
        <v>10.941000000000001</v>
      </c>
      <c r="M406" s="93" t="s">
        <v>435</v>
      </c>
      <c r="N406" s="93" t="s">
        <v>59</v>
      </c>
      <c r="O406" s="93">
        <v>8.91</v>
      </c>
      <c r="P406" s="95">
        <f>VLOOKUP(commandes!C406,Tableau1[],2,FALSE)</f>
        <v>3</v>
      </c>
    </row>
    <row r="407" spans="1:16" x14ac:dyDescent="0.25">
      <c r="A407" s="89">
        <v>1</v>
      </c>
      <c r="B407" s="90" t="s">
        <v>503</v>
      </c>
      <c r="C407" s="90" t="s">
        <v>41</v>
      </c>
      <c r="D407" s="90" t="s">
        <v>7</v>
      </c>
      <c r="E407" s="91"/>
      <c r="F407" s="90" t="s">
        <v>504</v>
      </c>
      <c r="G407" s="90" t="s">
        <v>505</v>
      </c>
      <c r="H407" s="90">
        <v>5000</v>
      </c>
      <c r="I407" s="90" t="s">
        <v>54</v>
      </c>
      <c r="J407" s="91">
        <v>43158</v>
      </c>
      <c r="K407" s="90">
        <v>0</v>
      </c>
      <c r="L407" s="90">
        <v>7.3819999999999997</v>
      </c>
      <c r="M407" s="90" t="s">
        <v>101</v>
      </c>
      <c r="N407" s="90" t="s">
        <v>59</v>
      </c>
      <c r="O407" s="90">
        <v>7.7670000000000003</v>
      </c>
      <c r="P407" s="95">
        <f>VLOOKUP(commandes!C407,Tableau1[],2,FALSE)</f>
        <v>3</v>
      </c>
    </row>
    <row r="408" spans="1:16" x14ac:dyDescent="0.25">
      <c r="A408" s="92">
        <v>1</v>
      </c>
      <c r="B408" s="93" t="s">
        <v>506</v>
      </c>
      <c r="C408" s="93" t="s">
        <v>41</v>
      </c>
      <c r="D408" s="93" t="s">
        <v>7</v>
      </c>
      <c r="E408" s="94"/>
      <c r="F408" s="93" t="s">
        <v>507</v>
      </c>
      <c r="G408" s="93" t="s">
        <v>508</v>
      </c>
      <c r="H408" s="93">
        <v>3000</v>
      </c>
      <c r="I408" s="93" t="s">
        <v>54</v>
      </c>
      <c r="J408" s="94">
        <v>43157</v>
      </c>
      <c r="K408" s="93">
        <v>0</v>
      </c>
      <c r="L408" s="93">
        <v>23.114999999999998</v>
      </c>
      <c r="M408" s="93" t="s">
        <v>101</v>
      </c>
      <c r="N408" s="93" t="s">
        <v>59</v>
      </c>
      <c r="O408" s="93">
        <v>28.326000000000001</v>
      </c>
      <c r="P408" s="95">
        <f>VLOOKUP(commandes!C408,Tableau1[],2,FALSE)</f>
        <v>3</v>
      </c>
    </row>
    <row r="409" spans="1:16" x14ac:dyDescent="0.25">
      <c r="A409" s="92">
        <v>1</v>
      </c>
      <c r="B409" s="90" t="s">
        <v>509</v>
      </c>
      <c r="C409" s="90" t="s">
        <v>39</v>
      </c>
      <c r="D409" s="90" t="s">
        <v>7</v>
      </c>
      <c r="E409" s="91"/>
      <c r="F409" s="90" t="s">
        <v>510</v>
      </c>
      <c r="G409" s="90" t="s">
        <v>511</v>
      </c>
      <c r="H409" s="90">
        <v>10000</v>
      </c>
      <c r="I409" s="90" t="s">
        <v>54</v>
      </c>
      <c r="J409" s="91">
        <v>43158</v>
      </c>
      <c r="K409" s="90">
        <v>0</v>
      </c>
      <c r="L409" s="90">
        <v>16.905000000000001</v>
      </c>
      <c r="M409" s="90" t="s">
        <v>125</v>
      </c>
      <c r="N409" s="90" t="s">
        <v>59</v>
      </c>
      <c r="O409" s="90">
        <v>17.271000000000001</v>
      </c>
      <c r="P409" s="95">
        <f>VLOOKUP(commandes!C409,Tableau1[],2,FALSE)</f>
        <v>3</v>
      </c>
    </row>
    <row r="410" spans="1:16" x14ac:dyDescent="0.25">
      <c r="A410" s="89">
        <v>1</v>
      </c>
      <c r="B410" s="93" t="s">
        <v>512</v>
      </c>
      <c r="C410" s="93" t="s">
        <v>41</v>
      </c>
      <c r="D410" s="93" t="s">
        <v>7</v>
      </c>
      <c r="E410" s="94"/>
      <c r="F410" s="93" t="s">
        <v>513</v>
      </c>
      <c r="G410" s="93" t="s">
        <v>514</v>
      </c>
      <c r="H410" s="93">
        <v>3000</v>
      </c>
      <c r="I410" s="93" t="s">
        <v>54</v>
      </c>
      <c r="J410" s="94">
        <v>43160</v>
      </c>
      <c r="K410" s="93">
        <v>0</v>
      </c>
      <c r="L410" s="93">
        <v>8.5960000000000001</v>
      </c>
      <c r="M410" s="93" t="s">
        <v>101</v>
      </c>
      <c r="N410" s="93" t="s">
        <v>59</v>
      </c>
      <c r="O410" s="93">
        <v>8.5540000000000003</v>
      </c>
      <c r="P410" s="95">
        <f>VLOOKUP(commandes!C410,Tableau1[],2,FALSE)</f>
        <v>3</v>
      </c>
    </row>
    <row r="411" spans="1:16" x14ac:dyDescent="0.25">
      <c r="A411" s="92">
        <v>1</v>
      </c>
      <c r="B411" s="90" t="s">
        <v>515</v>
      </c>
      <c r="C411" s="90" t="s">
        <v>41</v>
      </c>
      <c r="D411" s="90" t="s">
        <v>7</v>
      </c>
      <c r="E411" s="91"/>
      <c r="F411" s="90" t="s">
        <v>516</v>
      </c>
      <c r="G411" s="90" t="s">
        <v>517</v>
      </c>
      <c r="H411" s="90">
        <v>3000</v>
      </c>
      <c r="I411" s="90" t="s">
        <v>54</v>
      </c>
      <c r="J411" s="91">
        <v>43164</v>
      </c>
      <c r="K411" s="90">
        <v>0</v>
      </c>
      <c r="L411" s="90">
        <v>14.836</v>
      </c>
      <c r="M411" s="90" t="s">
        <v>101</v>
      </c>
      <c r="N411" s="90" t="s">
        <v>59</v>
      </c>
      <c r="O411" s="90">
        <v>15.42</v>
      </c>
      <c r="P411" s="95">
        <f>VLOOKUP(commandes!C411,Tableau1[],2,FALSE)</f>
        <v>3</v>
      </c>
    </row>
    <row r="412" spans="1:16" x14ac:dyDescent="0.25">
      <c r="A412" s="89">
        <v>1</v>
      </c>
      <c r="B412" s="93" t="s">
        <v>518</v>
      </c>
      <c r="C412" s="93" t="s">
        <v>41</v>
      </c>
      <c r="D412" s="93" t="s">
        <v>7</v>
      </c>
      <c r="E412" s="94"/>
      <c r="F412" s="93" t="s">
        <v>519</v>
      </c>
      <c r="G412" s="93" t="s">
        <v>520</v>
      </c>
      <c r="H412" s="93">
        <v>5000</v>
      </c>
      <c r="I412" s="93" t="s">
        <v>54</v>
      </c>
      <c r="J412" s="94">
        <v>43159</v>
      </c>
      <c r="K412" s="93">
        <v>0</v>
      </c>
      <c r="L412" s="93">
        <v>6.6040000000000001</v>
      </c>
      <c r="M412" s="93" t="s">
        <v>101</v>
      </c>
      <c r="N412" s="93" t="s">
        <v>59</v>
      </c>
      <c r="O412" s="93">
        <v>5.923</v>
      </c>
      <c r="P412" s="95">
        <f>VLOOKUP(commandes!C412,Tableau1[],2,FALSE)</f>
        <v>3</v>
      </c>
    </row>
    <row r="413" spans="1:16" x14ac:dyDescent="0.25">
      <c r="A413" s="92">
        <v>1</v>
      </c>
      <c r="B413" s="90" t="s">
        <v>521</v>
      </c>
      <c r="C413" s="90" t="s">
        <v>41</v>
      </c>
      <c r="D413" s="90" t="s">
        <v>7</v>
      </c>
      <c r="E413" s="91"/>
      <c r="F413" s="90" t="s">
        <v>522</v>
      </c>
      <c r="G413" s="90" t="s">
        <v>523</v>
      </c>
      <c r="H413" s="90">
        <v>2000</v>
      </c>
      <c r="I413" s="90" t="s">
        <v>54</v>
      </c>
      <c r="J413" s="91">
        <v>43158</v>
      </c>
      <c r="K413" s="90">
        <v>0</v>
      </c>
      <c r="L413" s="90">
        <v>20.74</v>
      </c>
      <c r="M413" s="90" t="s">
        <v>101</v>
      </c>
      <c r="N413" s="90" t="s">
        <v>59</v>
      </c>
      <c r="O413" s="90">
        <v>21.052</v>
      </c>
      <c r="P413" s="95">
        <f>VLOOKUP(commandes!C413,Tableau1[],2,FALSE)</f>
        <v>3</v>
      </c>
    </row>
    <row r="414" spans="1:16" x14ac:dyDescent="0.25">
      <c r="A414" s="89">
        <v>1</v>
      </c>
      <c r="B414" s="93" t="s">
        <v>524</v>
      </c>
      <c r="C414" s="93" t="s">
        <v>36</v>
      </c>
      <c r="D414" s="93" t="s">
        <v>7</v>
      </c>
      <c r="E414" s="94"/>
      <c r="F414" s="93" t="s">
        <v>525</v>
      </c>
      <c r="G414" s="93" t="s">
        <v>526</v>
      </c>
      <c r="H414" s="93">
        <v>15000</v>
      </c>
      <c r="I414" s="93" t="s">
        <v>54</v>
      </c>
      <c r="J414" s="94">
        <v>43157</v>
      </c>
      <c r="K414" s="93">
        <v>0</v>
      </c>
      <c r="L414" s="93">
        <v>79.064999999999998</v>
      </c>
      <c r="M414" s="93" t="s">
        <v>97</v>
      </c>
      <c r="N414" s="93" t="s">
        <v>59</v>
      </c>
      <c r="O414" s="93">
        <v>73.861000000000004</v>
      </c>
      <c r="P414" s="95">
        <f>VLOOKUP(commandes!C414,Tableau1[],2,FALSE)</f>
        <v>3</v>
      </c>
    </row>
    <row r="415" spans="1:16" x14ac:dyDescent="0.25">
      <c r="A415" s="92">
        <v>1</v>
      </c>
      <c r="B415" s="90" t="s">
        <v>527</v>
      </c>
      <c r="C415" s="90" t="s">
        <v>41</v>
      </c>
      <c r="D415" s="90" t="s">
        <v>7</v>
      </c>
      <c r="E415" s="91"/>
      <c r="F415" s="90" t="s">
        <v>528</v>
      </c>
      <c r="G415" s="90" t="s">
        <v>529</v>
      </c>
      <c r="H415" s="90">
        <v>7000</v>
      </c>
      <c r="I415" s="90" t="s">
        <v>54</v>
      </c>
      <c r="J415" s="91">
        <v>43161</v>
      </c>
      <c r="K415" s="90">
        <v>0</v>
      </c>
      <c r="L415" s="90">
        <v>5.226</v>
      </c>
      <c r="M415" s="90" t="s">
        <v>101</v>
      </c>
      <c r="N415" s="90" t="s">
        <v>59</v>
      </c>
      <c r="O415" s="90">
        <v>5.1749999999999998</v>
      </c>
      <c r="P415" s="95">
        <f>VLOOKUP(commandes!C415,Tableau1[],2,FALSE)</f>
        <v>3</v>
      </c>
    </row>
    <row r="416" spans="1:16" x14ac:dyDescent="0.25">
      <c r="A416" s="92">
        <v>1</v>
      </c>
      <c r="B416" s="93" t="s">
        <v>530</v>
      </c>
      <c r="C416" s="93" t="s">
        <v>41</v>
      </c>
      <c r="D416" s="93" t="s">
        <v>7</v>
      </c>
      <c r="E416" s="94"/>
      <c r="F416" s="93" t="s">
        <v>531</v>
      </c>
      <c r="G416" s="93" t="s">
        <v>532</v>
      </c>
      <c r="H416" s="93">
        <v>4000</v>
      </c>
      <c r="I416" s="93" t="s">
        <v>54</v>
      </c>
      <c r="J416" s="94">
        <v>43160</v>
      </c>
      <c r="K416" s="93">
        <v>0</v>
      </c>
      <c r="L416" s="93">
        <v>30.306999999999999</v>
      </c>
      <c r="M416" s="93" t="s">
        <v>101</v>
      </c>
      <c r="N416" s="93" t="s">
        <v>59</v>
      </c>
      <c r="O416" s="93">
        <v>29.437999999999999</v>
      </c>
      <c r="P416" s="95">
        <f>VLOOKUP(commandes!C416,Tableau1[],2,FALSE)</f>
        <v>3</v>
      </c>
    </row>
    <row r="417" spans="1:16" x14ac:dyDescent="0.25">
      <c r="A417" s="89">
        <v>1</v>
      </c>
      <c r="B417" s="90" t="s">
        <v>533</v>
      </c>
      <c r="C417" s="90" t="s">
        <v>41</v>
      </c>
      <c r="D417" s="90" t="s">
        <v>7</v>
      </c>
      <c r="E417" s="91"/>
      <c r="F417" s="90" t="s">
        <v>534</v>
      </c>
      <c r="G417" s="90" t="s">
        <v>535</v>
      </c>
      <c r="H417" s="90">
        <v>30000</v>
      </c>
      <c r="I417" s="90" t="s">
        <v>54</v>
      </c>
      <c r="J417" s="91">
        <v>43158</v>
      </c>
      <c r="K417" s="90">
        <v>0</v>
      </c>
      <c r="L417" s="90">
        <v>26.806999999999999</v>
      </c>
      <c r="M417" s="90" t="s">
        <v>101</v>
      </c>
      <c r="N417" s="90" t="s">
        <v>59</v>
      </c>
      <c r="O417" s="90">
        <v>25.007000000000001</v>
      </c>
      <c r="P417" s="95">
        <f>VLOOKUP(commandes!C417,Tableau1[],2,FALSE)</f>
        <v>3</v>
      </c>
    </row>
    <row r="418" spans="1:16" x14ac:dyDescent="0.25">
      <c r="A418" s="92">
        <v>1</v>
      </c>
      <c r="B418" s="93" t="s">
        <v>536</v>
      </c>
      <c r="C418" s="93" t="s">
        <v>41</v>
      </c>
      <c r="D418" s="93" t="s">
        <v>7</v>
      </c>
      <c r="E418" s="94"/>
      <c r="F418" s="93" t="s">
        <v>537</v>
      </c>
      <c r="G418" s="93" t="s">
        <v>538</v>
      </c>
      <c r="H418" s="93">
        <v>15000</v>
      </c>
      <c r="I418" s="93" t="s">
        <v>54</v>
      </c>
      <c r="J418" s="94">
        <v>43160</v>
      </c>
      <c r="K418" s="93">
        <v>0</v>
      </c>
      <c r="L418" s="93">
        <v>45.439</v>
      </c>
      <c r="M418" s="93" t="s">
        <v>101</v>
      </c>
      <c r="N418" s="93" t="s">
        <v>59</v>
      </c>
      <c r="O418" s="93">
        <v>41.067999999999998</v>
      </c>
      <c r="P418" s="95">
        <f>VLOOKUP(commandes!C418,Tableau1[],2,FALSE)</f>
        <v>3</v>
      </c>
    </row>
    <row r="419" spans="1:16" x14ac:dyDescent="0.25">
      <c r="A419" s="89">
        <v>1</v>
      </c>
      <c r="B419" s="90" t="s">
        <v>539</v>
      </c>
      <c r="C419" s="90" t="s">
        <v>26</v>
      </c>
      <c r="D419" s="90" t="s">
        <v>5</v>
      </c>
      <c r="E419" s="91"/>
      <c r="F419" s="90" t="s">
        <v>540</v>
      </c>
      <c r="G419" s="90" t="s">
        <v>541</v>
      </c>
      <c r="H419" s="90">
        <v>11550</v>
      </c>
      <c r="I419" s="90" t="s">
        <v>54</v>
      </c>
      <c r="J419" s="91">
        <v>43159</v>
      </c>
      <c r="K419" s="90">
        <v>0</v>
      </c>
      <c r="L419" s="90">
        <v>4.851</v>
      </c>
      <c r="M419" s="90" t="s">
        <v>268</v>
      </c>
      <c r="N419" s="90" t="s">
        <v>59</v>
      </c>
      <c r="O419" s="90">
        <v>5.8739999999999997</v>
      </c>
      <c r="P419" s="95">
        <f>VLOOKUP(commandes!C419,Tableau1[],2,FALSE)</f>
        <v>3</v>
      </c>
    </row>
    <row r="420" spans="1:16" x14ac:dyDescent="0.25">
      <c r="A420" s="92">
        <v>1</v>
      </c>
      <c r="B420" s="93" t="s">
        <v>542</v>
      </c>
      <c r="C420" s="93" t="s">
        <v>12</v>
      </c>
      <c r="D420" s="93" t="s">
        <v>5</v>
      </c>
      <c r="E420" s="94"/>
      <c r="F420" s="93" t="s">
        <v>543</v>
      </c>
      <c r="G420" s="93" t="s">
        <v>544</v>
      </c>
      <c r="H420" s="93">
        <v>35000</v>
      </c>
      <c r="I420" s="93" t="s">
        <v>54</v>
      </c>
      <c r="J420" s="94">
        <v>43164</v>
      </c>
      <c r="K420" s="93">
        <v>0</v>
      </c>
      <c r="L420" s="93">
        <v>9.5920000000000005</v>
      </c>
      <c r="M420" s="93" t="s">
        <v>81</v>
      </c>
      <c r="N420" s="93" t="s">
        <v>59</v>
      </c>
      <c r="O420" s="93">
        <v>10.042</v>
      </c>
      <c r="P420" s="95">
        <f>VLOOKUP(commandes!C420,Tableau1[],2,FALSE)</f>
        <v>2</v>
      </c>
    </row>
    <row r="421" spans="1:16" x14ac:dyDescent="0.25">
      <c r="A421" s="89">
        <v>1</v>
      </c>
      <c r="B421" s="90" t="s">
        <v>545</v>
      </c>
      <c r="C421" s="90" t="s">
        <v>12</v>
      </c>
      <c r="D421" s="90" t="s">
        <v>5</v>
      </c>
      <c r="E421" s="91"/>
      <c r="F421" s="90" t="s">
        <v>546</v>
      </c>
      <c r="G421" s="90" t="s">
        <v>547</v>
      </c>
      <c r="H421" s="90">
        <v>200000</v>
      </c>
      <c r="I421" s="90" t="s">
        <v>54</v>
      </c>
      <c r="J421" s="91">
        <v>43161</v>
      </c>
      <c r="K421" s="90">
        <v>0</v>
      </c>
      <c r="L421" s="90">
        <v>57.96</v>
      </c>
      <c r="M421" s="90" t="s">
        <v>81</v>
      </c>
      <c r="N421" s="90" t="s">
        <v>59</v>
      </c>
      <c r="O421" s="90">
        <v>58.4</v>
      </c>
      <c r="P421" s="95">
        <f>VLOOKUP(commandes!C421,Tableau1[],2,FALSE)</f>
        <v>2</v>
      </c>
    </row>
    <row r="422" spans="1:16" x14ac:dyDescent="0.25">
      <c r="A422" s="92">
        <v>1</v>
      </c>
      <c r="B422" s="93" t="s">
        <v>548</v>
      </c>
      <c r="C422" s="93" t="s">
        <v>29</v>
      </c>
      <c r="D422" s="93" t="s">
        <v>5</v>
      </c>
      <c r="E422" s="94"/>
      <c r="F422" s="93" t="s">
        <v>549</v>
      </c>
      <c r="G422" s="93" t="s">
        <v>550</v>
      </c>
      <c r="H422" s="93">
        <v>30000</v>
      </c>
      <c r="I422" s="93" t="s">
        <v>54</v>
      </c>
      <c r="J422" s="94">
        <v>43161</v>
      </c>
      <c r="K422" s="93">
        <v>0</v>
      </c>
      <c r="L422" s="93">
        <v>5.04</v>
      </c>
      <c r="M422" s="93" t="s">
        <v>71</v>
      </c>
      <c r="N422" s="93" t="s">
        <v>59</v>
      </c>
      <c r="O422" s="93">
        <v>9.2110000000000003</v>
      </c>
      <c r="P422" s="95">
        <f>VLOOKUP(commandes!C422,Tableau1[],2,FALSE)</f>
        <v>3</v>
      </c>
    </row>
    <row r="423" spans="1:16" x14ac:dyDescent="0.25">
      <c r="A423" s="92">
        <v>1</v>
      </c>
      <c r="B423" s="90" t="s">
        <v>551</v>
      </c>
      <c r="C423" s="90" t="s">
        <v>26</v>
      </c>
      <c r="D423" s="90" t="s">
        <v>5</v>
      </c>
      <c r="E423" s="91"/>
      <c r="F423" s="90" t="s">
        <v>552</v>
      </c>
      <c r="G423" s="90" t="s">
        <v>553</v>
      </c>
      <c r="H423" s="90">
        <v>20000</v>
      </c>
      <c r="I423" s="90" t="s">
        <v>54</v>
      </c>
      <c r="J423" s="91">
        <v>43164</v>
      </c>
      <c r="K423" s="90">
        <v>0</v>
      </c>
      <c r="L423" s="90">
        <v>18.606000000000002</v>
      </c>
      <c r="M423" s="90" t="s">
        <v>554</v>
      </c>
      <c r="N423" s="90" t="s">
        <v>59</v>
      </c>
      <c r="O423" s="90">
        <v>18.902000000000001</v>
      </c>
      <c r="P423" s="95">
        <f>VLOOKUP(commandes!C423,Tableau1[],2,FALSE)</f>
        <v>3</v>
      </c>
    </row>
    <row r="424" spans="1:16" x14ac:dyDescent="0.25">
      <c r="A424" s="89">
        <v>1</v>
      </c>
      <c r="B424" s="93" t="s">
        <v>555</v>
      </c>
      <c r="C424" s="93" t="s">
        <v>13</v>
      </c>
      <c r="D424" s="93" t="s">
        <v>10</v>
      </c>
      <c r="E424" s="94"/>
      <c r="F424" s="93" t="s">
        <v>556</v>
      </c>
      <c r="G424" s="93" t="s">
        <v>557</v>
      </c>
      <c r="H424" s="93">
        <v>2760</v>
      </c>
      <c r="I424" s="93" t="s">
        <v>54</v>
      </c>
      <c r="J424" s="94"/>
      <c r="K424" s="93">
        <v>0</v>
      </c>
      <c r="L424" s="93">
        <v>6.8559999999999999</v>
      </c>
      <c r="M424" s="93" t="s">
        <v>416</v>
      </c>
      <c r="N424" s="93" t="s">
        <v>59</v>
      </c>
      <c r="O424" s="93">
        <v>0</v>
      </c>
      <c r="P424" s="95">
        <f>VLOOKUP(commandes!C424,Tableau1[],2,FALSE)</f>
        <v>4</v>
      </c>
    </row>
    <row r="425" spans="1:16" x14ac:dyDescent="0.25">
      <c r="A425" s="92">
        <v>1</v>
      </c>
      <c r="B425" s="90" t="s">
        <v>558</v>
      </c>
      <c r="C425" s="90" t="s">
        <v>17</v>
      </c>
      <c r="D425" s="90" t="s">
        <v>4</v>
      </c>
      <c r="E425" s="91"/>
      <c r="F425" s="90" t="s">
        <v>559</v>
      </c>
      <c r="G425" s="90" t="s">
        <v>560</v>
      </c>
      <c r="H425" s="90">
        <v>86000</v>
      </c>
      <c r="I425" s="90" t="s">
        <v>54</v>
      </c>
      <c r="J425" s="91">
        <v>43164</v>
      </c>
      <c r="K425" s="90">
        <v>0</v>
      </c>
      <c r="L425" s="90">
        <v>69.531000000000006</v>
      </c>
      <c r="M425" s="90" t="s">
        <v>200</v>
      </c>
      <c r="N425" s="90" t="s">
        <v>59</v>
      </c>
      <c r="O425" s="90">
        <v>64.435000000000002</v>
      </c>
      <c r="P425" s="95">
        <f>VLOOKUP(commandes!C425,Tableau1[],2,FALSE)</f>
        <v>1</v>
      </c>
    </row>
    <row r="426" spans="1:16" x14ac:dyDescent="0.25">
      <c r="A426" s="89">
        <v>1</v>
      </c>
      <c r="B426" s="93" t="s">
        <v>561</v>
      </c>
      <c r="C426" s="93" t="s">
        <v>21</v>
      </c>
      <c r="D426" s="93" t="s">
        <v>4</v>
      </c>
      <c r="E426" s="94">
        <v>43160</v>
      </c>
      <c r="F426" s="93" t="s">
        <v>562</v>
      </c>
      <c r="G426" s="93" t="s">
        <v>563</v>
      </c>
      <c r="H426" s="93">
        <v>30000</v>
      </c>
      <c r="I426" s="93" t="s">
        <v>54</v>
      </c>
      <c r="J426" s="94">
        <v>43164</v>
      </c>
      <c r="K426" s="93">
        <v>3.96</v>
      </c>
      <c r="L426" s="93">
        <v>32.192999999999998</v>
      </c>
      <c r="M426" s="93" t="s">
        <v>113</v>
      </c>
      <c r="N426" s="93" t="s">
        <v>59</v>
      </c>
      <c r="O426" s="93">
        <v>-5.0000000000000001E-3</v>
      </c>
      <c r="P426" s="95">
        <f>VLOOKUP(commandes!C426,Tableau1[],2,FALSE)</f>
        <v>1</v>
      </c>
    </row>
    <row r="427" spans="1:16" x14ac:dyDescent="0.25">
      <c r="A427" s="92">
        <v>1</v>
      </c>
      <c r="B427" s="90" t="s">
        <v>564</v>
      </c>
      <c r="C427" s="90" t="s">
        <v>25</v>
      </c>
      <c r="D427" s="90" t="s">
        <v>6</v>
      </c>
      <c r="E427" s="91">
        <v>43161</v>
      </c>
      <c r="F427" s="90" t="s">
        <v>73</v>
      </c>
      <c r="G427" s="90" t="s">
        <v>74</v>
      </c>
      <c r="H427" s="90">
        <v>600000</v>
      </c>
      <c r="I427" s="90" t="s">
        <v>54</v>
      </c>
      <c r="J427" s="91">
        <v>43138</v>
      </c>
      <c r="K427" s="90">
        <v>0</v>
      </c>
      <c r="L427" s="90">
        <v>61.866</v>
      </c>
      <c r="M427" s="90" t="s">
        <v>75</v>
      </c>
      <c r="N427" s="90" t="s">
        <v>59</v>
      </c>
      <c r="O427" s="90">
        <v>65.043999999999997</v>
      </c>
      <c r="P427" s="95">
        <f>VLOOKUP(commandes!C427,Tableau1[],2,FALSE)</f>
        <v>4</v>
      </c>
    </row>
    <row r="428" spans="1:16" x14ac:dyDescent="0.25">
      <c r="A428" s="89">
        <v>1</v>
      </c>
      <c r="B428" s="93" t="s">
        <v>565</v>
      </c>
      <c r="C428" s="93" t="s">
        <v>41</v>
      </c>
      <c r="D428" s="93" t="s">
        <v>7</v>
      </c>
      <c r="E428" s="94"/>
      <c r="F428" s="93" t="s">
        <v>566</v>
      </c>
      <c r="G428" s="93" t="s">
        <v>567</v>
      </c>
      <c r="H428" s="93">
        <v>600</v>
      </c>
      <c r="I428" s="93" t="s">
        <v>54</v>
      </c>
      <c r="J428" s="94">
        <v>43160</v>
      </c>
      <c r="K428" s="93">
        <v>0</v>
      </c>
      <c r="L428" s="93">
        <v>6.117</v>
      </c>
      <c r="M428" s="93" t="s">
        <v>101</v>
      </c>
      <c r="N428" s="93" t="s">
        <v>59</v>
      </c>
      <c r="O428" s="93">
        <v>6.3159999999999998</v>
      </c>
      <c r="P428" s="95">
        <f>VLOOKUP(commandes!C428,Tableau1[],2,FALSE)</f>
        <v>3</v>
      </c>
    </row>
    <row r="429" spans="1:16" x14ac:dyDescent="0.25">
      <c r="A429" s="92">
        <v>1</v>
      </c>
      <c r="B429" s="90" t="s">
        <v>568</v>
      </c>
      <c r="C429" s="90" t="s">
        <v>13</v>
      </c>
      <c r="D429" s="90" t="s">
        <v>10</v>
      </c>
      <c r="E429" s="91"/>
      <c r="F429" s="90" t="s">
        <v>569</v>
      </c>
      <c r="G429" s="90" t="s">
        <v>570</v>
      </c>
      <c r="H429" s="90">
        <v>71</v>
      </c>
      <c r="I429" s="90" t="s">
        <v>54</v>
      </c>
      <c r="J429" s="91"/>
      <c r="K429" s="90">
        <v>0</v>
      </c>
      <c r="L429" s="90">
        <v>0.3</v>
      </c>
      <c r="M429" s="90" t="s">
        <v>416</v>
      </c>
      <c r="N429" s="90" t="s">
        <v>59</v>
      </c>
      <c r="O429" s="90">
        <v>0</v>
      </c>
      <c r="P429" s="95">
        <f>VLOOKUP(commandes!C429,Tableau1[],2,FALSE)</f>
        <v>4</v>
      </c>
    </row>
    <row r="430" spans="1:16" x14ac:dyDescent="0.25">
      <c r="A430" s="92">
        <v>1</v>
      </c>
      <c r="B430" s="93" t="s">
        <v>571</v>
      </c>
      <c r="C430" s="93" t="s">
        <v>47</v>
      </c>
      <c r="D430" s="93" t="s">
        <v>7</v>
      </c>
      <c r="E430" s="94"/>
      <c r="F430" s="93" t="s">
        <v>572</v>
      </c>
      <c r="G430" s="93" t="s">
        <v>573</v>
      </c>
      <c r="H430" s="93">
        <v>20000</v>
      </c>
      <c r="I430" s="93" t="s">
        <v>54</v>
      </c>
      <c r="J430" s="94">
        <v>43150</v>
      </c>
      <c r="K430" s="93">
        <v>32.17</v>
      </c>
      <c r="L430" s="93">
        <v>21.986999999999998</v>
      </c>
      <c r="M430" s="93" t="s">
        <v>204</v>
      </c>
      <c r="N430" s="93" t="s">
        <v>59</v>
      </c>
      <c r="O430" s="93">
        <v>27.24</v>
      </c>
      <c r="P430" s="95">
        <f>VLOOKUP(commandes!C430,Tableau1[],2,FALSE)</f>
        <v>4</v>
      </c>
    </row>
    <row r="431" spans="1:16" x14ac:dyDescent="0.25">
      <c r="A431" s="89">
        <v>1</v>
      </c>
      <c r="B431" s="90" t="s">
        <v>574</v>
      </c>
      <c r="C431" s="90" t="s">
        <v>33</v>
      </c>
      <c r="D431" s="90" t="s">
        <v>5</v>
      </c>
      <c r="E431" s="91"/>
      <c r="F431" s="90" t="s">
        <v>575</v>
      </c>
      <c r="G431" s="90" t="s">
        <v>576</v>
      </c>
      <c r="H431" s="90">
        <v>700000</v>
      </c>
      <c r="I431" s="90" t="s">
        <v>54</v>
      </c>
      <c r="J431" s="91">
        <v>43164</v>
      </c>
      <c r="K431" s="90">
        <v>0</v>
      </c>
      <c r="L431" s="90">
        <v>154.35</v>
      </c>
      <c r="M431" s="90" t="s">
        <v>125</v>
      </c>
      <c r="N431" s="90" t="s">
        <v>59</v>
      </c>
      <c r="O431" s="90">
        <v>171.19300000000001</v>
      </c>
      <c r="P431" s="95">
        <f>VLOOKUP(commandes!C431,Tableau1[],2,FALSE)</f>
        <v>3</v>
      </c>
    </row>
    <row r="432" spans="1:16" x14ac:dyDescent="0.25">
      <c r="A432" s="92">
        <v>1</v>
      </c>
      <c r="B432" s="93" t="s">
        <v>577</v>
      </c>
      <c r="C432" s="93" t="s">
        <v>19</v>
      </c>
      <c r="D432" s="93" t="s">
        <v>7</v>
      </c>
      <c r="E432" s="94"/>
      <c r="F432" s="93" t="s">
        <v>157</v>
      </c>
      <c r="G432" s="93" t="s">
        <v>158</v>
      </c>
      <c r="H432" s="93">
        <v>1500</v>
      </c>
      <c r="I432" s="93" t="s">
        <v>54</v>
      </c>
      <c r="J432" s="94">
        <v>43140</v>
      </c>
      <c r="K432" s="93">
        <v>5.45</v>
      </c>
      <c r="L432" s="93">
        <v>119.39100000000001</v>
      </c>
      <c r="M432" s="93" t="s">
        <v>380</v>
      </c>
      <c r="N432" s="93" t="s">
        <v>59</v>
      </c>
      <c r="O432" s="93">
        <v>120.47199999999999</v>
      </c>
      <c r="P432" s="95">
        <f>VLOOKUP(commandes!C432,Tableau1[],2,FALSE)</f>
        <v>4</v>
      </c>
    </row>
    <row r="433" spans="1:16" x14ac:dyDescent="0.25">
      <c r="A433" s="89">
        <v>1</v>
      </c>
      <c r="B433" s="90" t="s">
        <v>578</v>
      </c>
      <c r="C433" s="90" t="s">
        <v>14</v>
      </c>
      <c r="D433" s="90" t="s">
        <v>10</v>
      </c>
      <c r="E433" s="91"/>
      <c r="F433" s="90" t="s">
        <v>579</v>
      </c>
      <c r="G433" s="90" t="s">
        <v>580</v>
      </c>
      <c r="H433" s="90">
        <v>3000</v>
      </c>
      <c r="I433" s="90" t="s">
        <v>54</v>
      </c>
      <c r="J433" s="91">
        <v>43162</v>
      </c>
      <c r="K433" s="90">
        <v>0</v>
      </c>
      <c r="L433" s="90">
        <v>11.304</v>
      </c>
      <c r="M433" s="90" t="s">
        <v>241</v>
      </c>
      <c r="N433" s="90" t="s">
        <v>59</v>
      </c>
      <c r="O433" s="90">
        <v>11.238</v>
      </c>
      <c r="P433" s="95">
        <f>VLOOKUP(commandes!C433,Tableau1[],2,FALSE)</f>
        <v>3</v>
      </c>
    </row>
    <row r="434" spans="1:16" x14ac:dyDescent="0.25">
      <c r="A434" s="92">
        <v>1</v>
      </c>
      <c r="B434" s="93" t="s">
        <v>581</v>
      </c>
      <c r="C434" s="93" t="s">
        <v>41</v>
      </c>
      <c r="D434" s="93" t="s">
        <v>5</v>
      </c>
      <c r="E434" s="94"/>
      <c r="F434" s="93" t="s">
        <v>582</v>
      </c>
      <c r="G434" s="93" t="s">
        <v>583</v>
      </c>
      <c r="H434" s="93">
        <v>90000</v>
      </c>
      <c r="I434" s="93" t="s">
        <v>54</v>
      </c>
      <c r="J434" s="94">
        <v>43161</v>
      </c>
      <c r="K434" s="93">
        <v>0</v>
      </c>
      <c r="L434" s="93">
        <v>70.591999999999999</v>
      </c>
      <c r="M434" s="93" t="s">
        <v>101</v>
      </c>
      <c r="N434" s="93" t="s">
        <v>59</v>
      </c>
      <c r="O434" s="93">
        <v>68.542000000000002</v>
      </c>
      <c r="P434" s="95">
        <f>VLOOKUP(commandes!C434,Tableau1[],2,FALSE)</f>
        <v>3</v>
      </c>
    </row>
    <row r="435" spans="1:16" x14ac:dyDescent="0.25">
      <c r="A435" s="89">
        <v>1</v>
      </c>
      <c r="B435" s="90" t="s">
        <v>584</v>
      </c>
      <c r="C435" s="90" t="s">
        <v>16</v>
      </c>
      <c r="D435" s="90" t="s">
        <v>7</v>
      </c>
      <c r="E435" s="91"/>
      <c r="F435" s="90" t="s">
        <v>585</v>
      </c>
      <c r="G435" s="90" t="s">
        <v>586</v>
      </c>
      <c r="H435" s="90">
        <v>3000</v>
      </c>
      <c r="I435" s="90" t="s">
        <v>54</v>
      </c>
      <c r="J435" s="91">
        <v>43164</v>
      </c>
      <c r="K435" s="90">
        <v>0</v>
      </c>
      <c r="L435" s="90">
        <v>5.04</v>
      </c>
      <c r="M435" s="90" t="s">
        <v>299</v>
      </c>
      <c r="N435" s="90" t="s">
        <v>59</v>
      </c>
      <c r="O435" s="90">
        <v>4.8019999999999996</v>
      </c>
      <c r="P435" s="95">
        <f>VLOOKUP(commandes!C435,Tableau1[],2,FALSE)</f>
        <v>2</v>
      </c>
    </row>
    <row r="436" spans="1:16" x14ac:dyDescent="0.25">
      <c r="A436" s="92">
        <v>1</v>
      </c>
      <c r="B436" s="93" t="s">
        <v>587</v>
      </c>
      <c r="C436" s="93" t="s">
        <v>29</v>
      </c>
      <c r="D436" s="93" t="s">
        <v>7</v>
      </c>
      <c r="E436" s="94"/>
      <c r="F436" s="93" t="s">
        <v>588</v>
      </c>
      <c r="G436" s="93" t="s">
        <v>589</v>
      </c>
      <c r="H436" s="93">
        <v>10000</v>
      </c>
      <c r="I436" s="93" t="s">
        <v>54</v>
      </c>
      <c r="J436" s="94">
        <v>43160</v>
      </c>
      <c r="K436" s="93">
        <v>0</v>
      </c>
      <c r="L436" s="93">
        <v>17.934000000000001</v>
      </c>
      <c r="M436" s="93" t="s">
        <v>71</v>
      </c>
      <c r="N436" s="93" t="s">
        <v>59</v>
      </c>
      <c r="O436" s="93">
        <v>17.521000000000001</v>
      </c>
      <c r="P436" s="95">
        <f>VLOOKUP(commandes!C436,Tableau1[],2,FALSE)</f>
        <v>3</v>
      </c>
    </row>
    <row r="437" spans="1:16" x14ac:dyDescent="0.25">
      <c r="A437" s="92">
        <v>1</v>
      </c>
      <c r="B437" s="90" t="s">
        <v>590</v>
      </c>
      <c r="C437" s="90" t="s">
        <v>29</v>
      </c>
      <c r="D437" s="90" t="s">
        <v>7</v>
      </c>
      <c r="E437" s="91"/>
      <c r="F437" s="90" t="s">
        <v>591</v>
      </c>
      <c r="G437" s="90" t="s">
        <v>592</v>
      </c>
      <c r="H437" s="90">
        <v>3400</v>
      </c>
      <c r="I437" s="90" t="s">
        <v>54</v>
      </c>
      <c r="J437" s="91">
        <v>43159</v>
      </c>
      <c r="K437" s="90">
        <v>0</v>
      </c>
      <c r="L437" s="90">
        <v>4.8019999999999996</v>
      </c>
      <c r="M437" s="90" t="s">
        <v>593</v>
      </c>
      <c r="N437" s="90" t="s">
        <v>59</v>
      </c>
      <c r="O437" s="90">
        <v>4.76</v>
      </c>
      <c r="P437" s="95">
        <f>VLOOKUP(commandes!C437,Tableau1[],2,FALSE)</f>
        <v>3</v>
      </c>
    </row>
    <row r="438" spans="1:16" x14ac:dyDescent="0.25">
      <c r="A438" s="89">
        <v>1</v>
      </c>
      <c r="B438" s="93" t="s">
        <v>594</v>
      </c>
      <c r="C438" s="93" t="s">
        <v>12</v>
      </c>
      <c r="D438" s="93" t="s">
        <v>5</v>
      </c>
      <c r="E438" s="94"/>
      <c r="F438" s="93" t="s">
        <v>595</v>
      </c>
      <c r="G438" s="93" t="s">
        <v>596</v>
      </c>
      <c r="H438" s="93">
        <v>100000</v>
      </c>
      <c r="I438" s="93" t="s">
        <v>54</v>
      </c>
      <c r="J438" s="94">
        <v>43164</v>
      </c>
      <c r="K438" s="93">
        <v>0</v>
      </c>
      <c r="L438" s="93">
        <v>46.2</v>
      </c>
      <c r="M438" s="93" t="s">
        <v>81</v>
      </c>
      <c r="N438" s="93" t="s">
        <v>59</v>
      </c>
      <c r="O438" s="93">
        <v>46.128999999999998</v>
      </c>
      <c r="P438" s="95">
        <f>VLOOKUP(commandes!C438,Tableau1[],2,FALSE)</f>
        <v>2</v>
      </c>
    </row>
    <row r="439" spans="1:16" x14ac:dyDescent="0.25">
      <c r="A439" s="92">
        <v>1</v>
      </c>
      <c r="B439" s="90" t="s">
        <v>597</v>
      </c>
      <c r="C439" s="90" t="s">
        <v>41</v>
      </c>
      <c r="D439" s="90" t="s">
        <v>7</v>
      </c>
      <c r="E439" s="91"/>
      <c r="F439" s="90" t="s">
        <v>598</v>
      </c>
      <c r="G439" s="90" t="s">
        <v>599</v>
      </c>
      <c r="H439" s="90">
        <v>1600</v>
      </c>
      <c r="I439" s="90" t="s">
        <v>54</v>
      </c>
      <c r="J439" s="91">
        <v>43161</v>
      </c>
      <c r="K439" s="90">
        <v>0</v>
      </c>
      <c r="L439" s="90">
        <v>73.427999999999997</v>
      </c>
      <c r="M439" s="90" t="s">
        <v>101</v>
      </c>
      <c r="N439" s="90" t="s">
        <v>59</v>
      </c>
      <c r="O439" s="90">
        <v>68.239000000000004</v>
      </c>
      <c r="P439" s="95">
        <f>VLOOKUP(commandes!C439,Tableau1[],2,FALSE)</f>
        <v>3</v>
      </c>
    </row>
    <row r="440" spans="1:16" x14ac:dyDescent="0.25">
      <c r="A440" s="89">
        <v>1</v>
      </c>
      <c r="B440" s="93" t="s">
        <v>600</v>
      </c>
      <c r="C440" s="93" t="s">
        <v>14</v>
      </c>
      <c r="D440" s="93" t="s">
        <v>10</v>
      </c>
      <c r="E440" s="94"/>
      <c r="F440" s="93" t="s">
        <v>601</v>
      </c>
      <c r="G440" s="93" t="s">
        <v>602</v>
      </c>
      <c r="H440" s="93">
        <v>1500</v>
      </c>
      <c r="I440" s="93" t="s">
        <v>54</v>
      </c>
      <c r="J440" s="94">
        <v>43164</v>
      </c>
      <c r="K440" s="93">
        <v>0</v>
      </c>
      <c r="L440" s="93">
        <v>2.0030000000000001</v>
      </c>
      <c r="M440" s="93" t="s">
        <v>241</v>
      </c>
      <c r="N440" s="93" t="s">
        <v>59</v>
      </c>
      <c r="O440" s="93">
        <v>2.1179999999999999</v>
      </c>
      <c r="P440" s="95">
        <f>VLOOKUP(commandes!C440,Tableau1[],2,FALSE)</f>
        <v>3</v>
      </c>
    </row>
    <row r="441" spans="1:16" x14ac:dyDescent="0.25">
      <c r="A441" s="92">
        <v>1</v>
      </c>
      <c r="B441" s="90" t="s">
        <v>603</v>
      </c>
      <c r="C441" s="90" t="s">
        <v>14</v>
      </c>
      <c r="D441" s="90" t="s">
        <v>10</v>
      </c>
      <c r="E441" s="91"/>
      <c r="F441" s="90" t="s">
        <v>604</v>
      </c>
      <c r="G441" s="90" t="s">
        <v>605</v>
      </c>
      <c r="H441" s="90">
        <v>340</v>
      </c>
      <c r="I441" s="90" t="s">
        <v>54</v>
      </c>
      <c r="J441" s="91">
        <v>43164</v>
      </c>
      <c r="K441" s="90">
        <v>0</v>
      </c>
      <c r="L441" s="90">
        <v>1.4470000000000001</v>
      </c>
      <c r="M441" s="90" t="s">
        <v>241</v>
      </c>
      <c r="N441" s="90" t="s">
        <v>59</v>
      </c>
      <c r="O441" s="90">
        <v>1.44</v>
      </c>
      <c r="P441" s="95">
        <f>VLOOKUP(commandes!C441,Tableau1[],2,FALSE)</f>
        <v>3</v>
      </c>
    </row>
    <row r="442" spans="1:16" x14ac:dyDescent="0.25">
      <c r="A442" s="89">
        <v>1</v>
      </c>
      <c r="B442" s="93" t="s">
        <v>606</v>
      </c>
      <c r="C442" s="93" t="s">
        <v>41</v>
      </c>
      <c r="D442" s="93" t="s">
        <v>7</v>
      </c>
      <c r="E442" s="94"/>
      <c r="F442" s="93" t="s">
        <v>607</v>
      </c>
      <c r="G442" s="93" t="s">
        <v>608</v>
      </c>
      <c r="H442" s="93">
        <v>5000</v>
      </c>
      <c r="I442" s="93" t="s">
        <v>54</v>
      </c>
      <c r="J442" s="94">
        <v>43159</v>
      </c>
      <c r="K442" s="93">
        <v>0</v>
      </c>
      <c r="L442" s="93">
        <v>26.738</v>
      </c>
      <c r="M442" s="93" t="s">
        <v>101</v>
      </c>
      <c r="N442" s="93" t="s">
        <v>59</v>
      </c>
      <c r="O442" s="93">
        <v>48.031999999999996</v>
      </c>
      <c r="P442" s="95">
        <f>VLOOKUP(commandes!C442,Tableau1[],2,FALSE)</f>
        <v>3</v>
      </c>
    </row>
    <row r="443" spans="1:16" x14ac:dyDescent="0.25">
      <c r="A443" s="92">
        <v>1</v>
      </c>
      <c r="B443" s="90" t="s">
        <v>609</v>
      </c>
      <c r="C443" s="90" t="s">
        <v>41</v>
      </c>
      <c r="D443" s="90" t="s">
        <v>5</v>
      </c>
      <c r="E443" s="91"/>
      <c r="F443" s="90" t="s">
        <v>610</v>
      </c>
      <c r="G443" s="90" t="s">
        <v>611</v>
      </c>
      <c r="H443" s="90">
        <v>60000</v>
      </c>
      <c r="I443" s="90" t="s">
        <v>54</v>
      </c>
      <c r="J443" s="91">
        <v>43164</v>
      </c>
      <c r="K443" s="90">
        <v>0</v>
      </c>
      <c r="L443" s="90">
        <v>9.1980000000000004</v>
      </c>
      <c r="M443" s="90" t="s">
        <v>101</v>
      </c>
      <c r="N443" s="90" t="s">
        <v>59</v>
      </c>
      <c r="O443" s="90">
        <v>18.931000000000001</v>
      </c>
      <c r="P443" s="95">
        <f>VLOOKUP(commandes!C443,Tableau1[],2,FALSE)</f>
        <v>3</v>
      </c>
    </row>
    <row r="444" spans="1:16" x14ac:dyDescent="0.25">
      <c r="A444" s="92">
        <v>1</v>
      </c>
      <c r="B444" s="93" t="s">
        <v>612</v>
      </c>
      <c r="C444" s="93" t="s">
        <v>12</v>
      </c>
      <c r="D444" s="93" t="s">
        <v>5</v>
      </c>
      <c r="E444" s="94"/>
      <c r="F444" s="93" t="s">
        <v>613</v>
      </c>
      <c r="G444" s="93" t="s">
        <v>614</v>
      </c>
      <c r="H444" s="93">
        <v>100000</v>
      </c>
      <c r="I444" s="93" t="s">
        <v>54</v>
      </c>
      <c r="J444" s="94">
        <v>43161</v>
      </c>
      <c r="K444" s="93">
        <v>0</v>
      </c>
      <c r="L444" s="93">
        <v>29.925000000000001</v>
      </c>
      <c r="M444" s="93" t="s">
        <v>81</v>
      </c>
      <c r="N444" s="93" t="s">
        <v>59</v>
      </c>
      <c r="O444" s="93">
        <v>31.198</v>
      </c>
      <c r="P444" s="95">
        <f>VLOOKUP(commandes!C444,Tableau1[],2,FALSE)</f>
        <v>2</v>
      </c>
    </row>
    <row r="445" spans="1:16" x14ac:dyDescent="0.25">
      <c r="A445" s="89">
        <v>1</v>
      </c>
      <c r="B445" s="90" t="s">
        <v>615</v>
      </c>
      <c r="C445" s="90" t="s">
        <v>39</v>
      </c>
      <c r="D445" s="90" t="s">
        <v>5</v>
      </c>
      <c r="E445" s="91"/>
      <c r="F445" s="90" t="s">
        <v>616</v>
      </c>
      <c r="G445" s="90" t="s">
        <v>617</v>
      </c>
      <c r="H445" s="90">
        <v>12000</v>
      </c>
      <c r="I445" s="90" t="s">
        <v>54</v>
      </c>
      <c r="J445" s="91">
        <v>43164</v>
      </c>
      <c r="K445" s="90">
        <v>0</v>
      </c>
      <c r="L445" s="90">
        <v>4.5110000000000001</v>
      </c>
      <c r="M445" s="90" t="s">
        <v>125</v>
      </c>
      <c r="N445" s="90" t="s">
        <v>59</v>
      </c>
      <c r="O445" s="90">
        <v>5.0350000000000001</v>
      </c>
      <c r="P445" s="95">
        <f>VLOOKUP(commandes!C445,Tableau1[],2,FALSE)</f>
        <v>3</v>
      </c>
    </row>
    <row r="446" spans="1:16" x14ac:dyDescent="0.25">
      <c r="A446" s="92">
        <v>1</v>
      </c>
      <c r="B446" s="93" t="s">
        <v>618</v>
      </c>
      <c r="C446" s="93" t="s">
        <v>12</v>
      </c>
      <c r="D446" s="93" t="s">
        <v>5</v>
      </c>
      <c r="E446" s="94"/>
      <c r="F446" s="93" t="s">
        <v>619</v>
      </c>
      <c r="G446" s="93" t="s">
        <v>620</v>
      </c>
      <c r="H446" s="93">
        <v>60000</v>
      </c>
      <c r="I446" s="93" t="s">
        <v>54</v>
      </c>
      <c r="J446" s="94">
        <v>43164</v>
      </c>
      <c r="K446" s="93">
        <v>0</v>
      </c>
      <c r="L446" s="93">
        <v>44.162999999999997</v>
      </c>
      <c r="M446" s="93" t="s">
        <v>81</v>
      </c>
      <c r="N446" s="93" t="s">
        <v>59</v>
      </c>
      <c r="O446" s="93">
        <v>42.08</v>
      </c>
      <c r="P446" s="95">
        <f>VLOOKUP(commandes!C446,Tableau1[],2,FALSE)</f>
        <v>2</v>
      </c>
    </row>
    <row r="447" spans="1:16" x14ac:dyDescent="0.25">
      <c r="A447" s="89">
        <v>1</v>
      </c>
      <c r="B447" s="90" t="s">
        <v>621</v>
      </c>
      <c r="C447" s="90" t="s">
        <v>33</v>
      </c>
      <c r="D447" s="90" t="s">
        <v>5</v>
      </c>
      <c r="E447" s="91"/>
      <c r="F447" s="90" t="s">
        <v>622</v>
      </c>
      <c r="G447" s="90" t="s">
        <v>623</v>
      </c>
      <c r="H447" s="90">
        <v>7600</v>
      </c>
      <c r="I447" s="90" t="s">
        <v>54</v>
      </c>
      <c r="J447" s="91">
        <v>43164</v>
      </c>
      <c r="K447" s="90">
        <v>0</v>
      </c>
      <c r="L447" s="90">
        <v>5.2670000000000003</v>
      </c>
      <c r="M447" s="90" t="s">
        <v>125</v>
      </c>
      <c r="N447" s="90" t="s">
        <v>59</v>
      </c>
      <c r="O447" s="90">
        <v>5.8710000000000004</v>
      </c>
      <c r="P447" s="95">
        <f>VLOOKUP(commandes!C447,Tableau1[],2,FALSE)</f>
        <v>3</v>
      </c>
    </row>
    <row r="448" spans="1:16" x14ac:dyDescent="0.25">
      <c r="A448" s="92">
        <v>1</v>
      </c>
      <c r="B448" s="93" t="s">
        <v>624</v>
      </c>
      <c r="C448" s="93" t="s">
        <v>12</v>
      </c>
      <c r="D448" s="93" t="s">
        <v>5</v>
      </c>
      <c r="E448" s="94"/>
      <c r="F448" s="93" t="s">
        <v>625</v>
      </c>
      <c r="G448" s="93" t="s">
        <v>626</v>
      </c>
      <c r="H448" s="93">
        <v>30000</v>
      </c>
      <c r="I448" s="93" t="s">
        <v>54</v>
      </c>
      <c r="J448" s="94">
        <v>43164</v>
      </c>
      <c r="K448" s="93">
        <v>0</v>
      </c>
      <c r="L448" s="93">
        <v>14.207000000000001</v>
      </c>
      <c r="M448" s="93" t="s">
        <v>81</v>
      </c>
      <c r="N448" s="93" t="s">
        <v>59</v>
      </c>
      <c r="O448" s="93">
        <v>14.794</v>
      </c>
      <c r="P448" s="95">
        <f>VLOOKUP(commandes!C448,Tableau1[],2,FALSE)</f>
        <v>2</v>
      </c>
    </row>
    <row r="449" spans="1:16" x14ac:dyDescent="0.25">
      <c r="A449" s="89">
        <v>1</v>
      </c>
      <c r="B449" s="90" t="s">
        <v>627</v>
      </c>
      <c r="C449" s="90" t="s">
        <v>41</v>
      </c>
      <c r="D449" s="90" t="s">
        <v>5</v>
      </c>
      <c r="E449" s="91">
        <v>43161</v>
      </c>
      <c r="F449" s="90" t="s">
        <v>628</v>
      </c>
      <c r="G449" s="90" t="s">
        <v>629</v>
      </c>
      <c r="H449" s="90">
        <v>20000</v>
      </c>
      <c r="I449" s="90" t="s">
        <v>54</v>
      </c>
      <c r="J449" s="91">
        <v>43161</v>
      </c>
      <c r="K449" s="90">
        <v>0</v>
      </c>
      <c r="L449" s="90">
        <v>11.592000000000001</v>
      </c>
      <c r="M449" s="90" t="s">
        <v>101</v>
      </c>
      <c r="N449" s="90" t="s">
        <v>59</v>
      </c>
      <c r="O449" s="90">
        <v>13.903</v>
      </c>
      <c r="P449" s="95">
        <f>VLOOKUP(commandes!C449,Tableau1[],2,FALSE)</f>
        <v>3</v>
      </c>
    </row>
    <row r="450" spans="1:16" x14ac:dyDescent="0.25">
      <c r="A450" s="92">
        <v>1</v>
      </c>
      <c r="B450" s="93" t="s">
        <v>630</v>
      </c>
      <c r="C450" s="93" t="s">
        <v>43</v>
      </c>
      <c r="D450" s="93" t="s">
        <v>631</v>
      </c>
      <c r="E450" s="94">
        <v>43081</v>
      </c>
      <c r="F450" s="93" t="s">
        <v>632</v>
      </c>
      <c r="G450" s="93" t="s">
        <v>633</v>
      </c>
      <c r="H450" s="93">
        <v>1000</v>
      </c>
      <c r="I450" s="93" t="s">
        <v>54</v>
      </c>
      <c r="J450" s="94">
        <v>43164</v>
      </c>
      <c r="K450" s="93">
        <v>11.83</v>
      </c>
      <c r="L450" s="93">
        <v>32.340000000000003</v>
      </c>
      <c r="M450" s="93" t="s">
        <v>200</v>
      </c>
      <c r="N450" s="93" t="s">
        <v>59</v>
      </c>
      <c r="O450" s="93">
        <v>34.981000000000002</v>
      </c>
      <c r="P450" s="95">
        <f>VLOOKUP(commandes!C450,Tableau1[],2,FALSE)</f>
        <v>4</v>
      </c>
    </row>
    <row r="451" spans="1:16" x14ac:dyDescent="0.25">
      <c r="A451" s="92">
        <v>1</v>
      </c>
      <c r="B451" s="90" t="s">
        <v>634</v>
      </c>
      <c r="C451" s="90" t="s">
        <v>43</v>
      </c>
      <c r="D451" s="90" t="s">
        <v>631</v>
      </c>
      <c r="E451" s="91">
        <v>43102</v>
      </c>
      <c r="F451" s="90" t="s">
        <v>635</v>
      </c>
      <c r="G451" s="90" t="s">
        <v>636</v>
      </c>
      <c r="H451" s="90">
        <v>200</v>
      </c>
      <c r="I451" s="90" t="s">
        <v>54</v>
      </c>
      <c r="J451" s="91">
        <v>43164</v>
      </c>
      <c r="K451" s="90">
        <v>7.5</v>
      </c>
      <c r="L451" s="90">
        <v>5.0599999999999996</v>
      </c>
      <c r="M451" s="90" t="s">
        <v>200</v>
      </c>
      <c r="N451" s="90" t="s">
        <v>59</v>
      </c>
      <c r="O451" s="90">
        <v>14.811</v>
      </c>
      <c r="P451" s="95">
        <f>VLOOKUP(commandes!C451,Tableau1[],2,FALSE)</f>
        <v>4</v>
      </c>
    </row>
    <row r="452" spans="1:16" x14ac:dyDescent="0.25">
      <c r="A452" s="89">
        <v>1</v>
      </c>
      <c r="B452" s="93" t="s">
        <v>637</v>
      </c>
      <c r="C452" s="93" t="s">
        <v>17</v>
      </c>
      <c r="D452" s="93" t="s">
        <v>631</v>
      </c>
      <c r="E452" s="94">
        <v>43102</v>
      </c>
      <c r="F452" s="93" t="s">
        <v>638</v>
      </c>
      <c r="G452" s="93" t="s">
        <v>639</v>
      </c>
      <c r="H452" s="93">
        <v>200</v>
      </c>
      <c r="I452" s="93" t="s">
        <v>54</v>
      </c>
      <c r="J452" s="94">
        <v>43159</v>
      </c>
      <c r="K452" s="93">
        <v>0</v>
      </c>
      <c r="L452" s="93">
        <v>0.73799999999999999</v>
      </c>
      <c r="M452" s="93" t="s">
        <v>640</v>
      </c>
      <c r="N452" s="93" t="s">
        <v>59</v>
      </c>
      <c r="O452" s="93">
        <v>116.712</v>
      </c>
      <c r="P452" s="95">
        <f>VLOOKUP(commandes!C452,Tableau1[],2,FALSE)</f>
        <v>1</v>
      </c>
    </row>
    <row r="453" spans="1:16" x14ac:dyDescent="0.25">
      <c r="A453" s="92">
        <v>1</v>
      </c>
      <c r="B453" s="90" t="s">
        <v>641</v>
      </c>
      <c r="C453" s="90" t="s">
        <v>49</v>
      </c>
      <c r="D453" s="90" t="s">
        <v>631</v>
      </c>
      <c r="E453" s="91">
        <v>43108</v>
      </c>
      <c r="F453" s="90" t="s">
        <v>642</v>
      </c>
      <c r="G453" s="90" t="s">
        <v>643</v>
      </c>
      <c r="H453" s="90">
        <v>5000</v>
      </c>
      <c r="I453" s="90" t="s">
        <v>54</v>
      </c>
      <c r="J453" s="91"/>
      <c r="K453" s="90">
        <v>8.2899999999999991</v>
      </c>
      <c r="L453" s="90">
        <v>26.548999999999999</v>
      </c>
      <c r="M453" s="90" t="s">
        <v>113</v>
      </c>
      <c r="N453" s="90" t="s">
        <v>644</v>
      </c>
      <c r="O453" s="90">
        <v>0</v>
      </c>
      <c r="P453" s="95">
        <f>VLOOKUP(commandes!C453,Tableau1[],2,FALSE)</f>
        <v>1</v>
      </c>
    </row>
    <row r="454" spans="1:16" x14ac:dyDescent="0.25">
      <c r="A454" s="89">
        <v>1</v>
      </c>
      <c r="B454" s="93" t="s">
        <v>645</v>
      </c>
      <c r="C454" s="93" t="s">
        <v>46</v>
      </c>
      <c r="D454" s="93" t="s">
        <v>631</v>
      </c>
      <c r="E454" s="94">
        <v>43108</v>
      </c>
      <c r="F454" s="93" t="s">
        <v>646</v>
      </c>
      <c r="G454" s="93" t="s">
        <v>647</v>
      </c>
      <c r="H454" s="93">
        <v>200</v>
      </c>
      <c r="I454" s="93" t="s">
        <v>54</v>
      </c>
      <c r="J454" s="94">
        <v>43159</v>
      </c>
      <c r="K454" s="93">
        <v>0</v>
      </c>
      <c r="L454" s="93">
        <v>17.585000000000001</v>
      </c>
      <c r="M454" s="93" t="s">
        <v>97</v>
      </c>
      <c r="N454" s="93" t="s">
        <v>59</v>
      </c>
      <c r="O454" s="93">
        <v>19.434000000000001</v>
      </c>
      <c r="P454" s="95">
        <f>VLOOKUP(commandes!C454,Tableau1[],2,FALSE)</f>
        <v>3</v>
      </c>
    </row>
    <row r="455" spans="1:16" x14ac:dyDescent="0.25">
      <c r="A455" s="92">
        <v>1</v>
      </c>
      <c r="B455" s="90" t="s">
        <v>648</v>
      </c>
      <c r="C455" s="90" t="s">
        <v>13</v>
      </c>
      <c r="D455" s="90" t="s">
        <v>11</v>
      </c>
      <c r="E455" s="91">
        <v>43112</v>
      </c>
      <c r="F455" s="90" t="s">
        <v>649</v>
      </c>
      <c r="G455" s="90" t="s">
        <v>650</v>
      </c>
      <c r="H455" s="90">
        <v>57</v>
      </c>
      <c r="I455" s="90" t="s">
        <v>54</v>
      </c>
      <c r="J455" s="91"/>
      <c r="K455" s="90">
        <v>0</v>
      </c>
      <c r="L455" s="90">
        <v>5.125</v>
      </c>
      <c r="M455" s="90" t="s">
        <v>113</v>
      </c>
      <c r="N455" s="90" t="s">
        <v>59</v>
      </c>
      <c r="O455" s="90">
        <v>0</v>
      </c>
      <c r="P455" s="95">
        <f>VLOOKUP(commandes!C455,Tableau1[],2,FALSE)</f>
        <v>4</v>
      </c>
    </row>
    <row r="456" spans="1:16" x14ac:dyDescent="0.25">
      <c r="A456" s="89">
        <v>1</v>
      </c>
      <c r="B456" s="93" t="s">
        <v>651</v>
      </c>
      <c r="C456" s="93" t="s">
        <v>16</v>
      </c>
      <c r="D456" s="93" t="s">
        <v>11</v>
      </c>
      <c r="E456" s="94">
        <v>43133</v>
      </c>
      <c r="F456" s="93" t="s">
        <v>652</v>
      </c>
      <c r="G456" s="93" t="s">
        <v>653</v>
      </c>
      <c r="H456" s="93">
        <v>40</v>
      </c>
      <c r="I456" s="93" t="s">
        <v>54</v>
      </c>
      <c r="J456" s="94">
        <v>43164</v>
      </c>
      <c r="K456" s="93">
        <v>0</v>
      </c>
      <c r="L456" s="93">
        <v>6.415</v>
      </c>
      <c r="M456" s="93" t="s">
        <v>654</v>
      </c>
      <c r="N456" s="93" t="s">
        <v>59</v>
      </c>
      <c r="O456" s="93">
        <v>9.548</v>
      </c>
      <c r="P456" s="95">
        <f>VLOOKUP(commandes!C456,Tableau1[],2,FALSE)</f>
        <v>2</v>
      </c>
    </row>
    <row r="457" spans="1:16" x14ac:dyDescent="0.25">
      <c r="A457" s="92">
        <v>1</v>
      </c>
      <c r="B457" s="90" t="s">
        <v>655</v>
      </c>
      <c r="C457" s="90" t="s">
        <v>44</v>
      </c>
      <c r="D457" s="90" t="s">
        <v>11</v>
      </c>
      <c r="E457" s="91"/>
      <c r="F457" s="90" t="s">
        <v>656</v>
      </c>
      <c r="G457" s="90" t="s">
        <v>657</v>
      </c>
      <c r="H457" s="90">
        <v>30</v>
      </c>
      <c r="I457" s="90" t="s">
        <v>54</v>
      </c>
      <c r="J457" s="91"/>
      <c r="K457" s="90">
        <v>0.32</v>
      </c>
      <c r="L457" s="90">
        <v>0</v>
      </c>
      <c r="M457" s="90" t="s">
        <v>115</v>
      </c>
      <c r="N457" s="90" t="s">
        <v>644</v>
      </c>
      <c r="O457" s="90">
        <v>0</v>
      </c>
      <c r="P457" s="95">
        <f>VLOOKUP(commandes!C457,Tableau1[],2,FALSE)</f>
        <v>1</v>
      </c>
    </row>
    <row r="458" spans="1:16" x14ac:dyDescent="0.25">
      <c r="A458" s="92">
        <v>1</v>
      </c>
      <c r="B458" s="93" t="s">
        <v>658</v>
      </c>
      <c r="C458" s="93" t="s">
        <v>43</v>
      </c>
      <c r="D458" s="93" t="s">
        <v>631</v>
      </c>
      <c r="E458" s="94">
        <v>43133</v>
      </c>
      <c r="F458" s="93" t="s">
        <v>632</v>
      </c>
      <c r="G458" s="93" t="s">
        <v>633</v>
      </c>
      <c r="H458" s="93">
        <v>1000</v>
      </c>
      <c r="I458" s="93" t="s">
        <v>54</v>
      </c>
      <c r="J458" s="94">
        <v>43164</v>
      </c>
      <c r="K458" s="93">
        <v>12.39</v>
      </c>
      <c r="L458" s="93">
        <v>33.880000000000003</v>
      </c>
      <c r="M458" s="93" t="s">
        <v>200</v>
      </c>
      <c r="N458" s="93" t="s">
        <v>59</v>
      </c>
      <c r="O458" s="93">
        <v>40.71</v>
      </c>
      <c r="P458" s="95">
        <f>VLOOKUP(commandes!C458,Tableau1[],2,FALSE)</f>
        <v>4</v>
      </c>
    </row>
    <row r="459" spans="1:16" x14ac:dyDescent="0.25">
      <c r="A459" s="89">
        <v>1</v>
      </c>
      <c r="B459" s="90" t="s">
        <v>659</v>
      </c>
      <c r="C459" s="90" t="s">
        <v>17</v>
      </c>
      <c r="D459" s="90" t="s">
        <v>631</v>
      </c>
      <c r="E459" s="91">
        <v>43137</v>
      </c>
      <c r="F459" s="90" t="s">
        <v>660</v>
      </c>
      <c r="G459" s="90" t="s">
        <v>661</v>
      </c>
      <c r="H459" s="90">
        <v>400</v>
      </c>
      <c r="I459" s="90" t="s">
        <v>54</v>
      </c>
      <c r="J459" s="91">
        <v>43164</v>
      </c>
      <c r="K459" s="90">
        <v>0</v>
      </c>
      <c r="L459" s="90">
        <v>11.701000000000001</v>
      </c>
      <c r="M459" s="90" t="s">
        <v>640</v>
      </c>
      <c r="N459" s="90" t="s">
        <v>59</v>
      </c>
      <c r="O459" s="90">
        <v>15.948</v>
      </c>
      <c r="P459" s="95">
        <f>VLOOKUP(commandes!C459,Tableau1[],2,FALSE)</f>
        <v>1</v>
      </c>
    </row>
    <row r="460" spans="1:16" x14ac:dyDescent="0.25">
      <c r="A460" s="92">
        <v>1</v>
      </c>
      <c r="B460" s="93" t="s">
        <v>662</v>
      </c>
      <c r="C460" s="93" t="s">
        <v>13</v>
      </c>
      <c r="D460" s="93" t="s">
        <v>11</v>
      </c>
      <c r="E460" s="94">
        <v>43138</v>
      </c>
      <c r="F460" s="93" t="s">
        <v>663</v>
      </c>
      <c r="G460" s="93" t="s">
        <v>664</v>
      </c>
      <c r="H460" s="93">
        <v>3000</v>
      </c>
      <c r="I460" s="93" t="s">
        <v>54</v>
      </c>
      <c r="J460" s="94"/>
      <c r="K460" s="93">
        <v>0</v>
      </c>
      <c r="L460" s="93">
        <v>26.302</v>
      </c>
      <c r="M460" s="93" t="s">
        <v>115</v>
      </c>
      <c r="N460" s="93" t="s">
        <v>59</v>
      </c>
      <c r="O460" s="93">
        <v>0</v>
      </c>
      <c r="P460" s="95">
        <f>VLOOKUP(commandes!C460,Tableau1[],2,FALSE)</f>
        <v>4</v>
      </c>
    </row>
    <row r="461" spans="1:16" x14ac:dyDescent="0.25">
      <c r="A461" s="89">
        <v>1</v>
      </c>
      <c r="B461" s="90" t="s">
        <v>665</v>
      </c>
      <c r="C461" s="90" t="s">
        <v>43</v>
      </c>
      <c r="D461" s="90" t="s">
        <v>11</v>
      </c>
      <c r="E461" s="91"/>
      <c r="F461" s="90" t="s">
        <v>666</v>
      </c>
      <c r="G461" s="90" t="s">
        <v>667</v>
      </c>
      <c r="H461" s="90">
        <v>2000</v>
      </c>
      <c r="I461" s="90" t="s">
        <v>54</v>
      </c>
      <c r="J461" s="91">
        <v>43162</v>
      </c>
      <c r="K461" s="90">
        <v>12.57</v>
      </c>
      <c r="L461" s="90">
        <v>15.18</v>
      </c>
      <c r="M461" s="90" t="s">
        <v>109</v>
      </c>
      <c r="N461" s="90" t="s">
        <v>59</v>
      </c>
      <c r="O461" s="90">
        <v>11.27</v>
      </c>
      <c r="P461" s="95">
        <f>VLOOKUP(commandes!C461,Tableau1[],2,FALSE)</f>
        <v>4</v>
      </c>
    </row>
    <row r="462" spans="1:16" x14ac:dyDescent="0.25">
      <c r="A462" s="92">
        <v>1</v>
      </c>
      <c r="B462" s="93" t="s">
        <v>668</v>
      </c>
      <c r="C462" s="93" t="s">
        <v>43</v>
      </c>
      <c r="D462" s="93" t="s">
        <v>631</v>
      </c>
      <c r="E462" s="94">
        <v>43138</v>
      </c>
      <c r="F462" s="93" t="s">
        <v>669</v>
      </c>
      <c r="G462" s="93" t="s">
        <v>670</v>
      </c>
      <c r="H462" s="93">
        <v>1500</v>
      </c>
      <c r="I462" s="93" t="s">
        <v>54</v>
      </c>
      <c r="J462" s="94">
        <v>43164</v>
      </c>
      <c r="K462" s="93">
        <v>27.67</v>
      </c>
      <c r="L462" s="93">
        <v>26.234999999999999</v>
      </c>
      <c r="M462" s="93" t="s">
        <v>200</v>
      </c>
      <c r="N462" s="93" t="s">
        <v>59</v>
      </c>
      <c r="O462" s="93">
        <v>24.387</v>
      </c>
      <c r="P462" s="95">
        <f>VLOOKUP(commandes!C462,Tableau1[],2,FALSE)</f>
        <v>4</v>
      </c>
    </row>
    <row r="463" spans="1:16" x14ac:dyDescent="0.25">
      <c r="A463" s="89">
        <v>1</v>
      </c>
      <c r="B463" s="90" t="s">
        <v>671</v>
      </c>
      <c r="C463" s="90" t="s">
        <v>44</v>
      </c>
      <c r="D463" s="90" t="s">
        <v>11</v>
      </c>
      <c r="E463" s="91">
        <v>43143</v>
      </c>
      <c r="F463" s="90" t="s">
        <v>672</v>
      </c>
      <c r="G463" s="90" t="s">
        <v>673</v>
      </c>
      <c r="H463" s="90">
        <v>140</v>
      </c>
      <c r="I463" s="90" t="s">
        <v>54</v>
      </c>
      <c r="J463" s="91"/>
      <c r="K463" s="90">
        <v>1.42</v>
      </c>
      <c r="L463" s="90">
        <v>0</v>
      </c>
      <c r="M463" s="90" t="s">
        <v>113</v>
      </c>
      <c r="N463" s="90" t="s">
        <v>59</v>
      </c>
      <c r="O463" s="90">
        <v>0</v>
      </c>
      <c r="P463" s="95">
        <f>VLOOKUP(commandes!C463,Tableau1[],2,FALSE)</f>
        <v>1</v>
      </c>
    </row>
    <row r="464" spans="1:16" x14ac:dyDescent="0.25">
      <c r="A464" s="92">
        <v>1</v>
      </c>
      <c r="B464" s="93" t="s">
        <v>674</v>
      </c>
      <c r="C464" s="93" t="s">
        <v>16</v>
      </c>
      <c r="D464" s="93" t="s">
        <v>11</v>
      </c>
      <c r="E464" s="94">
        <v>43145</v>
      </c>
      <c r="F464" s="93" t="s">
        <v>675</v>
      </c>
      <c r="G464" s="93" t="s">
        <v>676</v>
      </c>
      <c r="H464" s="93">
        <v>50</v>
      </c>
      <c r="I464" s="93" t="s">
        <v>54</v>
      </c>
      <c r="J464" s="94">
        <v>43164</v>
      </c>
      <c r="K464" s="93">
        <v>0</v>
      </c>
      <c r="L464" s="93">
        <v>4.9000000000000002E-2</v>
      </c>
      <c r="M464" s="93" t="s">
        <v>654</v>
      </c>
      <c r="N464" s="93" t="s">
        <v>59</v>
      </c>
      <c r="O464" s="93">
        <v>0.255</v>
      </c>
      <c r="P464" s="95">
        <f>VLOOKUP(commandes!C464,Tableau1[],2,FALSE)</f>
        <v>2</v>
      </c>
    </row>
    <row r="465" spans="1:16" x14ac:dyDescent="0.25">
      <c r="A465" s="92">
        <v>1</v>
      </c>
      <c r="B465" s="90" t="s">
        <v>677</v>
      </c>
      <c r="C465" s="90" t="s">
        <v>42</v>
      </c>
      <c r="D465" s="90" t="s">
        <v>11</v>
      </c>
      <c r="E465" s="91">
        <v>43146</v>
      </c>
      <c r="F465" s="90" t="s">
        <v>678</v>
      </c>
      <c r="G465" s="90" t="s">
        <v>679</v>
      </c>
      <c r="H465" s="90">
        <v>145</v>
      </c>
      <c r="I465" s="90" t="s">
        <v>54</v>
      </c>
      <c r="J465" s="91">
        <v>43164</v>
      </c>
      <c r="K465" s="90">
        <v>0</v>
      </c>
      <c r="L465" s="90">
        <v>4.2229999999999999</v>
      </c>
      <c r="M465" s="90" t="s">
        <v>179</v>
      </c>
      <c r="N465" s="90" t="s">
        <v>59</v>
      </c>
      <c r="O465" s="90">
        <v>8.1530000000000005</v>
      </c>
      <c r="P465" s="95">
        <f>VLOOKUP(commandes!C465,Tableau1[],2,FALSE)</f>
        <v>2</v>
      </c>
    </row>
    <row r="466" spans="1:16" x14ac:dyDescent="0.25">
      <c r="A466" s="89">
        <v>1</v>
      </c>
      <c r="B466" s="93" t="s">
        <v>680</v>
      </c>
      <c r="C466" s="93" t="s">
        <v>12</v>
      </c>
      <c r="D466" s="93" t="s">
        <v>11</v>
      </c>
      <c r="E466" s="94">
        <v>43146</v>
      </c>
      <c r="F466" s="93" t="s">
        <v>632</v>
      </c>
      <c r="G466" s="93" t="s">
        <v>633</v>
      </c>
      <c r="H466" s="93">
        <v>830</v>
      </c>
      <c r="I466" s="93" t="s">
        <v>54</v>
      </c>
      <c r="J466" s="94">
        <v>43163</v>
      </c>
      <c r="K466" s="93">
        <v>0</v>
      </c>
      <c r="L466" s="93">
        <v>18.664999999999999</v>
      </c>
      <c r="M466" s="93" t="s">
        <v>81</v>
      </c>
      <c r="N466" s="93" t="s">
        <v>59</v>
      </c>
      <c r="O466" s="93">
        <v>34.567</v>
      </c>
      <c r="P466" s="95">
        <f>VLOOKUP(commandes!C466,Tableau1[],2,FALSE)</f>
        <v>2</v>
      </c>
    </row>
    <row r="467" spans="1:16" x14ac:dyDescent="0.25">
      <c r="A467" s="92">
        <v>1</v>
      </c>
      <c r="B467" s="90" t="s">
        <v>681</v>
      </c>
      <c r="C467" s="90" t="s">
        <v>48</v>
      </c>
      <c r="D467" s="90" t="s">
        <v>11</v>
      </c>
      <c r="E467" s="91">
        <v>43147</v>
      </c>
      <c r="F467" s="90" t="s">
        <v>682</v>
      </c>
      <c r="G467" s="90" t="s">
        <v>683</v>
      </c>
      <c r="H467" s="90">
        <v>8000</v>
      </c>
      <c r="I467" s="90" t="s">
        <v>54</v>
      </c>
      <c r="J467" s="91">
        <v>43154</v>
      </c>
      <c r="K467" s="90">
        <v>19.329999999999998</v>
      </c>
      <c r="L467" s="90">
        <v>120.56</v>
      </c>
      <c r="M467" s="90" t="s">
        <v>113</v>
      </c>
      <c r="N467" s="90" t="s">
        <v>59</v>
      </c>
      <c r="O467" s="90">
        <v>137.00899999999999</v>
      </c>
      <c r="P467" s="95">
        <f>VLOOKUP(commandes!C467,Tableau1[],2,FALSE)</f>
        <v>1</v>
      </c>
    </row>
    <row r="468" spans="1:16" x14ac:dyDescent="0.25">
      <c r="A468" s="89">
        <v>1</v>
      </c>
      <c r="B468" s="93" t="s">
        <v>684</v>
      </c>
      <c r="C468" s="93" t="s">
        <v>18</v>
      </c>
      <c r="D468" s="93" t="s">
        <v>11</v>
      </c>
      <c r="E468" s="94"/>
      <c r="F468" s="93" t="s">
        <v>685</v>
      </c>
      <c r="G468" s="93" t="s">
        <v>686</v>
      </c>
      <c r="H468" s="93">
        <v>70</v>
      </c>
      <c r="I468" s="93" t="s">
        <v>54</v>
      </c>
      <c r="J468" s="94">
        <v>43164</v>
      </c>
      <c r="K468" s="93">
        <v>0.02</v>
      </c>
      <c r="L468" s="93">
        <v>0.27400000000000002</v>
      </c>
      <c r="M468" s="93" t="s">
        <v>687</v>
      </c>
      <c r="N468" s="93" t="s">
        <v>59</v>
      </c>
      <c r="O468" s="93">
        <v>0.47</v>
      </c>
      <c r="P468" s="95">
        <f>VLOOKUP(commandes!C468,Tableau1[],2,FALSE)</f>
        <v>2</v>
      </c>
    </row>
    <row r="469" spans="1:16" x14ac:dyDescent="0.25">
      <c r="A469" s="92">
        <v>1</v>
      </c>
      <c r="B469" s="90" t="s">
        <v>688</v>
      </c>
      <c r="C469" s="90" t="s">
        <v>42</v>
      </c>
      <c r="D469" s="90" t="s">
        <v>11</v>
      </c>
      <c r="E469" s="91"/>
      <c r="F469" s="90" t="s">
        <v>689</v>
      </c>
      <c r="G469" s="90" t="s">
        <v>690</v>
      </c>
      <c r="H469" s="90">
        <v>600</v>
      </c>
      <c r="I469" s="90" t="s">
        <v>54</v>
      </c>
      <c r="J469" s="91">
        <v>43164</v>
      </c>
      <c r="K469" s="90">
        <v>0</v>
      </c>
      <c r="L469" s="90">
        <v>2.66</v>
      </c>
      <c r="M469" s="90" t="s">
        <v>179</v>
      </c>
      <c r="N469" s="90" t="s">
        <v>59</v>
      </c>
      <c r="O469" s="90">
        <v>2.8940000000000001</v>
      </c>
      <c r="P469" s="95">
        <f>VLOOKUP(commandes!C469,Tableau1[],2,FALSE)</f>
        <v>2</v>
      </c>
    </row>
    <row r="470" spans="1:16" x14ac:dyDescent="0.25">
      <c r="A470" s="89">
        <v>1</v>
      </c>
      <c r="B470" s="93" t="s">
        <v>691</v>
      </c>
      <c r="C470" s="93" t="s">
        <v>41</v>
      </c>
      <c r="D470" s="93" t="s">
        <v>11</v>
      </c>
      <c r="E470" s="94">
        <v>43147</v>
      </c>
      <c r="F470" s="93" t="s">
        <v>692</v>
      </c>
      <c r="G470" s="93" t="s">
        <v>693</v>
      </c>
      <c r="H470" s="93">
        <v>500</v>
      </c>
      <c r="I470" s="93" t="s">
        <v>54</v>
      </c>
      <c r="J470" s="94">
        <v>43160</v>
      </c>
      <c r="K470" s="93">
        <v>0</v>
      </c>
      <c r="L470" s="93">
        <v>2.1150000000000002</v>
      </c>
      <c r="M470" s="93" t="s">
        <v>694</v>
      </c>
      <c r="N470" s="93" t="s">
        <v>59</v>
      </c>
      <c r="O470" s="93">
        <v>-1.9550000000000001</v>
      </c>
      <c r="P470" s="95">
        <f>VLOOKUP(commandes!C470,Tableau1[],2,FALSE)</f>
        <v>3</v>
      </c>
    </row>
    <row r="471" spans="1:16" x14ac:dyDescent="0.25">
      <c r="A471" s="92">
        <v>1</v>
      </c>
      <c r="B471" s="90" t="s">
        <v>695</v>
      </c>
      <c r="C471" s="90" t="s">
        <v>16</v>
      </c>
      <c r="D471" s="90" t="s">
        <v>11</v>
      </c>
      <c r="E471" s="91">
        <v>43150</v>
      </c>
      <c r="F471" s="90" t="s">
        <v>696</v>
      </c>
      <c r="G471" s="90" t="s">
        <v>697</v>
      </c>
      <c r="H471" s="90">
        <v>2000</v>
      </c>
      <c r="I471" s="90" t="s">
        <v>54</v>
      </c>
      <c r="J471" s="91">
        <v>43151</v>
      </c>
      <c r="K471" s="90">
        <v>0</v>
      </c>
      <c r="L471" s="90">
        <v>52.14</v>
      </c>
      <c r="M471" s="90" t="s">
        <v>654</v>
      </c>
      <c r="N471" s="90" t="s">
        <v>59</v>
      </c>
      <c r="O471" s="90">
        <v>44.494999999999997</v>
      </c>
      <c r="P471" s="95">
        <f>VLOOKUP(commandes!C471,Tableau1[],2,FALSE)</f>
        <v>2</v>
      </c>
    </row>
    <row r="472" spans="1:16" x14ac:dyDescent="0.25">
      <c r="A472" s="92">
        <v>1</v>
      </c>
      <c r="B472" s="93" t="s">
        <v>698</v>
      </c>
      <c r="C472" s="93" t="s">
        <v>12</v>
      </c>
      <c r="D472" s="93" t="s">
        <v>11</v>
      </c>
      <c r="E472" s="94">
        <v>43152</v>
      </c>
      <c r="F472" s="93" t="s">
        <v>699</v>
      </c>
      <c r="G472" s="93" t="s">
        <v>700</v>
      </c>
      <c r="H472" s="93">
        <v>230</v>
      </c>
      <c r="I472" s="93" t="s">
        <v>54</v>
      </c>
      <c r="J472" s="94">
        <v>43164</v>
      </c>
      <c r="K472" s="93">
        <v>0</v>
      </c>
      <c r="L472" s="93">
        <v>3.9449999999999998</v>
      </c>
      <c r="M472" s="93" t="s">
        <v>81</v>
      </c>
      <c r="N472" s="93" t="s">
        <v>59</v>
      </c>
      <c r="O472" s="93">
        <v>2.1240000000000001</v>
      </c>
      <c r="P472" s="95">
        <f>VLOOKUP(commandes!C472,Tableau1[],2,FALSE)</f>
        <v>2</v>
      </c>
    </row>
    <row r="473" spans="1:16" x14ac:dyDescent="0.25">
      <c r="A473" s="89">
        <v>1</v>
      </c>
      <c r="B473" s="90" t="s">
        <v>701</v>
      </c>
      <c r="C473" s="90" t="s">
        <v>43</v>
      </c>
      <c r="D473" s="90" t="s">
        <v>11</v>
      </c>
      <c r="E473" s="91">
        <v>43153</v>
      </c>
      <c r="F473" s="90" t="s">
        <v>702</v>
      </c>
      <c r="G473" s="90" t="s">
        <v>703</v>
      </c>
      <c r="H473" s="90">
        <v>30</v>
      </c>
      <c r="I473" s="90" t="s">
        <v>54</v>
      </c>
      <c r="J473" s="91">
        <v>43159</v>
      </c>
      <c r="K473" s="90">
        <v>0.9</v>
      </c>
      <c r="L473" s="90">
        <v>0.84199999999999997</v>
      </c>
      <c r="M473" s="90" t="s">
        <v>200</v>
      </c>
      <c r="N473" s="90" t="s">
        <v>59</v>
      </c>
      <c r="O473" s="90">
        <v>2.282</v>
      </c>
      <c r="P473" s="95">
        <f>VLOOKUP(commandes!C473,Tableau1[],2,FALSE)</f>
        <v>4</v>
      </c>
    </row>
    <row r="474" spans="1:16" x14ac:dyDescent="0.25">
      <c r="A474" s="92">
        <v>1</v>
      </c>
      <c r="B474" s="93" t="s">
        <v>704</v>
      </c>
      <c r="C474" s="93" t="s">
        <v>13</v>
      </c>
      <c r="D474" s="93" t="s">
        <v>11</v>
      </c>
      <c r="E474" s="94">
        <v>43154</v>
      </c>
      <c r="F474" s="93" t="s">
        <v>705</v>
      </c>
      <c r="G474" s="93" t="s">
        <v>706</v>
      </c>
      <c r="H474" s="93">
        <v>300</v>
      </c>
      <c r="I474" s="93" t="s">
        <v>54</v>
      </c>
      <c r="J474" s="94"/>
      <c r="K474" s="93">
        <v>0</v>
      </c>
      <c r="L474" s="93">
        <v>4.4080000000000004</v>
      </c>
      <c r="M474" s="93" t="s">
        <v>113</v>
      </c>
      <c r="N474" s="93" t="s">
        <v>59</v>
      </c>
      <c r="O474" s="93">
        <v>0</v>
      </c>
      <c r="P474" s="95">
        <f>VLOOKUP(commandes!C474,Tableau1[],2,FALSE)</f>
        <v>4</v>
      </c>
    </row>
    <row r="475" spans="1:16" x14ac:dyDescent="0.25">
      <c r="A475" s="89">
        <v>1</v>
      </c>
      <c r="B475" s="90" t="s">
        <v>707</v>
      </c>
      <c r="C475" s="90" t="s">
        <v>12</v>
      </c>
      <c r="D475" s="90" t="s">
        <v>11</v>
      </c>
      <c r="E475" s="91"/>
      <c r="F475" s="90" t="s">
        <v>708</v>
      </c>
      <c r="G475" s="90" t="s">
        <v>709</v>
      </c>
      <c r="H475" s="90">
        <v>200</v>
      </c>
      <c r="I475" s="90" t="s">
        <v>54</v>
      </c>
      <c r="J475" s="91">
        <v>43164</v>
      </c>
      <c r="K475" s="90">
        <v>0</v>
      </c>
      <c r="L475" s="90">
        <v>5.4180000000000001</v>
      </c>
      <c r="M475" s="90" t="s">
        <v>81</v>
      </c>
      <c r="N475" s="90" t="s">
        <v>59</v>
      </c>
      <c r="O475" s="90">
        <v>4.282</v>
      </c>
      <c r="P475" s="95">
        <f>VLOOKUP(commandes!C475,Tableau1[],2,FALSE)</f>
        <v>2</v>
      </c>
    </row>
    <row r="476" spans="1:16" x14ac:dyDescent="0.25">
      <c r="A476" s="92">
        <v>1</v>
      </c>
      <c r="B476" s="93" t="s">
        <v>710</v>
      </c>
      <c r="C476" s="93" t="s">
        <v>12</v>
      </c>
      <c r="D476" s="93" t="s">
        <v>11</v>
      </c>
      <c r="E476" s="94"/>
      <c r="F476" s="93" t="s">
        <v>711</v>
      </c>
      <c r="G476" s="93" t="s">
        <v>712</v>
      </c>
      <c r="H476" s="93">
        <v>110</v>
      </c>
      <c r="I476" s="93" t="s">
        <v>54</v>
      </c>
      <c r="J476" s="94">
        <v>43164</v>
      </c>
      <c r="K476" s="93">
        <v>0</v>
      </c>
      <c r="L476" s="93">
        <v>0.57999999999999996</v>
      </c>
      <c r="M476" s="93" t="s">
        <v>81</v>
      </c>
      <c r="N476" s="93" t="s">
        <v>59</v>
      </c>
      <c r="O476" s="93">
        <v>9.609</v>
      </c>
      <c r="P476" s="95">
        <f>VLOOKUP(commandes!C476,Tableau1[],2,FALSE)</f>
        <v>2</v>
      </c>
    </row>
    <row r="477" spans="1:16" x14ac:dyDescent="0.25">
      <c r="A477" s="89">
        <v>1</v>
      </c>
      <c r="B477" s="90" t="s">
        <v>713</v>
      </c>
      <c r="C477" s="90" t="s">
        <v>35</v>
      </c>
      <c r="D477" s="90" t="s">
        <v>11</v>
      </c>
      <c r="E477" s="91"/>
      <c r="F477" s="90" t="s">
        <v>714</v>
      </c>
      <c r="G477" s="90" t="s">
        <v>715</v>
      </c>
      <c r="H477" s="90">
        <v>1000</v>
      </c>
      <c r="I477" s="90" t="s">
        <v>54</v>
      </c>
      <c r="J477" s="91">
        <v>43164</v>
      </c>
      <c r="K477" s="90">
        <v>0</v>
      </c>
      <c r="L477" s="90">
        <v>4.2240000000000002</v>
      </c>
      <c r="M477" s="90" t="s">
        <v>387</v>
      </c>
      <c r="N477" s="90" t="s">
        <v>59</v>
      </c>
      <c r="O477" s="90">
        <v>7.7469999999999999</v>
      </c>
      <c r="P477" s="95">
        <f>VLOOKUP(commandes!C477,Tableau1[],2,FALSE)</f>
        <v>3</v>
      </c>
    </row>
    <row r="478" spans="1:16" x14ac:dyDescent="0.25">
      <c r="A478" s="92">
        <v>1</v>
      </c>
      <c r="B478" s="93" t="s">
        <v>716</v>
      </c>
      <c r="C478" s="93" t="s">
        <v>16</v>
      </c>
      <c r="D478" s="93" t="s">
        <v>11</v>
      </c>
      <c r="E478" s="94">
        <v>43154</v>
      </c>
      <c r="F478" s="93" t="s">
        <v>717</v>
      </c>
      <c r="G478" s="93" t="s">
        <v>718</v>
      </c>
      <c r="H478" s="93">
        <v>18440</v>
      </c>
      <c r="I478" s="93" t="s">
        <v>54</v>
      </c>
      <c r="J478" s="94">
        <v>43162</v>
      </c>
      <c r="K478" s="93">
        <v>0</v>
      </c>
      <c r="L478" s="93">
        <v>305.404</v>
      </c>
      <c r="M478" s="93" t="s">
        <v>654</v>
      </c>
      <c r="N478" s="93" t="s">
        <v>59</v>
      </c>
      <c r="O478" s="93">
        <v>291.03100000000001</v>
      </c>
      <c r="P478" s="95">
        <f>VLOOKUP(commandes!C478,Tableau1[],2,FALSE)</f>
        <v>2</v>
      </c>
    </row>
    <row r="479" spans="1:16" x14ac:dyDescent="0.25">
      <c r="A479" s="92">
        <v>1</v>
      </c>
      <c r="B479" s="90" t="s">
        <v>719</v>
      </c>
      <c r="C479" s="90" t="s">
        <v>36</v>
      </c>
      <c r="D479" s="90" t="s">
        <v>11</v>
      </c>
      <c r="E479" s="91">
        <v>43157</v>
      </c>
      <c r="F479" s="90" t="s">
        <v>720</v>
      </c>
      <c r="G479" s="90" t="s">
        <v>721</v>
      </c>
      <c r="H479" s="90">
        <v>1500</v>
      </c>
      <c r="I479" s="90" t="s">
        <v>54</v>
      </c>
      <c r="J479" s="91">
        <v>43161</v>
      </c>
      <c r="K479" s="90">
        <v>0</v>
      </c>
      <c r="L479" s="90">
        <v>8.82</v>
      </c>
      <c r="M479" s="90" t="s">
        <v>97</v>
      </c>
      <c r="N479" s="90" t="s">
        <v>59</v>
      </c>
      <c r="O479" s="90">
        <v>9.0180000000000007</v>
      </c>
      <c r="P479" s="95">
        <f>VLOOKUP(commandes!C479,Tableau1[],2,FALSE)</f>
        <v>3</v>
      </c>
    </row>
    <row r="480" spans="1:16" x14ac:dyDescent="0.25">
      <c r="A480" s="89">
        <v>1</v>
      </c>
      <c r="B480" s="93" t="s">
        <v>722</v>
      </c>
      <c r="C480" s="93" t="s">
        <v>35</v>
      </c>
      <c r="D480" s="93" t="s">
        <v>11</v>
      </c>
      <c r="E480" s="94">
        <v>43157</v>
      </c>
      <c r="F480" s="93" t="s">
        <v>723</v>
      </c>
      <c r="G480" s="93" t="s">
        <v>724</v>
      </c>
      <c r="H480" s="93">
        <v>500</v>
      </c>
      <c r="I480" s="93" t="s">
        <v>54</v>
      </c>
      <c r="J480" s="94">
        <v>43164</v>
      </c>
      <c r="K480" s="93">
        <v>0</v>
      </c>
      <c r="L480" s="93">
        <v>2.7080000000000002</v>
      </c>
      <c r="M480" s="93" t="s">
        <v>387</v>
      </c>
      <c r="N480" s="93" t="s">
        <v>725</v>
      </c>
      <c r="O480" s="93">
        <v>-6.7329999999999997</v>
      </c>
      <c r="P480" s="95">
        <f>VLOOKUP(commandes!C480,Tableau1[],2,FALSE)</f>
        <v>3</v>
      </c>
    </row>
    <row r="481" spans="1:16" x14ac:dyDescent="0.25">
      <c r="A481" s="92">
        <v>1</v>
      </c>
      <c r="B481" s="90" t="s">
        <v>726</v>
      </c>
      <c r="C481" s="90" t="s">
        <v>16</v>
      </c>
      <c r="D481" s="90" t="s">
        <v>11</v>
      </c>
      <c r="E481" s="91">
        <v>43158</v>
      </c>
      <c r="F481" s="90" t="s">
        <v>727</v>
      </c>
      <c r="G481" s="90" t="s">
        <v>728</v>
      </c>
      <c r="H481" s="90">
        <v>46</v>
      </c>
      <c r="I481" s="90" t="s">
        <v>54</v>
      </c>
      <c r="J481" s="91">
        <v>43114</v>
      </c>
      <c r="K481" s="90">
        <v>0</v>
      </c>
      <c r="L481" s="90">
        <v>3.9</v>
      </c>
      <c r="M481" s="90" t="s">
        <v>654</v>
      </c>
      <c r="N481" s="90" t="s">
        <v>725</v>
      </c>
      <c r="O481" s="90">
        <v>6.1429999999999998</v>
      </c>
      <c r="P481" s="95">
        <f>VLOOKUP(commandes!C481,Tableau1[],2,FALSE)</f>
        <v>2</v>
      </c>
    </row>
    <row r="482" spans="1:16" x14ac:dyDescent="0.25">
      <c r="A482" s="89">
        <v>1</v>
      </c>
      <c r="B482" s="93" t="s">
        <v>729</v>
      </c>
      <c r="C482" s="93" t="s">
        <v>16</v>
      </c>
      <c r="D482" s="93" t="s">
        <v>11</v>
      </c>
      <c r="E482" s="94"/>
      <c r="F482" s="93" t="s">
        <v>730</v>
      </c>
      <c r="G482" s="93" t="s">
        <v>731</v>
      </c>
      <c r="H482" s="93">
        <v>100</v>
      </c>
      <c r="I482" s="93" t="s">
        <v>54</v>
      </c>
      <c r="J482" s="94">
        <v>43164</v>
      </c>
      <c r="K482" s="93">
        <v>0</v>
      </c>
      <c r="L482" s="93">
        <v>1.8640000000000001</v>
      </c>
      <c r="M482" s="93" t="s">
        <v>654</v>
      </c>
      <c r="N482" s="93" t="s">
        <v>725</v>
      </c>
      <c r="O482" s="93">
        <v>2.4169999999999998</v>
      </c>
      <c r="P482" s="95">
        <f>VLOOKUP(commandes!C482,Tableau1[],2,FALSE)</f>
        <v>2</v>
      </c>
    </row>
    <row r="483" spans="1:16" x14ac:dyDescent="0.25">
      <c r="A483" s="92">
        <v>1</v>
      </c>
      <c r="B483" s="93" t="s">
        <v>729</v>
      </c>
      <c r="C483" s="93" t="s">
        <v>16</v>
      </c>
      <c r="D483" s="93" t="s">
        <v>11</v>
      </c>
      <c r="E483" s="94"/>
      <c r="F483" s="93" t="s">
        <v>730</v>
      </c>
      <c r="G483" s="93" t="s">
        <v>731</v>
      </c>
      <c r="H483" s="93">
        <v>100</v>
      </c>
      <c r="I483" s="93" t="s">
        <v>54</v>
      </c>
      <c r="J483" s="94">
        <v>43164</v>
      </c>
      <c r="K483" s="93">
        <v>0</v>
      </c>
      <c r="L483" s="93">
        <v>1.8640000000000001</v>
      </c>
      <c r="M483" s="93" t="s">
        <v>654</v>
      </c>
      <c r="N483" s="93" t="s">
        <v>725</v>
      </c>
      <c r="O483" s="93">
        <v>2.4169999999999998</v>
      </c>
      <c r="P483" s="95">
        <f>VLOOKUP(commandes!C483,Tableau1[],2,FALSE)</f>
        <v>2</v>
      </c>
    </row>
    <row r="484" spans="1:16" x14ac:dyDescent="0.25">
      <c r="A484" s="89">
        <v>1</v>
      </c>
      <c r="B484" s="93" t="s">
        <v>518</v>
      </c>
      <c r="C484" s="93" t="s">
        <v>41</v>
      </c>
      <c r="D484" s="93" t="s">
        <v>7</v>
      </c>
      <c r="E484" s="94"/>
      <c r="F484" s="93" t="s">
        <v>519</v>
      </c>
      <c r="G484" s="93" t="s">
        <v>520</v>
      </c>
      <c r="H484" s="93">
        <v>5000</v>
      </c>
      <c r="I484" s="93" t="s">
        <v>54</v>
      </c>
      <c r="J484" s="94">
        <v>43159</v>
      </c>
      <c r="K484" s="93">
        <v>0</v>
      </c>
      <c r="L484" s="93">
        <v>6.6040000000000001</v>
      </c>
      <c r="M484" s="93" t="s">
        <v>101</v>
      </c>
      <c r="N484" s="93" t="s">
        <v>59</v>
      </c>
      <c r="O484" s="93">
        <v>5.923</v>
      </c>
      <c r="P484" s="95">
        <f>VLOOKUP(commandes!C484,Tableau1[],2,FALSE)</f>
        <v>3</v>
      </c>
    </row>
    <row r="485" spans="1:16" x14ac:dyDescent="0.25">
      <c r="A485" s="92">
        <v>1</v>
      </c>
      <c r="B485" s="90" t="s">
        <v>521</v>
      </c>
      <c r="C485" s="90" t="s">
        <v>41</v>
      </c>
      <c r="D485" s="90" t="s">
        <v>7</v>
      </c>
      <c r="E485" s="91"/>
      <c r="F485" s="90" t="s">
        <v>522</v>
      </c>
      <c r="G485" s="90" t="s">
        <v>523</v>
      </c>
      <c r="H485" s="90">
        <v>2000</v>
      </c>
      <c r="I485" s="90" t="s">
        <v>54</v>
      </c>
      <c r="J485" s="91">
        <v>43158</v>
      </c>
      <c r="K485" s="90">
        <v>0</v>
      </c>
      <c r="L485" s="90">
        <v>20.74</v>
      </c>
      <c r="M485" s="90" t="s">
        <v>101</v>
      </c>
      <c r="N485" s="90" t="s">
        <v>59</v>
      </c>
      <c r="O485" s="90">
        <v>21.052</v>
      </c>
      <c r="P485" s="95">
        <f>VLOOKUP(commandes!C485,Tableau1[],2,FALSE)</f>
        <v>3</v>
      </c>
    </row>
    <row r="486" spans="1:16" x14ac:dyDescent="0.25">
      <c r="A486" s="92">
        <v>1</v>
      </c>
      <c r="B486" s="93" t="s">
        <v>524</v>
      </c>
      <c r="C486" s="93" t="s">
        <v>36</v>
      </c>
      <c r="D486" s="93" t="s">
        <v>7</v>
      </c>
      <c r="E486" s="94"/>
      <c r="F486" s="93" t="s">
        <v>525</v>
      </c>
      <c r="G486" s="93" t="s">
        <v>526</v>
      </c>
      <c r="H486" s="93">
        <v>15000</v>
      </c>
      <c r="I486" s="93" t="s">
        <v>54</v>
      </c>
      <c r="J486" s="94">
        <v>43157</v>
      </c>
      <c r="K486" s="93">
        <v>0</v>
      </c>
      <c r="L486" s="93">
        <v>79.064999999999998</v>
      </c>
      <c r="M486" s="93" t="s">
        <v>97</v>
      </c>
      <c r="N486" s="93" t="s">
        <v>59</v>
      </c>
      <c r="O486" s="93">
        <v>73.861000000000004</v>
      </c>
      <c r="P486" s="95">
        <f>VLOOKUP(commandes!C486,Tableau1[],2,FALSE)</f>
        <v>3</v>
      </c>
    </row>
    <row r="487" spans="1:16" x14ac:dyDescent="0.25">
      <c r="A487" s="89">
        <v>1</v>
      </c>
      <c r="B487" s="90" t="s">
        <v>527</v>
      </c>
      <c r="C487" s="90" t="s">
        <v>41</v>
      </c>
      <c r="D487" s="90" t="s">
        <v>7</v>
      </c>
      <c r="E487" s="91"/>
      <c r="F487" s="90" t="s">
        <v>528</v>
      </c>
      <c r="G487" s="90" t="s">
        <v>529</v>
      </c>
      <c r="H487" s="90">
        <v>7000</v>
      </c>
      <c r="I487" s="90" t="s">
        <v>54</v>
      </c>
      <c r="J487" s="91">
        <v>43161</v>
      </c>
      <c r="K487" s="90">
        <v>0</v>
      </c>
      <c r="L487" s="90">
        <v>5.226</v>
      </c>
      <c r="M487" s="90" t="s">
        <v>101</v>
      </c>
      <c r="N487" s="90" t="s">
        <v>59</v>
      </c>
      <c r="O487" s="90">
        <v>5.1749999999999998</v>
      </c>
      <c r="P487" s="95">
        <f>VLOOKUP(commandes!C487,Tableau1[],2,FALSE)</f>
        <v>3</v>
      </c>
    </row>
    <row r="488" spans="1:16" x14ac:dyDescent="0.25">
      <c r="A488" s="92">
        <v>1</v>
      </c>
      <c r="B488" s="93" t="s">
        <v>530</v>
      </c>
      <c r="C488" s="93" t="s">
        <v>41</v>
      </c>
      <c r="D488" s="93" t="s">
        <v>7</v>
      </c>
      <c r="E488" s="94"/>
      <c r="F488" s="93" t="s">
        <v>531</v>
      </c>
      <c r="G488" s="93" t="s">
        <v>532</v>
      </c>
      <c r="H488" s="93">
        <v>4000</v>
      </c>
      <c r="I488" s="93" t="s">
        <v>54</v>
      </c>
      <c r="J488" s="94">
        <v>43160</v>
      </c>
      <c r="K488" s="93">
        <v>0</v>
      </c>
      <c r="L488" s="93">
        <v>30.306999999999999</v>
      </c>
      <c r="M488" s="93" t="s">
        <v>101</v>
      </c>
      <c r="N488" s="93" t="s">
        <v>59</v>
      </c>
      <c r="O488" s="93">
        <v>29.437999999999999</v>
      </c>
      <c r="P488" s="95">
        <f>VLOOKUP(commandes!C488,Tableau1[],2,FALSE)</f>
        <v>3</v>
      </c>
    </row>
    <row r="489" spans="1:16" x14ac:dyDescent="0.25">
      <c r="A489" s="89">
        <v>1</v>
      </c>
      <c r="B489" s="90" t="s">
        <v>533</v>
      </c>
      <c r="C489" s="90" t="s">
        <v>41</v>
      </c>
      <c r="D489" s="90" t="s">
        <v>7</v>
      </c>
      <c r="E489" s="91"/>
      <c r="F489" s="90" t="s">
        <v>534</v>
      </c>
      <c r="G489" s="90" t="s">
        <v>535</v>
      </c>
      <c r="H489" s="90">
        <v>30000</v>
      </c>
      <c r="I489" s="90" t="s">
        <v>54</v>
      </c>
      <c r="J489" s="91">
        <v>43158</v>
      </c>
      <c r="K489" s="90">
        <v>0</v>
      </c>
      <c r="L489" s="90">
        <v>26.806999999999999</v>
      </c>
      <c r="M489" s="90" t="s">
        <v>101</v>
      </c>
      <c r="N489" s="90" t="s">
        <v>59</v>
      </c>
      <c r="O489" s="90">
        <v>25.007000000000001</v>
      </c>
      <c r="P489" s="95">
        <f>VLOOKUP(commandes!C489,Tableau1[],2,FALSE)</f>
        <v>3</v>
      </c>
    </row>
    <row r="490" spans="1:16" x14ac:dyDescent="0.25">
      <c r="A490" s="92">
        <v>1</v>
      </c>
      <c r="B490" s="93" t="s">
        <v>536</v>
      </c>
      <c r="C490" s="93" t="s">
        <v>41</v>
      </c>
      <c r="D490" s="93" t="s">
        <v>7</v>
      </c>
      <c r="E490" s="94"/>
      <c r="F490" s="93" t="s">
        <v>537</v>
      </c>
      <c r="G490" s="93" t="s">
        <v>538</v>
      </c>
      <c r="H490" s="93">
        <v>15000</v>
      </c>
      <c r="I490" s="93" t="s">
        <v>54</v>
      </c>
      <c r="J490" s="94">
        <v>43160</v>
      </c>
      <c r="K490" s="93">
        <v>0</v>
      </c>
      <c r="L490" s="93">
        <v>45.439</v>
      </c>
      <c r="M490" s="93" t="s">
        <v>101</v>
      </c>
      <c r="N490" s="93" t="s">
        <v>59</v>
      </c>
      <c r="O490" s="93">
        <v>41.067999999999998</v>
      </c>
      <c r="P490" s="95">
        <f>VLOOKUP(commandes!C490,Tableau1[],2,FALSE)</f>
        <v>3</v>
      </c>
    </row>
    <row r="491" spans="1:16" x14ac:dyDescent="0.25">
      <c r="A491" s="89">
        <v>1</v>
      </c>
      <c r="B491" s="93" t="s">
        <v>518</v>
      </c>
      <c r="C491" s="93" t="s">
        <v>41</v>
      </c>
      <c r="D491" s="93" t="s">
        <v>7</v>
      </c>
      <c r="E491" s="94"/>
      <c r="F491" s="93" t="s">
        <v>519</v>
      </c>
      <c r="G491" s="93" t="s">
        <v>520</v>
      </c>
      <c r="H491" s="93">
        <v>5000</v>
      </c>
      <c r="I491" s="93" t="s">
        <v>54</v>
      </c>
      <c r="J491" s="94">
        <v>43159</v>
      </c>
      <c r="K491" s="93">
        <v>0</v>
      </c>
      <c r="L491" s="93">
        <v>6.6040000000000001</v>
      </c>
      <c r="M491" s="93" t="s">
        <v>101</v>
      </c>
      <c r="N491" s="93" t="s">
        <v>59</v>
      </c>
      <c r="O491" s="93">
        <v>5.923</v>
      </c>
      <c r="P491" s="95">
        <f>VLOOKUP(commandes!C491,Tableau1[],2,FALSE)</f>
        <v>3</v>
      </c>
    </row>
    <row r="492" spans="1:16" x14ac:dyDescent="0.25">
      <c r="A492" s="92">
        <v>1</v>
      </c>
      <c r="B492" s="93" t="s">
        <v>521</v>
      </c>
      <c r="C492" s="93" t="s">
        <v>41</v>
      </c>
      <c r="D492" s="93" t="s">
        <v>7</v>
      </c>
      <c r="E492" s="94"/>
      <c r="F492" s="93" t="s">
        <v>522</v>
      </c>
      <c r="G492" s="93" t="s">
        <v>523</v>
      </c>
      <c r="H492" s="93">
        <v>2000</v>
      </c>
      <c r="I492" s="93" t="s">
        <v>54</v>
      </c>
      <c r="J492" s="94">
        <v>43158</v>
      </c>
      <c r="K492" s="93">
        <v>0</v>
      </c>
      <c r="L492" s="93">
        <v>20.74</v>
      </c>
      <c r="M492" s="93" t="s">
        <v>101</v>
      </c>
      <c r="N492" s="93" t="s">
        <v>59</v>
      </c>
      <c r="O492" s="93">
        <v>21.052</v>
      </c>
      <c r="P492" s="95">
        <f>VLOOKUP(commandes!C492,Tableau1[],2,FALSE)</f>
        <v>3</v>
      </c>
    </row>
    <row r="493" spans="1:16" x14ac:dyDescent="0.25">
      <c r="A493" s="92">
        <v>1</v>
      </c>
      <c r="B493" s="93" t="s">
        <v>524</v>
      </c>
      <c r="C493" s="93" t="s">
        <v>36</v>
      </c>
      <c r="D493" s="93" t="s">
        <v>7</v>
      </c>
      <c r="E493" s="94"/>
      <c r="F493" s="93" t="s">
        <v>525</v>
      </c>
      <c r="G493" s="93" t="s">
        <v>526</v>
      </c>
      <c r="H493" s="93">
        <v>15000</v>
      </c>
      <c r="I493" s="93" t="s">
        <v>54</v>
      </c>
      <c r="J493" s="94">
        <v>43157</v>
      </c>
      <c r="K493" s="93">
        <v>0</v>
      </c>
      <c r="L493" s="93">
        <v>79.064999999999998</v>
      </c>
      <c r="M493" s="93" t="s">
        <v>97</v>
      </c>
      <c r="N493" s="93" t="s">
        <v>59</v>
      </c>
      <c r="O493" s="93">
        <v>73.861000000000004</v>
      </c>
      <c r="P493" s="95">
        <f>VLOOKUP(commandes!C493,Tableau1[],2,FALSE)</f>
        <v>3</v>
      </c>
    </row>
    <row r="494" spans="1:16" x14ac:dyDescent="0.25">
      <c r="A494" s="89">
        <v>1</v>
      </c>
      <c r="B494" s="93" t="s">
        <v>527</v>
      </c>
      <c r="C494" s="93" t="s">
        <v>41</v>
      </c>
      <c r="D494" s="93" t="s">
        <v>7</v>
      </c>
      <c r="E494" s="94"/>
      <c r="F494" s="93" t="s">
        <v>528</v>
      </c>
      <c r="G494" s="93" t="s">
        <v>529</v>
      </c>
      <c r="H494" s="93">
        <v>7000</v>
      </c>
      <c r="I494" s="93" t="s">
        <v>54</v>
      </c>
      <c r="J494" s="94">
        <v>43161</v>
      </c>
      <c r="K494" s="93">
        <v>0</v>
      </c>
      <c r="L494" s="93">
        <v>5.226</v>
      </c>
      <c r="M494" s="93" t="s">
        <v>101</v>
      </c>
      <c r="N494" s="93" t="s">
        <v>59</v>
      </c>
      <c r="O494" s="93">
        <v>5.1749999999999998</v>
      </c>
      <c r="P494" s="95">
        <f>VLOOKUP(commandes!C494,Tableau1[],2,FALSE)</f>
        <v>3</v>
      </c>
    </row>
    <row r="495" spans="1:16" x14ac:dyDescent="0.25">
      <c r="A495" s="92">
        <v>1</v>
      </c>
      <c r="B495" s="93" t="s">
        <v>530</v>
      </c>
      <c r="C495" s="93" t="s">
        <v>41</v>
      </c>
      <c r="D495" s="93" t="s">
        <v>7</v>
      </c>
      <c r="E495" s="94"/>
      <c r="F495" s="93" t="s">
        <v>531</v>
      </c>
      <c r="G495" s="93" t="s">
        <v>532</v>
      </c>
      <c r="H495" s="93">
        <v>4000</v>
      </c>
      <c r="I495" s="93" t="s">
        <v>54</v>
      </c>
      <c r="J495" s="94">
        <v>43160</v>
      </c>
      <c r="K495" s="93">
        <v>0</v>
      </c>
      <c r="L495" s="93">
        <v>30.306999999999999</v>
      </c>
      <c r="M495" s="93" t="s">
        <v>101</v>
      </c>
      <c r="N495" s="93" t="s">
        <v>59</v>
      </c>
      <c r="O495" s="93">
        <v>29.437999999999999</v>
      </c>
      <c r="P495" s="95">
        <f>VLOOKUP(commandes!C495,Tableau1[],2,FALSE)</f>
        <v>3</v>
      </c>
    </row>
    <row r="496" spans="1:16" x14ac:dyDescent="0.25">
      <c r="A496" s="89">
        <v>1</v>
      </c>
      <c r="B496" s="93" t="s">
        <v>533</v>
      </c>
      <c r="C496" s="93" t="s">
        <v>41</v>
      </c>
      <c r="D496" s="93" t="s">
        <v>7</v>
      </c>
      <c r="E496" s="94"/>
      <c r="F496" s="93" t="s">
        <v>534</v>
      </c>
      <c r="G496" s="93" t="s">
        <v>535</v>
      </c>
      <c r="H496" s="93">
        <v>30000</v>
      </c>
      <c r="I496" s="93" t="s">
        <v>54</v>
      </c>
      <c r="J496" s="94">
        <v>43158</v>
      </c>
      <c r="K496" s="93">
        <v>0</v>
      </c>
      <c r="L496" s="93">
        <v>26.806999999999999</v>
      </c>
      <c r="M496" s="93" t="s">
        <v>101</v>
      </c>
      <c r="N496" s="93" t="s">
        <v>59</v>
      </c>
      <c r="O496" s="93">
        <v>25.007000000000001</v>
      </c>
      <c r="P496" s="95">
        <f>VLOOKUP(commandes!C496,Tableau1[],2,FALSE)</f>
        <v>3</v>
      </c>
    </row>
    <row r="497" spans="1:16" x14ac:dyDescent="0.25">
      <c r="A497" s="92">
        <v>1</v>
      </c>
      <c r="B497" s="93" t="s">
        <v>536</v>
      </c>
      <c r="C497" s="93" t="s">
        <v>41</v>
      </c>
      <c r="D497" s="93" t="s">
        <v>7</v>
      </c>
      <c r="E497" s="94"/>
      <c r="F497" s="93" t="s">
        <v>537</v>
      </c>
      <c r="G497" s="93" t="s">
        <v>538</v>
      </c>
      <c r="H497" s="93">
        <v>15000</v>
      </c>
      <c r="I497" s="93" t="s">
        <v>54</v>
      </c>
      <c r="J497" s="94">
        <v>43160</v>
      </c>
      <c r="K497" s="93">
        <v>0</v>
      </c>
      <c r="L497" s="93">
        <v>45.439</v>
      </c>
      <c r="M497" s="93" t="s">
        <v>101</v>
      </c>
      <c r="N497" s="93" t="s">
        <v>59</v>
      </c>
      <c r="O497" s="93">
        <v>41.067999999999998</v>
      </c>
      <c r="P497" s="95">
        <f>VLOOKUP(commandes!C497,Tableau1[],2,FALSE)</f>
        <v>3</v>
      </c>
    </row>
    <row r="498" spans="1:16" x14ac:dyDescent="0.25">
      <c r="A498" s="89">
        <v>1</v>
      </c>
      <c r="B498" s="93" t="s">
        <v>539</v>
      </c>
      <c r="C498" s="93" t="s">
        <v>26</v>
      </c>
      <c r="D498" s="93" t="s">
        <v>5</v>
      </c>
      <c r="E498" s="94"/>
      <c r="F498" s="93" t="s">
        <v>540</v>
      </c>
      <c r="G498" s="93" t="s">
        <v>541</v>
      </c>
      <c r="H498" s="93">
        <v>11550</v>
      </c>
      <c r="I498" s="93" t="s">
        <v>54</v>
      </c>
      <c r="J498" s="94">
        <v>43159</v>
      </c>
      <c r="K498" s="93">
        <v>0</v>
      </c>
      <c r="L498" s="93">
        <v>4.851</v>
      </c>
      <c r="M498" s="93" t="s">
        <v>268</v>
      </c>
      <c r="N498" s="93" t="s">
        <v>59</v>
      </c>
      <c r="O498" s="93">
        <v>5.8739999999999997</v>
      </c>
      <c r="P498" s="95">
        <f>VLOOKUP(commandes!C498,Tableau1[],2,FALSE)</f>
        <v>3</v>
      </c>
    </row>
    <row r="499" spans="1:16" x14ac:dyDescent="0.25">
      <c r="A499" s="92">
        <v>1</v>
      </c>
      <c r="B499" s="93" t="s">
        <v>518</v>
      </c>
      <c r="C499" s="93" t="s">
        <v>41</v>
      </c>
      <c r="D499" s="93" t="s">
        <v>7</v>
      </c>
      <c r="E499" s="94"/>
      <c r="F499" s="93" t="s">
        <v>519</v>
      </c>
      <c r="G499" s="93" t="s">
        <v>520</v>
      </c>
      <c r="H499" s="93">
        <v>5000</v>
      </c>
      <c r="I499" s="93" t="s">
        <v>54</v>
      </c>
      <c r="J499" s="94">
        <v>43159</v>
      </c>
      <c r="K499" s="93">
        <v>0</v>
      </c>
      <c r="L499" s="93">
        <v>6.6040000000000001</v>
      </c>
      <c r="M499" s="93" t="s">
        <v>101</v>
      </c>
      <c r="N499" s="93" t="s">
        <v>59</v>
      </c>
      <c r="O499" s="93">
        <v>5.923</v>
      </c>
      <c r="P499" s="95">
        <f>VLOOKUP(commandes!C499,Tableau1[],2,FALSE)</f>
        <v>3</v>
      </c>
    </row>
    <row r="500" spans="1:16" x14ac:dyDescent="0.25">
      <c r="A500" s="92">
        <v>1</v>
      </c>
      <c r="B500" s="93" t="s">
        <v>521</v>
      </c>
      <c r="C500" s="93" t="s">
        <v>41</v>
      </c>
      <c r="D500" s="93" t="s">
        <v>7</v>
      </c>
      <c r="E500" s="94"/>
      <c r="F500" s="93" t="s">
        <v>522</v>
      </c>
      <c r="G500" s="93" t="s">
        <v>523</v>
      </c>
      <c r="H500" s="93">
        <v>2000</v>
      </c>
      <c r="I500" s="93" t="s">
        <v>54</v>
      </c>
      <c r="J500" s="94">
        <v>43158</v>
      </c>
      <c r="K500" s="93">
        <v>0</v>
      </c>
      <c r="L500" s="93">
        <v>20.74</v>
      </c>
      <c r="M500" s="93" t="s">
        <v>101</v>
      </c>
      <c r="N500" s="93" t="s">
        <v>59</v>
      </c>
      <c r="O500" s="93">
        <v>21.052</v>
      </c>
      <c r="P500" s="95">
        <f>VLOOKUP(commandes!C500,Tableau1[],2,FALSE)</f>
        <v>3</v>
      </c>
    </row>
    <row r="501" spans="1:16" x14ac:dyDescent="0.25">
      <c r="A501" s="89">
        <v>1</v>
      </c>
      <c r="B501" s="93" t="s">
        <v>524</v>
      </c>
      <c r="C501" s="93" t="s">
        <v>36</v>
      </c>
      <c r="D501" s="93" t="s">
        <v>7</v>
      </c>
      <c r="E501" s="94"/>
      <c r="F501" s="93" t="s">
        <v>525</v>
      </c>
      <c r="G501" s="93" t="s">
        <v>526</v>
      </c>
      <c r="H501" s="93">
        <v>15000</v>
      </c>
      <c r="I501" s="93" t="s">
        <v>54</v>
      </c>
      <c r="J501" s="94">
        <v>43157</v>
      </c>
      <c r="K501" s="93">
        <v>0</v>
      </c>
      <c r="L501" s="93">
        <v>79.064999999999998</v>
      </c>
      <c r="M501" s="93" t="s">
        <v>97</v>
      </c>
      <c r="N501" s="93" t="s">
        <v>59</v>
      </c>
      <c r="O501" s="93">
        <v>73.861000000000004</v>
      </c>
      <c r="P501" s="95">
        <f>VLOOKUP(commandes!C501,Tableau1[],2,FALSE)</f>
        <v>3</v>
      </c>
    </row>
    <row r="502" spans="1:16" x14ac:dyDescent="0.25">
      <c r="A502" s="92">
        <v>1</v>
      </c>
      <c r="B502" s="93" t="s">
        <v>527</v>
      </c>
      <c r="C502" s="93" t="s">
        <v>41</v>
      </c>
      <c r="D502" s="93" t="s">
        <v>7</v>
      </c>
      <c r="E502" s="94"/>
      <c r="F502" s="93" t="s">
        <v>528</v>
      </c>
      <c r="G502" s="93" t="s">
        <v>529</v>
      </c>
      <c r="H502" s="93">
        <v>7000</v>
      </c>
      <c r="I502" s="93" t="s">
        <v>54</v>
      </c>
      <c r="J502" s="94">
        <v>43161</v>
      </c>
      <c r="K502" s="93">
        <v>0</v>
      </c>
      <c r="L502" s="93">
        <v>5.226</v>
      </c>
      <c r="M502" s="93" t="s">
        <v>101</v>
      </c>
      <c r="N502" s="93" t="s">
        <v>59</v>
      </c>
      <c r="O502" s="93">
        <v>5.1749999999999998</v>
      </c>
      <c r="P502" s="95">
        <f>VLOOKUP(commandes!C502,Tableau1[],2,FALSE)</f>
        <v>3</v>
      </c>
    </row>
    <row r="503" spans="1:16" x14ac:dyDescent="0.25">
      <c r="A503" s="89">
        <v>1</v>
      </c>
      <c r="B503" s="93" t="s">
        <v>530</v>
      </c>
      <c r="C503" s="93" t="s">
        <v>41</v>
      </c>
      <c r="D503" s="93" t="s">
        <v>7</v>
      </c>
      <c r="E503" s="94"/>
      <c r="F503" s="93" t="s">
        <v>531</v>
      </c>
      <c r="G503" s="93" t="s">
        <v>532</v>
      </c>
      <c r="H503" s="93">
        <v>4000</v>
      </c>
      <c r="I503" s="93" t="s">
        <v>54</v>
      </c>
      <c r="J503" s="94">
        <v>43160</v>
      </c>
      <c r="K503" s="93">
        <v>0</v>
      </c>
      <c r="L503" s="93">
        <v>30.306999999999999</v>
      </c>
      <c r="M503" s="93" t="s">
        <v>101</v>
      </c>
      <c r="N503" s="93" t="s">
        <v>59</v>
      </c>
      <c r="O503" s="93">
        <v>29.437999999999999</v>
      </c>
      <c r="P503" s="95">
        <f>VLOOKUP(commandes!C503,Tableau1[],2,FALSE)</f>
        <v>3</v>
      </c>
    </row>
    <row r="504" spans="1:16" x14ac:dyDescent="0.25">
      <c r="A504" s="92">
        <v>1</v>
      </c>
      <c r="B504" s="93" t="s">
        <v>533</v>
      </c>
      <c r="C504" s="93" t="s">
        <v>41</v>
      </c>
      <c r="D504" s="93" t="s">
        <v>7</v>
      </c>
      <c r="E504" s="94"/>
      <c r="F504" s="93" t="s">
        <v>534</v>
      </c>
      <c r="G504" s="93" t="s">
        <v>535</v>
      </c>
      <c r="H504" s="93">
        <v>30000</v>
      </c>
      <c r="I504" s="93" t="s">
        <v>54</v>
      </c>
      <c r="J504" s="94">
        <v>43158</v>
      </c>
      <c r="K504" s="93">
        <v>0</v>
      </c>
      <c r="L504" s="93">
        <v>26.806999999999999</v>
      </c>
      <c r="M504" s="93" t="s">
        <v>101</v>
      </c>
      <c r="N504" s="93" t="s">
        <v>59</v>
      </c>
      <c r="O504" s="93">
        <v>25.007000000000001</v>
      </c>
      <c r="P504" s="95">
        <f>VLOOKUP(commandes!C504,Tableau1[],2,FALSE)</f>
        <v>3</v>
      </c>
    </row>
    <row r="505" spans="1:16" x14ac:dyDescent="0.25">
      <c r="A505" s="89">
        <v>1</v>
      </c>
      <c r="B505" s="93" t="s">
        <v>536</v>
      </c>
      <c r="C505" s="93" t="s">
        <v>41</v>
      </c>
      <c r="D505" s="93" t="s">
        <v>7</v>
      </c>
      <c r="E505" s="94"/>
      <c r="F505" s="93" t="s">
        <v>537</v>
      </c>
      <c r="G505" s="93" t="s">
        <v>538</v>
      </c>
      <c r="H505" s="93">
        <v>15000</v>
      </c>
      <c r="I505" s="93" t="s">
        <v>54</v>
      </c>
      <c r="J505" s="94">
        <v>43160</v>
      </c>
      <c r="K505" s="93">
        <v>0</v>
      </c>
      <c r="L505" s="93">
        <v>45.439</v>
      </c>
      <c r="M505" s="93" t="s">
        <v>101</v>
      </c>
      <c r="N505" s="93" t="s">
        <v>59</v>
      </c>
      <c r="O505" s="93">
        <v>41.067999999999998</v>
      </c>
      <c r="P505" s="95">
        <f>VLOOKUP(commandes!C505,Tableau1[],2,FALSE)</f>
        <v>3</v>
      </c>
    </row>
    <row r="506" spans="1:16" x14ac:dyDescent="0.25">
      <c r="A506" s="92">
        <v>1</v>
      </c>
      <c r="B506" s="93" t="s">
        <v>539</v>
      </c>
      <c r="C506" s="93" t="s">
        <v>26</v>
      </c>
      <c r="D506" s="93" t="s">
        <v>5</v>
      </c>
      <c r="E506" s="94"/>
      <c r="F506" s="93" t="s">
        <v>540</v>
      </c>
      <c r="G506" s="93" t="s">
        <v>541</v>
      </c>
      <c r="H506" s="93">
        <v>11550</v>
      </c>
      <c r="I506" s="93" t="s">
        <v>54</v>
      </c>
      <c r="J506" s="94">
        <v>43159</v>
      </c>
      <c r="K506" s="93">
        <v>0</v>
      </c>
      <c r="L506" s="93">
        <v>4.851</v>
      </c>
      <c r="M506" s="93" t="s">
        <v>268</v>
      </c>
      <c r="N506" s="93" t="s">
        <v>59</v>
      </c>
      <c r="O506" s="93">
        <v>5.8739999999999997</v>
      </c>
      <c r="P506" s="95">
        <f>VLOOKUP(commandes!C506,Tableau1[],2,FALSE)</f>
        <v>3</v>
      </c>
    </row>
    <row r="507" spans="1:16" x14ac:dyDescent="0.25">
      <c r="A507" s="92">
        <v>1</v>
      </c>
      <c r="B507" s="93" t="s">
        <v>542</v>
      </c>
      <c r="C507" s="93" t="s">
        <v>12</v>
      </c>
      <c r="D507" s="93" t="s">
        <v>5</v>
      </c>
      <c r="E507" s="94"/>
      <c r="F507" s="93" t="s">
        <v>543</v>
      </c>
      <c r="G507" s="93" t="s">
        <v>544</v>
      </c>
      <c r="H507" s="93">
        <v>35000</v>
      </c>
      <c r="I507" s="93" t="s">
        <v>54</v>
      </c>
      <c r="J507" s="94">
        <v>43164</v>
      </c>
      <c r="K507" s="93">
        <v>0</v>
      </c>
      <c r="L507" s="93">
        <v>9.5920000000000005</v>
      </c>
      <c r="M507" s="93" t="s">
        <v>81</v>
      </c>
      <c r="N507" s="93" t="s">
        <v>59</v>
      </c>
      <c r="O507" s="93">
        <v>10.042</v>
      </c>
      <c r="P507" s="95">
        <f>VLOOKUP(commandes!C507,Tableau1[],2,FALSE)</f>
        <v>2</v>
      </c>
    </row>
    <row r="508" spans="1:16" x14ac:dyDescent="0.25">
      <c r="A508" s="89">
        <v>1</v>
      </c>
      <c r="B508" s="93" t="s">
        <v>545</v>
      </c>
      <c r="C508" s="93" t="s">
        <v>12</v>
      </c>
      <c r="D508" s="93" t="s">
        <v>5</v>
      </c>
      <c r="E508" s="94"/>
      <c r="F508" s="93" t="s">
        <v>546</v>
      </c>
      <c r="G508" s="93" t="s">
        <v>547</v>
      </c>
      <c r="H508" s="93">
        <v>200000</v>
      </c>
      <c r="I508" s="93" t="s">
        <v>54</v>
      </c>
      <c r="J508" s="94">
        <v>43161</v>
      </c>
      <c r="K508" s="93">
        <v>0</v>
      </c>
      <c r="L508" s="93">
        <v>57.96</v>
      </c>
      <c r="M508" s="93" t="s">
        <v>81</v>
      </c>
      <c r="N508" s="93" t="s">
        <v>59</v>
      </c>
      <c r="O508" s="93">
        <v>58.4</v>
      </c>
      <c r="P508" s="95">
        <f>VLOOKUP(commandes!C508,Tableau1[],2,FALSE)</f>
        <v>2</v>
      </c>
    </row>
    <row r="509" spans="1:16" x14ac:dyDescent="0.25">
      <c r="A509" s="92">
        <v>1</v>
      </c>
      <c r="B509" s="93" t="s">
        <v>548</v>
      </c>
      <c r="C509" s="93" t="s">
        <v>29</v>
      </c>
      <c r="D509" s="93" t="s">
        <v>5</v>
      </c>
      <c r="E509" s="94"/>
      <c r="F509" s="93" t="s">
        <v>549</v>
      </c>
      <c r="G509" s="93" t="s">
        <v>550</v>
      </c>
      <c r="H509" s="93">
        <v>30000</v>
      </c>
      <c r="I509" s="93" t="s">
        <v>54</v>
      </c>
      <c r="J509" s="94">
        <v>43161</v>
      </c>
      <c r="K509" s="93">
        <v>0</v>
      </c>
      <c r="L509" s="93">
        <v>5.04</v>
      </c>
      <c r="M509" s="93" t="s">
        <v>71</v>
      </c>
      <c r="N509" s="93" t="s">
        <v>59</v>
      </c>
      <c r="O509" s="93">
        <v>9.2110000000000003</v>
      </c>
      <c r="P509" s="95">
        <f>VLOOKUP(commandes!C509,Tableau1[],2,FALSE)</f>
        <v>3</v>
      </c>
    </row>
    <row r="510" spans="1:16" x14ac:dyDescent="0.25">
      <c r="A510" s="89">
        <v>1</v>
      </c>
      <c r="B510" s="93" t="s">
        <v>551</v>
      </c>
      <c r="C510" s="93" t="s">
        <v>26</v>
      </c>
      <c r="D510" s="93" t="s">
        <v>5</v>
      </c>
      <c r="E510" s="94"/>
      <c r="F510" s="93" t="s">
        <v>552</v>
      </c>
      <c r="G510" s="93" t="s">
        <v>553</v>
      </c>
      <c r="H510" s="93">
        <v>20000</v>
      </c>
      <c r="I510" s="93" t="s">
        <v>54</v>
      </c>
      <c r="J510" s="94">
        <v>43164</v>
      </c>
      <c r="K510" s="93">
        <v>0</v>
      </c>
      <c r="L510" s="93">
        <v>18.606000000000002</v>
      </c>
      <c r="M510" s="93" t="s">
        <v>554</v>
      </c>
      <c r="N510" s="93" t="s">
        <v>59</v>
      </c>
      <c r="O510" s="93">
        <v>18.902000000000001</v>
      </c>
      <c r="P510" s="95">
        <f>VLOOKUP(commandes!C510,Tableau1[],2,FALSE)</f>
        <v>3</v>
      </c>
    </row>
    <row r="511" spans="1:16" x14ac:dyDescent="0.25">
      <c r="A511" s="92">
        <v>1</v>
      </c>
      <c r="B511" s="93" t="s">
        <v>555</v>
      </c>
      <c r="C511" s="93" t="s">
        <v>13</v>
      </c>
      <c r="D511" s="93" t="s">
        <v>10</v>
      </c>
      <c r="E511" s="94"/>
      <c r="F511" s="93" t="s">
        <v>556</v>
      </c>
      <c r="G511" s="93" t="s">
        <v>557</v>
      </c>
      <c r="H511" s="93">
        <v>2760</v>
      </c>
      <c r="I511" s="93" t="s">
        <v>54</v>
      </c>
      <c r="J511" s="94"/>
      <c r="K511" s="93">
        <v>0</v>
      </c>
      <c r="L511" s="93">
        <v>6.8559999999999999</v>
      </c>
      <c r="M511" s="93" t="s">
        <v>416</v>
      </c>
      <c r="N511" s="93" t="s">
        <v>59</v>
      </c>
      <c r="O511" s="93">
        <v>0</v>
      </c>
      <c r="P511" s="95">
        <f>VLOOKUP(commandes!C511,Tableau1[],2,FALSE)</f>
        <v>4</v>
      </c>
    </row>
    <row r="512" spans="1:16" x14ac:dyDescent="0.25">
      <c r="A512" s="89">
        <v>1</v>
      </c>
      <c r="B512" s="93" t="s">
        <v>558</v>
      </c>
      <c r="C512" s="93" t="s">
        <v>17</v>
      </c>
      <c r="D512" s="93" t="s">
        <v>4</v>
      </c>
      <c r="E512" s="94"/>
      <c r="F512" s="93" t="s">
        <v>559</v>
      </c>
      <c r="G512" s="93" t="s">
        <v>560</v>
      </c>
      <c r="H512" s="93">
        <v>86000</v>
      </c>
      <c r="I512" s="93" t="s">
        <v>54</v>
      </c>
      <c r="J512" s="94">
        <v>43164</v>
      </c>
      <c r="K512" s="93">
        <v>0</v>
      </c>
      <c r="L512" s="93">
        <v>69.531000000000006</v>
      </c>
      <c r="M512" s="93" t="s">
        <v>200</v>
      </c>
      <c r="N512" s="93" t="s">
        <v>59</v>
      </c>
      <c r="O512" s="93">
        <v>64.435000000000002</v>
      </c>
      <c r="P512" s="95">
        <f>VLOOKUP(commandes!C512,Tableau1[],2,FALSE)</f>
        <v>1</v>
      </c>
    </row>
    <row r="513" spans="1:16" x14ac:dyDescent="0.25">
      <c r="A513" s="92">
        <v>1</v>
      </c>
      <c r="B513" s="93" t="s">
        <v>561</v>
      </c>
      <c r="C513" s="93" t="s">
        <v>21</v>
      </c>
      <c r="D513" s="93" t="s">
        <v>4</v>
      </c>
      <c r="E513" s="94">
        <v>43160</v>
      </c>
      <c r="F513" s="93" t="s">
        <v>562</v>
      </c>
      <c r="G513" s="93" t="s">
        <v>563</v>
      </c>
      <c r="H513" s="93">
        <v>30000</v>
      </c>
      <c r="I513" s="93" t="s">
        <v>54</v>
      </c>
      <c r="J513" s="94">
        <v>43164</v>
      </c>
      <c r="K513" s="93">
        <v>3.96</v>
      </c>
      <c r="L513" s="93">
        <v>32.192999999999998</v>
      </c>
      <c r="M513" s="93" t="s">
        <v>113</v>
      </c>
      <c r="N513" s="93" t="s">
        <v>59</v>
      </c>
      <c r="O513" s="93">
        <v>-5.0000000000000001E-3</v>
      </c>
      <c r="P513" s="95">
        <f>VLOOKUP(commandes!C513,Tableau1[],2,FALSE)</f>
        <v>1</v>
      </c>
    </row>
    <row r="514" spans="1:16" x14ac:dyDescent="0.25">
      <c r="A514" s="92">
        <v>1</v>
      </c>
      <c r="B514" s="93" t="s">
        <v>564</v>
      </c>
      <c r="C514" s="93" t="s">
        <v>25</v>
      </c>
      <c r="D514" s="93" t="s">
        <v>6</v>
      </c>
      <c r="E514" s="94">
        <v>43161</v>
      </c>
      <c r="F514" s="93" t="s">
        <v>73</v>
      </c>
      <c r="G514" s="93" t="s">
        <v>74</v>
      </c>
      <c r="H514" s="93">
        <v>600000</v>
      </c>
      <c r="I514" s="93" t="s">
        <v>54</v>
      </c>
      <c r="J514" s="94">
        <v>43138</v>
      </c>
      <c r="K514" s="93">
        <v>0</v>
      </c>
      <c r="L514" s="93">
        <v>61.866</v>
      </c>
      <c r="M514" s="93" t="s">
        <v>75</v>
      </c>
      <c r="N514" s="93" t="s">
        <v>59</v>
      </c>
      <c r="O514" s="93">
        <v>65.043999999999997</v>
      </c>
      <c r="P514" s="95">
        <f>VLOOKUP(commandes!C514,Tableau1[],2,FALSE)</f>
        <v>4</v>
      </c>
    </row>
    <row r="515" spans="1:16" x14ac:dyDescent="0.25">
      <c r="A515" s="89">
        <v>1</v>
      </c>
      <c r="B515" s="93" t="s">
        <v>565</v>
      </c>
      <c r="C515" s="93" t="s">
        <v>41</v>
      </c>
      <c r="D515" s="93" t="s">
        <v>7</v>
      </c>
      <c r="E515" s="94"/>
      <c r="F515" s="93" t="s">
        <v>566</v>
      </c>
      <c r="G515" s="93" t="s">
        <v>567</v>
      </c>
      <c r="H515" s="93">
        <v>600</v>
      </c>
      <c r="I515" s="93" t="s">
        <v>54</v>
      </c>
      <c r="J515" s="94">
        <v>43160</v>
      </c>
      <c r="K515" s="93">
        <v>0</v>
      </c>
      <c r="L515" s="93">
        <v>6.117</v>
      </c>
      <c r="M515" s="93" t="s">
        <v>101</v>
      </c>
      <c r="N515" s="93" t="s">
        <v>59</v>
      </c>
      <c r="O515" s="93">
        <v>6.3159999999999998</v>
      </c>
      <c r="P515" s="95">
        <f>VLOOKUP(commandes!C515,Tableau1[],2,FALSE)</f>
        <v>3</v>
      </c>
    </row>
    <row r="516" spans="1:16" x14ac:dyDescent="0.25">
      <c r="A516" s="92">
        <v>1</v>
      </c>
      <c r="B516" s="93" t="s">
        <v>568</v>
      </c>
      <c r="C516" s="93" t="s">
        <v>13</v>
      </c>
      <c r="D516" s="93" t="s">
        <v>10</v>
      </c>
      <c r="E516" s="94"/>
      <c r="F516" s="93" t="s">
        <v>569</v>
      </c>
      <c r="G516" s="93" t="s">
        <v>570</v>
      </c>
      <c r="H516" s="93">
        <v>71</v>
      </c>
      <c r="I516" s="93" t="s">
        <v>54</v>
      </c>
      <c r="J516" s="94"/>
      <c r="K516" s="93">
        <v>0</v>
      </c>
      <c r="L516" s="93">
        <v>0.3</v>
      </c>
      <c r="M516" s="93" t="s">
        <v>416</v>
      </c>
      <c r="N516" s="93" t="s">
        <v>59</v>
      </c>
      <c r="O516" s="93">
        <v>0</v>
      </c>
      <c r="P516" s="95">
        <f>VLOOKUP(commandes!C516,Tableau1[],2,FALSE)</f>
        <v>4</v>
      </c>
    </row>
    <row r="517" spans="1:16" x14ac:dyDescent="0.25">
      <c r="E517" s="88"/>
      <c r="J517" s="88"/>
      <c r="P517" s="95" t="e">
        <f>VLOOKUP(C517,Tableau1[],2,FALSE)</f>
        <v>#N/A</v>
      </c>
    </row>
    <row r="518" spans="1:16" x14ac:dyDescent="0.25">
      <c r="E518" s="88"/>
      <c r="J518" s="88"/>
      <c r="P518" s="95" t="e">
        <f>VLOOKUP(C518,Tableau1[],2,FALSE)</f>
        <v>#N/A</v>
      </c>
    </row>
    <row r="519" spans="1:16" x14ac:dyDescent="0.25">
      <c r="E519" s="88"/>
      <c r="J519" s="88"/>
      <c r="P519" s="95" t="e">
        <f>VLOOKUP(C519,Tableau1[],2,FALSE)</f>
        <v>#N/A</v>
      </c>
    </row>
    <row r="520" spans="1:16" x14ac:dyDescent="0.25">
      <c r="E520" s="88"/>
      <c r="J520" s="88"/>
      <c r="P520" s="95" t="e">
        <f>VLOOKUP(C520,Tableau1[],2,FALSE)</f>
        <v>#N/A</v>
      </c>
    </row>
    <row r="521" spans="1:16" x14ac:dyDescent="0.25">
      <c r="E521" s="88"/>
      <c r="J521" s="88"/>
      <c r="P521" s="95" t="e">
        <f>VLOOKUP(C521,Tableau1[],2,FALSE)</f>
        <v>#N/A</v>
      </c>
    </row>
    <row r="522" spans="1:16" x14ac:dyDescent="0.25">
      <c r="E522" s="88"/>
      <c r="J522" s="88"/>
      <c r="P522" s="95" t="e">
        <f>VLOOKUP(C522,Tableau1[],2,FALSE)</f>
        <v>#N/A</v>
      </c>
    </row>
    <row r="523" spans="1:16" x14ac:dyDescent="0.25">
      <c r="E523" s="88"/>
      <c r="J523" s="88"/>
      <c r="P523" s="95" t="e">
        <f>VLOOKUP(C523,Tableau1[],2,FALSE)</f>
        <v>#N/A</v>
      </c>
    </row>
    <row r="524" spans="1:16" x14ac:dyDescent="0.25">
      <c r="E524" s="88"/>
      <c r="J524" s="88"/>
      <c r="P524" s="95" t="e">
        <f>VLOOKUP(C524,Tableau1[],2,FALSE)</f>
        <v>#N/A</v>
      </c>
    </row>
    <row r="525" spans="1:16" x14ac:dyDescent="0.25">
      <c r="E525" s="88"/>
      <c r="J525" s="88"/>
      <c r="P525" s="95" t="e">
        <f>VLOOKUP(C525,Tableau1[],2,FALSE)</f>
        <v>#N/A</v>
      </c>
    </row>
    <row r="526" spans="1:16" x14ac:dyDescent="0.25">
      <c r="E526" s="88"/>
      <c r="J526" s="88"/>
      <c r="P526" s="95" t="e">
        <f>VLOOKUP(C526,Tableau1[],2,FALSE)</f>
        <v>#N/A</v>
      </c>
    </row>
    <row r="527" spans="1:16" x14ac:dyDescent="0.25">
      <c r="E527" s="88"/>
      <c r="J527" s="88"/>
      <c r="P527" s="95" t="e">
        <f>VLOOKUP(C527,Tableau1[],2,FALSE)</f>
        <v>#N/A</v>
      </c>
    </row>
    <row r="528" spans="1:16" x14ac:dyDescent="0.25">
      <c r="E528" s="88"/>
      <c r="J528" s="88"/>
      <c r="P528" s="95" t="e">
        <f>VLOOKUP(C528,Tableau1[],2,FALSE)</f>
        <v>#N/A</v>
      </c>
    </row>
    <row r="529" spans="5:16" x14ac:dyDescent="0.25">
      <c r="E529" s="88"/>
      <c r="J529" s="88"/>
      <c r="P529" s="95" t="e">
        <f>VLOOKUP(C529,Tableau1[],2,FALSE)</f>
        <v>#N/A</v>
      </c>
    </row>
    <row r="530" spans="5:16" x14ac:dyDescent="0.25">
      <c r="E530" s="88"/>
      <c r="J530" s="88"/>
      <c r="P530" s="95" t="e">
        <f>VLOOKUP(C530,Tableau1[],2,FALSE)</f>
        <v>#N/A</v>
      </c>
    </row>
    <row r="531" spans="5:16" x14ac:dyDescent="0.25">
      <c r="E531" s="88"/>
      <c r="J531" s="88"/>
      <c r="P531" s="95" t="e">
        <f>VLOOKUP(C531,Tableau1[],2,FALSE)</f>
        <v>#N/A</v>
      </c>
    </row>
    <row r="532" spans="5:16" x14ac:dyDescent="0.25">
      <c r="E532" s="88"/>
      <c r="J532" s="88"/>
      <c r="P532" s="95" t="e">
        <f>VLOOKUP(C532,Tableau1[],2,FALSE)</f>
        <v>#N/A</v>
      </c>
    </row>
    <row r="533" spans="5:16" x14ac:dyDescent="0.25">
      <c r="E533" s="88"/>
      <c r="J533" s="88"/>
      <c r="P533" s="95" t="e">
        <f>VLOOKUP(C533,Tableau1[],2,FALSE)</f>
        <v>#N/A</v>
      </c>
    </row>
    <row r="534" spans="5:16" x14ac:dyDescent="0.25">
      <c r="E534" s="88"/>
      <c r="J534" s="88"/>
      <c r="P534" s="95" t="e">
        <f>VLOOKUP(C534,Tableau1[],2,FALSE)</f>
        <v>#N/A</v>
      </c>
    </row>
    <row r="535" spans="5:16" x14ac:dyDescent="0.25">
      <c r="E535" s="88"/>
      <c r="J535" s="88"/>
      <c r="P535" s="95" t="e">
        <f>VLOOKUP(C535,Tableau1[],2,FALSE)</f>
        <v>#N/A</v>
      </c>
    </row>
    <row r="536" spans="5:16" x14ac:dyDescent="0.25">
      <c r="E536" s="88"/>
      <c r="J536" s="88"/>
      <c r="P536" s="95" t="e">
        <f>VLOOKUP(C536,Tableau1[],2,FALSE)</f>
        <v>#N/A</v>
      </c>
    </row>
    <row r="537" spans="5:16" x14ac:dyDescent="0.25">
      <c r="E537" s="88"/>
      <c r="J537" s="88"/>
      <c r="P537" s="95" t="e">
        <f>VLOOKUP(C537,Tableau1[],2,FALSE)</f>
        <v>#N/A</v>
      </c>
    </row>
    <row r="538" spans="5:16" x14ac:dyDescent="0.25">
      <c r="E538" s="88"/>
      <c r="J538" s="88"/>
      <c r="P538" s="95" t="e">
        <f>VLOOKUP(C538,Tableau1[],2,FALSE)</f>
        <v>#N/A</v>
      </c>
    </row>
    <row r="539" spans="5:16" x14ac:dyDescent="0.25">
      <c r="E539" s="88"/>
      <c r="J539" s="88"/>
      <c r="P539" s="95" t="e">
        <f>VLOOKUP(C539,Tableau1[],2,FALSE)</f>
        <v>#N/A</v>
      </c>
    </row>
    <row r="540" spans="5:16" x14ac:dyDescent="0.25">
      <c r="E540" s="88"/>
      <c r="J540" s="88"/>
      <c r="P540" s="95" t="e">
        <f>VLOOKUP(C540,Tableau1[],2,FALSE)</f>
        <v>#N/A</v>
      </c>
    </row>
    <row r="541" spans="5:16" x14ac:dyDescent="0.25">
      <c r="E541" s="88"/>
      <c r="J541" s="88"/>
      <c r="P541" s="95" t="e">
        <f>VLOOKUP(C541,Tableau1[],2,FALSE)</f>
        <v>#N/A</v>
      </c>
    </row>
    <row r="542" spans="5:16" x14ac:dyDescent="0.25">
      <c r="E542" s="88"/>
      <c r="J542" s="88"/>
      <c r="P542" s="95" t="e">
        <f>VLOOKUP(C542,Tableau1[],2,FALSE)</f>
        <v>#N/A</v>
      </c>
    </row>
    <row r="543" spans="5:16" x14ac:dyDescent="0.25">
      <c r="E543" s="88"/>
      <c r="J543" s="88"/>
      <c r="P543" s="95" t="e">
        <f>VLOOKUP(C543,Tableau1[],2,FALSE)</f>
        <v>#N/A</v>
      </c>
    </row>
    <row r="544" spans="5:16" x14ac:dyDescent="0.25">
      <c r="E544" s="88"/>
      <c r="J544" s="88"/>
      <c r="P544" s="95" t="e">
        <f>VLOOKUP(C544,Tableau1[],2,FALSE)</f>
        <v>#N/A</v>
      </c>
    </row>
    <row r="545" spans="5:16" x14ac:dyDescent="0.25">
      <c r="E545" s="88"/>
      <c r="J545" s="88"/>
      <c r="P545" s="95" t="e">
        <f>VLOOKUP(C545,Tableau1[],2,FALSE)</f>
        <v>#N/A</v>
      </c>
    </row>
    <row r="546" spans="5:16" x14ac:dyDescent="0.25">
      <c r="E546" s="88"/>
      <c r="J546" s="88"/>
      <c r="P546" s="95" t="e">
        <f>VLOOKUP(C546,Tableau1[],2,FALSE)</f>
        <v>#N/A</v>
      </c>
    </row>
    <row r="547" spans="5:16" x14ac:dyDescent="0.25">
      <c r="E547" s="88"/>
      <c r="J547" s="88"/>
      <c r="P547" s="95" t="e">
        <f>VLOOKUP(C547,Tableau1[],2,FALSE)</f>
        <v>#N/A</v>
      </c>
    </row>
    <row r="548" spans="5:16" x14ac:dyDescent="0.25">
      <c r="E548" s="88"/>
      <c r="J548" s="88"/>
      <c r="P548" s="95" t="e">
        <f>VLOOKUP(C548,Tableau1[],2,FALSE)</f>
        <v>#N/A</v>
      </c>
    </row>
    <row r="549" spans="5:16" x14ac:dyDescent="0.25">
      <c r="E549" s="88"/>
      <c r="J549" s="88"/>
      <c r="P549" s="95" t="e">
        <f>VLOOKUP(C549,Tableau1[],2,FALSE)</f>
        <v>#N/A</v>
      </c>
    </row>
    <row r="550" spans="5:16" x14ac:dyDescent="0.25">
      <c r="E550" s="88"/>
      <c r="J550" s="88"/>
      <c r="P550" s="95" t="e">
        <f>VLOOKUP(C550,Tableau1[],2,FALSE)</f>
        <v>#N/A</v>
      </c>
    </row>
    <row r="551" spans="5:16" x14ac:dyDescent="0.25">
      <c r="E551" s="88"/>
      <c r="J551" s="88"/>
      <c r="P551" s="95" t="e">
        <f>VLOOKUP(C551,Tableau1[],2,FALSE)</f>
        <v>#N/A</v>
      </c>
    </row>
    <row r="552" spans="5:16" x14ac:dyDescent="0.25">
      <c r="E552" s="88"/>
      <c r="J552" s="88"/>
      <c r="P552" s="95" t="e">
        <f>VLOOKUP(C552,Tableau1[],2,FALSE)</f>
        <v>#N/A</v>
      </c>
    </row>
    <row r="553" spans="5:16" x14ac:dyDescent="0.25">
      <c r="E553" s="88"/>
      <c r="J553" s="88"/>
      <c r="P553" s="95" t="e">
        <f>VLOOKUP(C553,Tableau1[],2,FALSE)</f>
        <v>#N/A</v>
      </c>
    </row>
    <row r="554" spans="5:16" x14ac:dyDescent="0.25">
      <c r="E554" s="88"/>
      <c r="J554" s="88"/>
      <c r="P554" s="95" t="e">
        <f>VLOOKUP(C554,Tableau1[],2,FALSE)</f>
        <v>#N/A</v>
      </c>
    </row>
    <row r="555" spans="5:16" x14ac:dyDescent="0.25">
      <c r="E555" s="88"/>
      <c r="J555" s="88"/>
      <c r="P555" s="95" t="e">
        <f>VLOOKUP(C555,Tableau1[],2,FALSE)</f>
        <v>#N/A</v>
      </c>
    </row>
    <row r="556" spans="5:16" x14ac:dyDescent="0.25">
      <c r="E556" s="88"/>
      <c r="J556" s="88"/>
      <c r="P556" s="95" t="e">
        <f>VLOOKUP(C556,Tableau1[],2,FALSE)</f>
        <v>#N/A</v>
      </c>
    </row>
    <row r="557" spans="5:16" x14ac:dyDescent="0.25">
      <c r="E557" s="88"/>
      <c r="J557" s="88"/>
      <c r="P557" s="95" t="e">
        <f>VLOOKUP(C557,Tableau1[],2,FALSE)</f>
        <v>#N/A</v>
      </c>
    </row>
    <row r="558" spans="5:16" x14ac:dyDescent="0.25">
      <c r="E558" s="88"/>
      <c r="J558" s="88"/>
      <c r="P558" s="95" t="e">
        <f>VLOOKUP(C558,Tableau1[],2,FALSE)</f>
        <v>#N/A</v>
      </c>
    </row>
    <row r="559" spans="5:16" x14ac:dyDescent="0.25">
      <c r="E559" s="88"/>
      <c r="J559" s="88"/>
      <c r="P559" s="95" t="e">
        <f>VLOOKUP(C559,Tableau1[],2,FALSE)</f>
        <v>#N/A</v>
      </c>
    </row>
    <row r="560" spans="5:16" x14ac:dyDescent="0.25">
      <c r="E560" s="88"/>
      <c r="J560" s="88"/>
      <c r="P560" s="95" t="e">
        <f>VLOOKUP(C560,Tableau1[],2,FALSE)</f>
        <v>#N/A</v>
      </c>
    </row>
    <row r="561" spans="5:16" x14ac:dyDescent="0.25">
      <c r="E561" s="88"/>
      <c r="J561" s="88"/>
      <c r="P561" s="95" t="e">
        <f>VLOOKUP(C561,Tableau1[],2,FALSE)</f>
        <v>#N/A</v>
      </c>
    </row>
    <row r="562" spans="5:16" x14ac:dyDescent="0.25">
      <c r="E562" s="88"/>
      <c r="J562" s="88"/>
      <c r="P562" s="95" t="e">
        <f>VLOOKUP(C562,Tableau1[],2,FALSE)</f>
        <v>#N/A</v>
      </c>
    </row>
    <row r="563" spans="5:16" x14ac:dyDescent="0.25">
      <c r="E563" s="88"/>
      <c r="J563" s="88"/>
      <c r="P563" s="95" t="e">
        <f>VLOOKUP(C563,Tableau1[],2,FALSE)</f>
        <v>#N/A</v>
      </c>
    </row>
    <row r="564" spans="5:16" x14ac:dyDescent="0.25">
      <c r="E564" s="88"/>
      <c r="J564" s="88"/>
      <c r="P564" s="95" t="e">
        <f>VLOOKUP(C564,Tableau1[],2,FALSE)</f>
        <v>#N/A</v>
      </c>
    </row>
    <row r="565" spans="5:16" x14ac:dyDescent="0.25">
      <c r="E565" s="88"/>
      <c r="J565" s="88"/>
      <c r="P565" s="95" t="e">
        <f>VLOOKUP(C565,Tableau1[],2,FALSE)</f>
        <v>#N/A</v>
      </c>
    </row>
    <row r="566" spans="5:16" x14ac:dyDescent="0.25">
      <c r="E566" s="88"/>
      <c r="J566" s="88"/>
      <c r="P566" s="95" t="e">
        <f>VLOOKUP(C566,Tableau1[],2,FALSE)</f>
        <v>#N/A</v>
      </c>
    </row>
    <row r="567" spans="5:16" x14ac:dyDescent="0.25">
      <c r="E567" s="88"/>
      <c r="J567" s="88"/>
      <c r="P567" s="95" t="e">
        <f>VLOOKUP(C567,Tableau1[],2,FALSE)</f>
        <v>#N/A</v>
      </c>
    </row>
    <row r="568" spans="5:16" x14ac:dyDescent="0.25">
      <c r="E568" s="88"/>
      <c r="J568" s="88"/>
      <c r="P568" s="95" t="e">
        <f>VLOOKUP(C568,Tableau1[],2,FALSE)</f>
        <v>#N/A</v>
      </c>
    </row>
    <row r="569" spans="5:16" x14ac:dyDescent="0.25">
      <c r="E569" s="88"/>
      <c r="J569" s="88"/>
      <c r="P569" s="95" t="e">
        <f>VLOOKUP(C569,Tableau1[],2,FALSE)</f>
        <v>#N/A</v>
      </c>
    </row>
    <row r="570" spans="5:16" x14ac:dyDescent="0.25">
      <c r="E570" s="88"/>
      <c r="J570" s="88"/>
      <c r="P570" s="95" t="e">
        <f>VLOOKUP(C570,Tableau1[],2,FALSE)</f>
        <v>#N/A</v>
      </c>
    </row>
    <row r="571" spans="5:16" x14ac:dyDescent="0.25">
      <c r="E571" s="88"/>
      <c r="J571" s="88"/>
      <c r="P571" s="95" t="e">
        <f>VLOOKUP(C571,Tableau1[],2,FALSE)</f>
        <v>#N/A</v>
      </c>
    </row>
    <row r="572" spans="5:16" x14ac:dyDescent="0.25">
      <c r="E572" s="88"/>
      <c r="J572" s="88"/>
      <c r="P572" s="95" t="e">
        <f>VLOOKUP(C572,Tableau1[],2,FALSE)</f>
        <v>#N/A</v>
      </c>
    </row>
    <row r="573" spans="5:16" x14ac:dyDescent="0.25">
      <c r="E573" s="88"/>
      <c r="J573" s="88"/>
      <c r="P573" s="95" t="e">
        <f>VLOOKUP(C573,Tableau1[],2,FALSE)</f>
        <v>#N/A</v>
      </c>
    </row>
    <row r="574" spans="5:16" x14ac:dyDescent="0.25">
      <c r="E574" s="88"/>
      <c r="J574" s="88"/>
      <c r="P574" s="95" t="e">
        <f>VLOOKUP(C574,Tableau1[],2,FALSE)</f>
        <v>#N/A</v>
      </c>
    </row>
    <row r="575" spans="5:16" x14ac:dyDescent="0.25">
      <c r="E575" s="88"/>
      <c r="J575" s="88"/>
      <c r="P575" s="95" t="e">
        <f>VLOOKUP(C575,Tableau1[],2,FALSE)</f>
        <v>#N/A</v>
      </c>
    </row>
    <row r="576" spans="5:16" x14ac:dyDescent="0.25">
      <c r="E576" s="88"/>
      <c r="J576" s="88"/>
      <c r="P576" s="95" t="e">
        <f>VLOOKUP(C576,Tableau1[],2,FALSE)</f>
        <v>#N/A</v>
      </c>
    </row>
    <row r="577" spans="5:16" x14ac:dyDescent="0.25">
      <c r="E577" s="88"/>
      <c r="J577" s="88"/>
      <c r="P577" s="95" t="e">
        <f>VLOOKUP(C577,Tableau1[],2,FALSE)</f>
        <v>#N/A</v>
      </c>
    </row>
    <row r="578" spans="5:16" x14ac:dyDescent="0.25">
      <c r="E578" s="88"/>
      <c r="J578" s="88"/>
      <c r="P578" s="95" t="e">
        <f>VLOOKUP(C578,Tableau1[],2,FALSE)</f>
        <v>#N/A</v>
      </c>
    </row>
    <row r="579" spans="5:16" x14ac:dyDescent="0.25">
      <c r="E579" s="88"/>
      <c r="J579" s="88"/>
      <c r="P579" s="95" t="e">
        <f>VLOOKUP(C579,Tableau1[],2,FALSE)</f>
        <v>#N/A</v>
      </c>
    </row>
    <row r="580" spans="5:16" x14ac:dyDescent="0.25">
      <c r="E580" s="88"/>
      <c r="J580" s="88"/>
      <c r="P580" s="95" t="e">
        <f>VLOOKUP(C580,Tableau1[],2,FALSE)</f>
        <v>#N/A</v>
      </c>
    </row>
    <row r="581" spans="5:16" x14ac:dyDescent="0.25">
      <c r="E581" s="88"/>
      <c r="J581" s="88"/>
      <c r="P581" s="95" t="e">
        <f>VLOOKUP(C581,Tableau1[],2,FALSE)</f>
        <v>#N/A</v>
      </c>
    </row>
    <row r="582" spans="5:16" x14ac:dyDescent="0.25">
      <c r="E582" s="88"/>
      <c r="J582" s="88"/>
      <c r="P582" s="95" t="e">
        <f>VLOOKUP(C582,Tableau1[],2,FALSE)</f>
        <v>#N/A</v>
      </c>
    </row>
    <row r="583" spans="5:16" x14ac:dyDescent="0.25">
      <c r="E583" s="88"/>
      <c r="J583" s="88"/>
      <c r="P583" s="95" t="e">
        <f>VLOOKUP(C583,Tableau1[],2,FALSE)</f>
        <v>#N/A</v>
      </c>
    </row>
    <row r="584" spans="5:16" x14ac:dyDescent="0.25">
      <c r="E584" s="88"/>
      <c r="J584" s="88"/>
      <c r="P584" s="95" t="e">
        <f>VLOOKUP(C584,Tableau1[],2,FALSE)</f>
        <v>#N/A</v>
      </c>
    </row>
    <row r="585" spans="5:16" x14ac:dyDescent="0.25">
      <c r="E585" s="88"/>
      <c r="J585" s="88"/>
      <c r="P585" s="95" t="e">
        <f>VLOOKUP(C585,Tableau1[],2,FALSE)</f>
        <v>#N/A</v>
      </c>
    </row>
    <row r="586" spans="5:16" x14ac:dyDescent="0.25">
      <c r="E586" s="88"/>
      <c r="J586" s="88"/>
      <c r="P586" s="95" t="e">
        <f>VLOOKUP(C586,Tableau1[],2,FALSE)</f>
        <v>#N/A</v>
      </c>
    </row>
    <row r="587" spans="5:16" x14ac:dyDescent="0.25">
      <c r="E587" s="88"/>
      <c r="J587" s="88"/>
      <c r="P587" s="95" t="e">
        <f>VLOOKUP(C587,Tableau1[],2,FALSE)</f>
        <v>#N/A</v>
      </c>
    </row>
    <row r="588" spans="5:16" x14ac:dyDescent="0.25">
      <c r="E588" s="88"/>
      <c r="J588" s="88"/>
      <c r="P588" s="95" t="e">
        <f>VLOOKUP(C588,Tableau1[],2,FALSE)</f>
        <v>#N/A</v>
      </c>
    </row>
    <row r="589" spans="5:16" x14ac:dyDescent="0.25">
      <c r="E589" s="88"/>
      <c r="J589" s="88"/>
      <c r="P589" s="95" t="e">
        <f>VLOOKUP(C589,Tableau1[],2,FALSE)</f>
        <v>#N/A</v>
      </c>
    </row>
    <row r="590" spans="5:16" x14ac:dyDescent="0.25">
      <c r="E590" s="88"/>
      <c r="J590" s="88"/>
      <c r="P590" s="95" t="e">
        <f>VLOOKUP(C590,Tableau1[],2,FALSE)</f>
        <v>#N/A</v>
      </c>
    </row>
    <row r="591" spans="5:16" x14ac:dyDescent="0.25">
      <c r="E591" s="88"/>
      <c r="J591" s="88"/>
      <c r="P591" s="95" t="e">
        <f>VLOOKUP(C591,Tableau1[],2,FALSE)</f>
        <v>#N/A</v>
      </c>
    </row>
    <row r="592" spans="5:16" x14ac:dyDescent="0.25">
      <c r="E592" s="88"/>
      <c r="J592" s="88"/>
      <c r="P592" s="95" t="e">
        <f>VLOOKUP(C592,Tableau1[],2,FALSE)</f>
        <v>#N/A</v>
      </c>
    </row>
    <row r="593" spans="5:16" x14ac:dyDescent="0.25">
      <c r="E593" s="88"/>
      <c r="J593" s="88"/>
      <c r="P593" s="95" t="e">
        <f>VLOOKUP(C593,Tableau1[],2,FALSE)</f>
        <v>#N/A</v>
      </c>
    </row>
    <row r="594" spans="5:16" x14ac:dyDescent="0.25">
      <c r="E594" s="88"/>
      <c r="J594" s="88"/>
      <c r="P594" s="95" t="e">
        <f>VLOOKUP(C594,Tableau1[],2,FALSE)</f>
        <v>#N/A</v>
      </c>
    </row>
    <row r="595" spans="5:16" x14ac:dyDescent="0.25">
      <c r="E595" s="88"/>
      <c r="J595" s="88"/>
      <c r="P595" s="95" t="e">
        <f>VLOOKUP(C595,Tableau1[],2,FALSE)</f>
        <v>#N/A</v>
      </c>
    </row>
    <row r="596" spans="5:16" x14ac:dyDescent="0.25">
      <c r="E596" s="88"/>
      <c r="J596" s="88"/>
      <c r="P596" s="95" t="e">
        <f>VLOOKUP(C596,Tableau1[],2,FALSE)</f>
        <v>#N/A</v>
      </c>
    </row>
    <row r="597" spans="5:16" x14ac:dyDescent="0.25">
      <c r="E597" s="88"/>
      <c r="J597" s="88"/>
      <c r="P597" s="95" t="e">
        <f>VLOOKUP(C597,Tableau1[],2,FALSE)</f>
        <v>#N/A</v>
      </c>
    </row>
    <row r="598" spans="5:16" x14ac:dyDescent="0.25">
      <c r="E598" s="88"/>
      <c r="J598" s="88"/>
      <c r="P598" s="95" t="e">
        <f>VLOOKUP(C598,Tableau1[],2,FALSE)</f>
        <v>#N/A</v>
      </c>
    </row>
    <row r="599" spans="5:16" x14ac:dyDescent="0.25">
      <c r="E599" s="88"/>
      <c r="J599" s="88"/>
      <c r="P599" s="95" t="e">
        <f>VLOOKUP(C599,Tableau1[],2,FALSE)</f>
        <v>#N/A</v>
      </c>
    </row>
    <row r="600" spans="5:16" x14ac:dyDescent="0.25">
      <c r="E600" s="88"/>
      <c r="J600" s="88"/>
      <c r="P600" s="95" t="e">
        <f>VLOOKUP(C600,Tableau1[],2,FALSE)</f>
        <v>#N/A</v>
      </c>
    </row>
    <row r="601" spans="5:16" x14ac:dyDescent="0.25">
      <c r="E601" s="88"/>
      <c r="J601" s="88"/>
      <c r="P601" s="95" t="e">
        <f>VLOOKUP(C601,Tableau1[],2,FALSE)</f>
        <v>#N/A</v>
      </c>
    </row>
    <row r="602" spans="5:16" x14ac:dyDescent="0.25">
      <c r="E602" s="88"/>
      <c r="J602" s="88"/>
      <c r="P602" s="95" t="e">
        <f>VLOOKUP(C602,Tableau1[],2,FALSE)</f>
        <v>#N/A</v>
      </c>
    </row>
    <row r="603" spans="5:16" x14ac:dyDescent="0.25">
      <c r="E603" s="88"/>
      <c r="J603" s="88"/>
      <c r="P603" s="95" t="e">
        <f>VLOOKUP(C603,Tableau1[],2,FALSE)</f>
        <v>#N/A</v>
      </c>
    </row>
    <row r="604" spans="5:16" x14ac:dyDescent="0.25">
      <c r="E604" s="88"/>
      <c r="J604" s="88"/>
      <c r="P604" s="95" t="e">
        <f>VLOOKUP(C604,Tableau1[],2,FALSE)</f>
        <v>#N/A</v>
      </c>
    </row>
    <row r="605" spans="5:16" x14ac:dyDescent="0.25">
      <c r="E605" s="88"/>
      <c r="J605" s="88"/>
      <c r="P605" s="95" t="e">
        <f>VLOOKUP(C605,Tableau1[],2,FALSE)</f>
        <v>#N/A</v>
      </c>
    </row>
    <row r="606" spans="5:16" x14ac:dyDescent="0.25">
      <c r="E606" s="88"/>
      <c r="J606" s="88"/>
      <c r="P606" s="95" t="e">
        <f>VLOOKUP(C606,Tableau1[],2,FALSE)</f>
        <v>#N/A</v>
      </c>
    </row>
    <row r="607" spans="5:16" x14ac:dyDescent="0.25">
      <c r="E607" s="88"/>
      <c r="J607" s="88"/>
      <c r="P607" s="95" t="e">
        <f>VLOOKUP(C607,Tableau1[],2,FALSE)</f>
        <v>#N/A</v>
      </c>
    </row>
    <row r="608" spans="5:16" x14ac:dyDescent="0.25">
      <c r="E608" s="88"/>
      <c r="J608" s="88"/>
      <c r="P608" s="95" t="e">
        <f>VLOOKUP(C608,Tableau1[],2,FALSE)</f>
        <v>#N/A</v>
      </c>
    </row>
    <row r="609" spans="5:16" x14ac:dyDescent="0.25">
      <c r="E609" s="88"/>
      <c r="J609" s="88"/>
      <c r="P609" s="95" t="e">
        <f>VLOOKUP(C609,Tableau1[],2,FALSE)</f>
        <v>#N/A</v>
      </c>
    </row>
    <row r="610" spans="5:16" x14ac:dyDescent="0.25">
      <c r="E610" s="88"/>
      <c r="J610" s="88"/>
      <c r="P610" s="95" t="e">
        <f>VLOOKUP(C610,Tableau1[],2,FALSE)</f>
        <v>#N/A</v>
      </c>
    </row>
    <row r="611" spans="5:16" x14ac:dyDescent="0.25">
      <c r="E611" s="88"/>
      <c r="J611" s="88"/>
      <c r="P611" s="95" t="e">
        <f>VLOOKUP(C611,Tableau1[],2,FALSE)</f>
        <v>#N/A</v>
      </c>
    </row>
    <row r="612" spans="5:16" x14ac:dyDescent="0.25">
      <c r="E612" s="88"/>
      <c r="J612" s="88"/>
      <c r="P612" s="95" t="e">
        <f>VLOOKUP(C612,Tableau1[],2,FALSE)</f>
        <v>#N/A</v>
      </c>
    </row>
    <row r="613" spans="5:16" x14ac:dyDescent="0.25">
      <c r="E613" s="88"/>
      <c r="J613" s="88"/>
      <c r="P613" s="95" t="e">
        <f>VLOOKUP(C613,Tableau1[],2,FALSE)</f>
        <v>#N/A</v>
      </c>
    </row>
    <row r="614" spans="5:16" x14ac:dyDescent="0.25">
      <c r="E614" s="88"/>
      <c r="J614" s="88"/>
      <c r="P614" s="95" t="e">
        <f>VLOOKUP(C614,Tableau1[],2,FALSE)</f>
        <v>#N/A</v>
      </c>
    </row>
    <row r="615" spans="5:16" x14ac:dyDescent="0.25">
      <c r="E615" s="88"/>
      <c r="J615" s="88"/>
      <c r="P615" s="95" t="e">
        <f>VLOOKUP(C615,Tableau1[],2,FALSE)</f>
        <v>#N/A</v>
      </c>
    </row>
    <row r="616" spans="5:16" x14ac:dyDescent="0.25">
      <c r="E616" s="88"/>
      <c r="J616" s="88"/>
      <c r="P616" s="95" t="e">
        <f>VLOOKUP(C616,Tableau1[],2,FALSE)</f>
        <v>#N/A</v>
      </c>
    </row>
    <row r="617" spans="5:16" x14ac:dyDescent="0.25">
      <c r="E617" s="88"/>
      <c r="J617" s="88"/>
      <c r="P617" s="95" t="e">
        <f>VLOOKUP(C617,Tableau1[],2,FALSE)</f>
        <v>#N/A</v>
      </c>
    </row>
    <row r="618" spans="5:16" x14ac:dyDescent="0.25">
      <c r="E618" s="88"/>
      <c r="J618" s="88"/>
      <c r="P618" s="95" t="e">
        <f>VLOOKUP(C618,Tableau1[],2,FALSE)</f>
        <v>#N/A</v>
      </c>
    </row>
    <row r="619" spans="5:16" x14ac:dyDescent="0.25">
      <c r="E619" s="88"/>
      <c r="J619" s="88"/>
      <c r="P619" s="95" t="e">
        <f>VLOOKUP(C619,Tableau1[],2,FALSE)</f>
        <v>#N/A</v>
      </c>
    </row>
    <row r="620" spans="5:16" x14ac:dyDescent="0.25">
      <c r="E620" s="88"/>
      <c r="J620" s="88"/>
      <c r="P620" s="95" t="e">
        <f>VLOOKUP(C620,Tableau1[],2,FALSE)</f>
        <v>#N/A</v>
      </c>
    </row>
    <row r="621" spans="5:16" x14ac:dyDescent="0.25">
      <c r="E621" s="88"/>
      <c r="J621" s="88"/>
      <c r="P621" s="95" t="e">
        <f>VLOOKUP(C621,Tableau1[],2,FALSE)</f>
        <v>#N/A</v>
      </c>
    </row>
    <row r="622" spans="5:16" x14ac:dyDescent="0.25">
      <c r="E622" s="88"/>
      <c r="J622" s="88"/>
      <c r="P622" s="95" t="e">
        <f>VLOOKUP(C622,Tableau1[],2,FALSE)</f>
        <v>#N/A</v>
      </c>
    </row>
    <row r="623" spans="5:16" x14ac:dyDescent="0.25">
      <c r="E623" s="88"/>
      <c r="J623" s="88"/>
      <c r="P623" s="95" t="e">
        <f>VLOOKUP(C623,Tableau1[],2,FALSE)</f>
        <v>#N/A</v>
      </c>
    </row>
    <row r="624" spans="5:16" x14ac:dyDescent="0.25">
      <c r="E624" s="88"/>
      <c r="J624" s="88"/>
      <c r="P624" s="95" t="e">
        <f>VLOOKUP(C624,Tableau1[],2,FALSE)</f>
        <v>#N/A</v>
      </c>
    </row>
    <row r="625" spans="5:16" x14ac:dyDescent="0.25">
      <c r="E625" s="88"/>
      <c r="J625" s="88"/>
      <c r="P625" s="95" t="e">
        <f>VLOOKUP(C625,Tableau1[],2,FALSE)</f>
        <v>#N/A</v>
      </c>
    </row>
    <row r="626" spans="5:16" x14ac:dyDescent="0.25">
      <c r="E626" s="88"/>
      <c r="J626" s="88"/>
      <c r="P626" s="95" t="e">
        <f>VLOOKUP(C626,Tableau1[],2,FALSE)</f>
        <v>#N/A</v>
      </c>
    </row>
    <row r="627" spans="5:16" x14ac:dyDescent="0.25">
      <c r="E627" s="88"/>
      <c r="J627" s="88"/>
      <c r="P627" s="95" t="e">
        <f>VLOOKUP(C627,Tableau1[],2,FALSE)</f>
        <v>#N/A</v>
      </c>
    </row>
    <row r="628" spans="5:16" x14ac:dyDescent="0.25">
      <c r="E628" s="88"/>
      <c r="J628" s="88"/>
      <c r="P628" s="95" t="e">
        <f>VLOOKUP(C628,Tableau1[],2,FALSE)</f>
        <v>#N/A</v>
      </c>
    </row>
    <row r="629" spans="5:16" x14ac:dyDescent="0.25">
      <c r="E629" s="88"/>
      <c r="J629" s="88"/>
      <c r="P629" s="95" t="e">
        <f>VLOOKUP(C629,Tableau1[],2,FALSE)</f>
        <v>#N/A</v>
      </c>
    </row>
    <row r="630" spans="5:16" x14ac:dyDescent="0.25">
      <c r="E630" s="88"/>
      <c r="J630" s="88"/>
      <c r="P630" s="95" t="e">
        <f>VLOOKUP(C630,Tableau1[],2,FALSE)</f>
        <v>#N/A</v>
      </c>
    </row>
    <row r="631" spans="5:16" x14ac:dyDescent="0.25">
      <c r="E631" s="88"/>
      <c r="J631" s="88"/>
      <c r="P631" s="95" t="e">
        <f>VLOOKUP(C631,Tableau1[],2,FALSE)</f>
        <v>#N/A</v>
      </c>
    </row>
    <row r="632" spans="5:16" x14ac:dyDescent="0.25">
      <c r="E632" s="88"/>
      <c r="J632" s="88"/>
      <c r="P632" s="95" t="e">
        <f>VLOOKUP(C632,Tableau1[],2,FALSE)</f>
        <v>#N/A</v>
      </c>
    </row>
    <row r="633" spans="5:16" x14ac:dyDescent="0.25">
      <c r="E633" s="88"/>
      <c r="J633" s="88"/>
      <c r="P633" s="95" t="e">
        <f>VLOOKUP(C633,Tableau1[],2,FALSE)</f>
        <v>#N/A</v>
      </c>
    </row>
    <row r="634" spans="5:16" x14ac:dyDescent="0.25">
      <c r="E634" s="88"/>
      <c r="J634" s="88"/>
      <c r="P634" s="95" t="e">
        <f>VLOOKUP(C634,Tableau1[],2,FALSE)</f>
        <v>#N/A</v>
      </c>
    </row>
    <row r="635" spans="5:16" x14ac:dyDescent="0.25">
      <c r="E635" s="88"/>
      <c r="J635" s="88"/>
      <c r="P635" s="95" t="e">
        <f>VLOOKUP(C635,Tableau1[],2,FALSE)</f>
        <v>#N/A</v>
      </c>
    </row>
    <row r="636" spans="5:16" x14ac:dyDescent="0.25">
      <c r="E636" s="88"/>
      <c r="J636" s="88"/>
      <c r="P636" s="95" t="e">
        <f>VLOOKUP(C636,Tableau1[],2,FALSE)</f>
        <v>#N/A</v>
      </c>
    </row>
    <row r="637" spans="5:16" x14ac:dyDescent="0.25">
      <c r="E637" s="88"/>
      <c r="J637" s="88"/>
      <c r="P637" s="95" t="e">
        <f>VLOOKUP(C637,Tableau1[],2,FALSE)</f>
        <v>#N/A</v>
      </c>
    </row>
    <row r="638" spans="5:16" x14ac:dyDescent="0.25">
      <c r="E638" s="88"/>
      <c r="J638" s="88"/>
      <c r="P638" s="95" t="e">
        <f>VLOOKUP(C638,Tableau1[],2,FALSE)</f>
        <v>#N/A</v>
      </c>
    </row>
    <row r="639" spans="5:16" x14ac:dyDescent="0.25">
      <c r="E639" s="88"/>
      <c r="J639" s="88"/>
      <c r="P639" s="95" t="e">
        <f>VLOOKUP(C639,Tableau1[],2,FALSE)</f>
        <v>#N/A</v>
      </c>
    </row>
    <row r="640" spans="5:16" x14ac:dyDescent="0.25">
      <c r="E640" s="88"/>
      <c r="J640" s="88"/>
      <c r="P640" s="95" t="e">
        <f>VLOOKUP(C640,Tableau1[],2,FALSE)</f>
        <v>#N/A</v>
      </c>
    </row>
    <row r="641" spans="5:16" x14ac:dyDescent="0.25">
      <c r="E641" s="88"/>
      <c r="J641" s="88"/>
      <c r="P641" s="95" t="e">
        <f>VLOOKUP(C641,Tableau1[],2,FALSE)</f>
        <v>#N/A</v>
      </c>
    </row>
    <row r="642" spans="5:16" x14ac:dyDescent="0.25">
      <c r="E642" s="88"/>
      <c r="J642" s="88"/>
      <c r="P642" s="95" t="e">
        <f>VLOOKUP(C642,Tableau1[],2,FALSE)</f>
        <v>#N/A</v>
      </c>
    </row>
    <row r="643" spans="5:16" x14ac:dyDescent="0.25">
      <c r="E643" s="88"/>
      <c r="J643" s="88"/>
      <c r="P643" s="95" t="e">
        <f>VLOOKUP(C643,Tableau1[],2,FALSE)</f>
        <v>#N/A</v>
      </c>
    </row>
    <row r="644" spans="5:16" x14ac:dyDescent="0.25">
      <c r="E644" s="88"/>
      <c r="J644" s="88"/>
      <c r="P644" s="95" t="e">
        <f>VLOOKUP(C644,Tableau1[],2,FALSE)</f>
        <v>#N/A</v>
      </c>
    </row>
    <row r="645" spans="5:16" x14ac:dyDescent="0.25">
      <c r="E645" s="88"/>
      <c r="J645" s="88"/>
      <c r="P645" s="95" t="e">
        <f>VLOOKUP(C645,Tableau1[],2,FALSE)</f>
        <v>#N/A</v>
      </c>
    </row>
    <row r="646" spans="5:16" x14ac:dyDescent="0.25">
      <c r="E646" s="88"/>
      <c r="J646" s="88"/>
      <c r="P646" s="95" t="e">
        <f>VLOOKUP(C646,Tableau1[],2,FALSE)</f>
        <v>#N/A</v>
      </c>
    </row>
    <row r="647" spans="5:16" x14ac:dyDescent="0.25">
      <c r="E647" s="88"/>
      <c r="J647" s="88"/>
      <c r="P647" s="95" t="e">
        <f>VLOOKUP(C647,Tableau1[],2,FALSE)</f>
        <v>#N/A</v>
      </c>
    </row>
    <row r="648" spans="5:16" x14ac:dyDescent="0.25">
      <c r="E648" s="88"/>
      <c r="J648" s="88"/>
      <c r="P648" s="95" t="e">
        <f>VLOOKUP(C648,Tableau1[],2,FALSE)</f>
        <v>#N/A</v>
      </c>
    </row>
    <row r="649" spans="5:16" x14ac:dyDescent="0.25">
      <c r="E649" s="88"/>
      <c r="J649" s="88"/>
      <c r="P649" s="95" t="e">
        <f>VLOOKUP(C649,Tableau1[],2,FALSE)</f>
        <v>#N/A</v>
      </c>
    </row>
    <row r="650" spans="5:16" x14ac:dyDescent="0.25">
      <c r="E650" s="88"/>
      <c r="J650" s="88"/>
      <c r="P650" s="95" t="e">
        <f>VLOOKUP(C650,Tableau1[],2,FALSE)</f>
        <v>#N/A</v>
      </c>
    </row>
    <row r="651" spans="5:16" x14ac:dyDescent="0.25">
      <c r="E651" s="88"/>
      <c r="J651" s="88"/>
      <c r="P651" s="95" t="e">
        <f>VLOOKUP(C651,Tableau1[],2,FALSE)</f>
        <v>#N/A</v>
      </c>
    </row>
    <row r="652" spans="5:16" x14ac:dyDescent="0.25">
      <c r="E652" s="88"/>
      <c r="J652" s="88"/>
      <c r="P652" s="95" t="e">
        <f>VLOOKUP(C652,Tableau1[],2,FALSE)</f>
        <v>#N/A</v>
      </c>
    </row>
    <row r="653" spans="5:16" x14ac:dyDescent="0.25">
      <c r="E653" s="88"/>
      <c r="J653" s="88"/>
      <c r="P653" s="95" t="e">
        <f>VLOOKUP(C653,Tableau1[],2,FALSE)</f>
        <v>#N/A</v>
      </c>
    </row>
    <row r="654" spans="5:16" x14ac:dyDescent="0.25">
      <c r="E654" s="88"/>
      <c r="J654" s="88"/>
      <c r="P654" s="95" t="e">
        <f>VLOOKUP(C654,Tableau1[],2,FALSE)</f>
        <v>#N/A</v>
      </c>
    </row>
    <row r="655" spans="5:16" x14ac:dyDescent="0.25">
      <c r="E655" s="88"/>
      <c r="J655" s="88"/>
      <c r="P655" s="95" t="e">
        <f>VLOOKUP(C655,Tableau1[],2,FALSE)</f>
        <v>#N/A</v>
      </c>
    </row>
    <row r="656" spans="5:16" x14ac:dyDescent="0.25">
      <c r="E656" s="88"/>
      <c r="J656" s="88"/>
      <c r="P656" s="95" t="e">
        <f>VLOOKUP(C656,Tableau1[],2,FALSE)</f>
        <v>#N/A</v>
      </c>
    </row>
    <row r="657" spans="5:16" x14ac:dyDescent="0.25">
      <c r="E657" s="88"/>
      <c r="J657" s="88"/>
      <c r="P657" s="95" t="e">
        <f>VLOOKUP(C657,Tableau1[],2,FALSE)</f>
        <v>#N/A</v>
      </c>
    </row>
    <row r="658" spans="5:16" x14ac:dyDescent="0.25">
      <c r="E658" s="88"/>
      <c r="J658" s="88"/>
      <c r="P658" s="95" t="e">
        <f>VLOOKUP(C658,Tableau1[],2,FALSE)</f>
        <v>#N/A</v>
      </c>
    </row>
    <row r="659" spans="5:16" x14ac:dyDescent="0.25">
      <c r="E659" s="88"/>
      <c r="J659" s="88"/>
      <c r="P659" s="95" t="e">
        <f>VLOOKUP(C659,Tableau1[],2,FALSE)</f>
        <v>#N/A</v>
      </c>
    </row>
    <row r="660" spans="5:16" x14ac:dyDescent="0.25">
      <c r="E660" s="88"/>
      <c r="J660" s="88"/>
      <c r="P660" s="95" t="e">
        <f>VLOOKUP(C660,Tableau1[],2,FALSE)</f>
        <v>#N/A</v>
      </c>
    </row>
    <row r="661" spans="5:16" x14ac:dyDescent="0.25">
      <c r="E661" s="88"/>
      <c r="J661" s="88"/>
      <c r="P661" s="95" t="e">
        <f>VLOOKUP(C661,Tableau1[],2,FALSE)</f>
        <v>#N/A</v>
      </c>
    </row>
    <row r="662" spans="5:16" x14ac:dyDescent="0.25">
      <c r="E662" s="88"/>
      <c r="J662" s="88"/>
      <c r="P662" s="95" t="e">
        <f>VLOOKUP(C662,Tableau1[],2,FALSE)</f>
        <v>#N/A</v>
      </c>
    </row>
    <row r="663" spans="5:16" x14ac:dyDescent="0.25">
      <c r="E663" s="88"/>
      <c r="J663" s="88"/>
      <c r="P663" s="95" t="e">
        <f>VLOOKUP(C663,Tableau1[],2,FALSE)</f>
        <v>#N/A</v>
      </c>
    </row>
    <row r="664" spans="5:16" x14ac:dyDescent="0.25">
      <c r="E664" s="88"/>
      <c r="J664" s="88"/>
      <c r="P664" s="95" t="e">
        <f>VLOOKUP(C664,Tableau1[],2,FALSE)</f>
        <v>#N/A</v>
      </c>
    </row>
    <row r="665" spans="5:16" x14ac:dyDescent="0.25">
      <c r="E665" s="88"/>
      <c r="J665" s="88"/>
      <c r="P665" s="95" t="e">
        <f>VLOOKUP(C665,Tableau1[],2,FALSE)</f>
        <v>#N/A</v>
      </c>
    </row>
    <row r="666" spans="5:16" x14ac:dyDescent="0.25">
      <c r="E666" s="88"/>
      <c r="J666" s="88"/>
      <c r="P666" s="95" t="e">
        <f>VLOOKUP(C666,Tableau1[],2,FALSE)</f>
        <v>#N/A</v>
      </c>
    </row>
    <row r="667" spans="5:16" x14ac:dyDescent="0.25">
      <c r="E667" s="88"/>
      <c r="J667" s="88"/>
      <c r="P667" s="95" t="e">
        <f>VLOOKUP(C667,Tableau1[],2,FALSE)</f>
        <v>#N/A</v>
      </c>
    </row>
    <row r="668" spans="5:16" x14ac:dyDescent="0.25">
      <c r="E668" s="88"/>
      <c r="J668" s="88"/>
      <c r="P668" s="95" t="e">
        <f>VLOOKUP(C668,Tableau1[],2,FALSE)</f>
        <v>#N/A</v>
      </c>
    </row>
    <row r="669" spans="5:16" x14ac:dyDescent="0.25">
      <c r="E669" s="88"/>
      <c r="J669" s="88"/>
      <c r="P669" s="95" t="e">
        <f>VLOOKUP(C669,Tableau1[],2,FALSE)</f>
        <v>#N/A</v>
      </c>
    </row>
    <row r="670" spans="5:16" x14ac:dyDescent="0.25">
      <c r="E670" s="88"/>
      <c r="J670" s="88"/>
      <c r="P670" s="95" t="e">
        <f>VLOOKUP(C670,Tableau1[],2,FALSE)</f>
        <v>#N/A</v>
      </c>
    </row>
    <row r="671" spans="5:16" x14ac:dyDescent="0.25">
      <c r="E671" s="88"/>
      <c r="J671" s="88"/>
      <c r="P671" s="95" t="e">
        <f>VLOOKUP(C671,Tableau1[],2,FALSE)</f>
        <v>#N/A</v>
      </c>
    </row>
    <row r="672" spans="5:16" x14ac:dyDescent="0.25">
      <c r="E672" s="88"/>
      <c r="J672" s="88"/>
      <c r="P672" s="95" t="e">
        <f>VLOOKUP(C672,Tableau1[],2,FALSE)</f>
        <v>#N/A</v>
      </c>
    </row>
    <row r="673" spans="5:16" x14ac:dyDescent="0.25">
      <c r="E673" s="88"/>
      <c r="J673" s="88"/>
      <c r="P673" s="95" t="e">
        <f>VLOOKUP(C673,Tableau1[],2,FALSE)</f>
        <v>#N/A</v>
      </c>
    </row>
    <row r="674" spans="5:16" x14ac:dyDescent="0.25">
      <c r="E674" s="88"/>
      <c r="J674" s="88"/>
      <c r="P674" s="95" t="e">
        <f>VLOOKUP(C674,Tableau1[],2,FALSE)</f>
        <v>#N/A</v>
      </c>
    </row>
    <row r="675" spans="5:16" x14ac:dyDescent="0.25">
      <c r="E675" s="88"/>
      <c r="J675" s="88"/>
      <c r="P675" s="95" t="e">
        <f>VLOOKUP(C675,Tableau1[],2,FALSE)</f>
        <v>#N/A</v>
      </c>
    </row>
    <row r="676" spans="5:16" x14ac:dyDescent="0.25">
      <c r="E676" s="88"/>
      <c r="J676" s="88"/>
      <c r="P676" s="95" t="e">
        <f>VLOOKUP(C676,Tableau1[],2,FALSE)</f>
        <v>#N/A</v>
      </c>
    </row>
    <row r="677" spans="5:16" x14ac:dyDescent="0.25">
      <c r="E677" s="88"/>
      <c r="J677" s="88"/>
      <c r="P677" s="95" t="e">
        <f>VLOOKUP(C677,Tableau1[],2,FALSE)</f>
        <v>#N/A</v>
      </c>
    </row>
    <row r="678" spans="5:16" x14ac:dyDescent="0.25">
      <c r="E678" s="88"/>
      <c r="J678" s="88"/>
      <c r="P678" s="95" t="e">
        <f>VLOOKUP(C678,Tableau1[],2,FALSE)</f>
        <v>#N/A</v>
      </c>
    </row>
    <row r="679" spans="5:16" x14ac:dyDescent="0.25">
      <c r="E679" s="88"/>
      <c r="J679" s="88"/>
      <c r="P679" s="95" t="e">
        <f>VLOOKUP(C679,Tableau1[],2,FALSE)</f>
        <v>#N/A</v>
      </c>
    </row>
    <row r="680" spans="5:16" x14ac:dyDescent="0.25">
      <c r="E680" s="88"/>
      <c r="J680" s="88"/>
      <c r="P680" s="95" t="e">
        <f>VLOOKUP(C680,Tableau1[],2,FALSE)</f>
        <v>#N/A</v>
      </c>
    </row>
    <row r="681" spans="5:16" x14ac:dyDescent="0.25">
      <c r="E681" s="88"/>
      <c r="J681" s="88"/>
      <c r="P681" s="95" t="e">
        <f>VLOOKUP(C681,Tableau1[],2,FALSE)</f>
        <v>#N/A</v>
      </c>
    </row>
    <row r="682" spans="5:16" x14ac:dyDescent="0.25">
      <c r="E682" s="88"/>
      <c r="J682" s="88"/>
      <c r="P682" s="95" t="e">
        <f>VLOOKUP(C682,Tableau1[],2,FALSE)</f>
        <v>#N/A</v>
      </c>
    </row>
    <row r="683" spans="5:16" x14ac:dyDescent="0.25">
      <c r="E683" s="88"/>
      <c r="J683" s="88"/>
      <c r="P683" s="95" t="e">
        <f>VLOOKUP(C683,Tableau1[],2,FALSE)</f>
        <v>#N/A</v>
      </c>
    </row>
    <row r="684" spans="5:16" x14ac:dyDescent="0.25">
      <c r="E684" s="88"/>
      <c r="J684" s="88"/>
      <c r="P684" s="95" t="e">
        <f>VLOOKUP(C684,Tableau1[],2,FALSE)</f>
        <v>#N/A</v>
      </c>
    </row>
    <row r="685" spans="5:16" x14ac:dyDescent="0.25">
      <c r="E685" s="88"/>
      <c r="J685" s="88"/>
      <c r="P685" s="95" t="e">
        <f>VLOOKUP(C685,Tableau1[],2,FALSE)</f>
        <v>#N/A</v>
      </c>
    </row>
    <row r="686" spans="5:16" x14ac:dyDescent="0.25">
      <c r="E686" s="88"/>
      <c r="J686" s="88"/>
      <c r="P686" s="95" t="e">
        <f>VLOOKUP(C686,Tableau1[],2,FALSE)</f>
        <v>#N/A</v>
      </c>
    </row>
    <row r="687" spans="5:16" x14ac:dyDescent="0.25">
      <c r="E687" s="88"/>
      <c r="J687" s="88"/>
      <c r="P687" s="95" t="e">
        <f>VLOOKUP(C687,Tableau1[],2,FALSE)</f>
        <v>#N/A</v>
      </c>
    </row>
    <row r="688" spans="5:16" x14ac:dyDescent="0.25">
      <c r="E688" s="88"/>
      <c r="J688" s="88"/>
      <c r="P688" s="95" t="e">
        <f>VLOOKUP(C688,Tableau1[],2,FALSE)</f>
        <v>#N/A</v>
      </c>
    </row>
    <row r="689" spans="5:16" x14ac:dyDescent="0.25">
      <c r="E689" s="88"/>
      <c r="J689" s="88"/>
      <c r="P689" s="95" t="e">
        <f>VLOOKUP(C689,Tableau1[],2,FALSE)</f>
        <v>#N/A</v>
      </c>
    </row>
    <row r="690" spans="5:16" x14ac:dyDescent="0.25">
      <c r="E690" s="88"/>
      <c r="J690" s="88"/>
      <c r="P690" s="95" t="e">
        <f>VLOOKUP(C690,Tableau1[],2,FALSE)</f>
        <v>#N/A</v>
      </c>
    </row>
    <row r="691" spans="5:16" x14ac:dyDescent="0.25">
      <c r="E691" s="88"/>
      <c r="J691" s="88"/>
      <c r="P691" s="95" t="e">
        <f>VLOOKUP(C691,Tableau1[],2,FALSE)</f>
        <v>#N/A</v>
      </c>
    </row>
    <row r="692" spans="5:16" x14ac:dyDescent="0.25">
      <c r="E692" s="88"/>
      <c r="J692" s="88"/>
      <c r="P692" s="95" t="e">
        <f>VLOOKUP(C692,Tableau1[],2,FALSE)</f>
        <v>#N/A</v>
      </c>
    </row>
    <row r="693" spans="5:16" x14ac:dyDescent="0.25">
      <c r="E693" s="88"/>
      <c r="J693" s="88"/>
      <c r="P693" s="95" t="e">
        <f>VLOOKUP(C693,Tableau1[],2,FALSE)</f>
        <v>#N/A</v>
      </c>
    </row>
    <row r="694" spans="5:16" x14ac:dyDescent="0.25">
      <c r="E694" s="88"/>
      <c r="J694" s="88"/>
      <c r="P694" s="95" t="e">
        <f>VLOOKUP(C694,Tableau1[],2,FALSE)</f>
        <v>#N/A</v>
      </c>
    </row>
    <row r="695" spans="5:16" x14ac:dyDescent="0.25">
      <c r="E695" s="88"/>
      <c r="J695" s="88"/>
      <c r="P695" s="95" t="e">
        <f>VLOOKUP(C695,Tableau1[],2,FALSE)</f>
        <v>#N/A</v>
      </c>
    </row>
    <row r="696" spans="5:16" x14ac:dyDescent="0.25">
      <c r="E696" s="88"/>
      <c r="J696" s="88"/>
      <c r="P696" s="95" t="e">
        <f>VLOOKUP(C696,Tableau1[],2,FALSE)</f>
        <v>#N/A</v>
      </c>
    </row>
    <row r="697" spans="5:16" x14ac:dyDescent="0.25">
      <c r="E697" s="88"/>
      <c r="J697" s="88"/>
      <c r="P697" s="95" t="e">
        <f>VLOOKUP(C697,Tableau1[],2,FALSE)</f>
        <v>#N/A</v>
      </c>
    </row>
    <row r="698" spans="5:16" x14ac:dyDescent="0.25">
      <c r="E698" s="88"/>
      <c r="J698" s="88"/>
      <c r="P698" s="95" t="e">
        <f>VLOOKUP(C698,Tableau1[],2,FALSE)</f>
        <v>#N/A</v>
      </c>
    </row>
    <row r="699" spans="5:16" x14ac:dyDescent="0.25">
      <c r="E699" s="88"/>
      <c r="J699" s="88"/>
      <c r="P699" s="95" t="e">
        <f>VLOOKUP(C699,Tableau1[],2,FALSE)</f>
        <v>#N/A</v>
      </c>
    </row>
    <row r="700" spans="5:16" x14ac:dyDescent="0.25">
      <c r="E700" s="88"/>
      <c r="J700" s="88"/>
      <c r="P700" s="95" t="e">
        <f>VLOOKUP(C700,Tableau1[],2,FALSE)</f>
        <v>#N/A</v>
      </c>
    </row>
    <row r="701" spans="5:16" x14ac:dyDescent="0.25">
      <c r="E701" s="88"/>
      <c r="J701" s="88"/>
      <c r="P701" s="95" t="e">
        <f>VLOOKUP(C701,Tableau1[],2,FALSE)</f>
        <v>#N/A</v>
      </c>
    </row>
    <row r="702" spans="5:16" x14ac:dyDescent="0.25">
      <c r="E702" s="88"/>
      <c r="J702" s="88"/>
      <c r="P702" s="95" t="e">
        <f>VLOOKUP(C702,Tableau1[],2,FALSE)</f>
        <v>#N/A</v>
      </c>
    </row>
    <row r="703" spans="5:16" x14ac:dyDescent="0.25">
      <c r="E703" s="88"/>
      <c r="J703" s="88"/>
      <c r="P703" s="95" t="e">
        <f>VLOOKUP(C703,Tableau1[],2,FALSE)</f>
        <v>#N/A</v>
      </c>
    </row>
    <row r="704" spans="5:16" x14ac:dyDescent="0.25">
      <c r="E704" s="88"/>
      <c r="J704" s="88"/>
      <c r="P704" s="95" t="e">
        <f>VLOOKUP(C704,Tableau1[],2,FALSE)</f>
        <v>#N/A</v>
      </c>
    </row>
    <row r="705" spans="5:16" x14ac:dyDescent="0.25">
      <c r="E705" s="88"/>
      <c r="J705" s="88"/>
      <c r="P705" s="95" t="e">
        <f>VLOOKUP(C705,Tableau1[],2,FALSE)</f>
        <v>#N/A</v>
      </c>
    </row>
    <row r="706" spans="5:16" x14ac:dyDescent="0.25">
      <c r="E706" s="88"/>
      <c r="J706" s="88"/>
      <c r="P706" s="95" t="e">
        <f>VLOOKUP(C706,Tableau1[],2,FALSE)</f>
        <v>#N/A</v>
      </c>
    </row>
    <row r="707" spans="5:16" x14ac:dyDescent="0.25">
      <c r="E707" s="88"/>
      <c r="J707" s="88"/>
      <c r="P707" s="95" t="e">
        <f>VLOOKUP(C707,Tableau1[],2,FALSE)</f>
        <v>#N/A</v>
      </c>
    </row>
    <row r="708" spans="5:16" x14ac:dyDescent="0.25">
      <c r="E708" s="88"/>
      <c r="J708" s="88"/>
      <c r="P708" s="95" t="e">
        <f>VLOOKUP(C708,Tableau1[],2,FALSE)</f>
        <v>#N/A</v>
      </c>
    </row>
    <row r="709" spans="5:16" x14ac:dyDescent="0.25">
      <c r="E709" s="88"/>
      <c r="J709" s="88"/>
      <c r="P709" s="95" t="e">
        <f>VLOOKUP(C709,Tableau1[],2,FALSE)</f>
        <v>#N/A</v>
      </c>
    </row>
    <row r="710" spans="5:16" x14ac:dyDescent="0.25">
      <c r="E710" s="88"/>
      <c r="J710" s="88"/>
      <c r="P710" s="95" t="e">
        <f>VLOOKUP(C710,Tableau1[],2,FALSE)</f>
        <v>#N/A</v>
      </c>
    </row>
    <row r="711" spans="5:16" x14ac:dyDescent="0.25">
      <c r="E711" s="88"/>
      <c r="J711" s="88"/>
      <c r="P711" s="95" t="e">
        <f>VLOOKUP(C711,Tableau1[],2,FALSE)</f>
        <v>#N/A</v>
      </c>
    </row>
    <row r="712" spans="5:16" x14ac:dyDescent="0.25">
      <c r="E712" s="88"/>
      <c r="J712" s="88"/>
      <c r="P712" s="95" t="e">
        <f>VLOOKUP(C712,Tableau1[],2,FALSE)</f>
        <v>#N/A</v>
      </c>
    </row>
    <row r="713" spans="5:16" x14ac:dyDescent="0.25">
      <c r="E713" s="88"/>
      <c r="J713" s="88"/>
      <c r="P713" s="95" t="e">
        <f>VLOOKUP(C713,Tableau1[],2,FALSE)</f>
        <v>#N/A</v>
      </c>
    </row>
    <row r="714" spans="5:16" x14ac:dyDescent="0.25">
      <c r="E714" s="88"/>
      <c r="J714" s="88"/>
      <c r="P714" s="95" t="e">
        <f>VLOOKUP(C714,Tableau1[],2,FALSE)</f>
        <v>#N/A</v>
      </c>
    </row>
    <row r="715" spans="5:16" x14ac:dyDescent="0.25">
      <c r="E715" s="88"/>
      <c r="J715" s="88"/>
      <c r="P715" s="95" t="e">
        <f>VLOOKUP(C715,Tableau1[],2,FALSE)</f>
        <v>#N/A</v>
      </c>
    </row>
    <row r="716" spans="5:16" x14ac:dyDescent="0.25">
      <c r="E716" s="88"/>
      <c r="J716" s="88"/>
      <c r="P716" s="95" t="e">
        <f>VLOOKUP(C716,Tableau1[],2,FALSE)</f>
        <v>#N/A</v>
      </c>
    </row>
    <row r="717" spans="5:16" x14ac:dyDescent="0.25">
      <c r="E717" s="88"/>
      <c r="J717" s="88"/>
      <c r="P717" s="95" t="e">
        <f>VLOOKUP(C717,Tableau1[],2,FALSE)</f>
        <v>#N/A</v>
      </c>
    </row>
    <row r="718" spans="5:16" x14ac:dyDescent="0.25">
      <c r="E718" s="88"/>
      <c r="J718" s="88"/>
      <c r="P718" s="95" t="e">
        <f>VLOOKUP(C718,Tableau1[],2,FALSE)</f>
        <v>#N/A</v>
      </c>
    </row>
    <row r="719" spans="5:16" x14ac:dyDescent="0.25">
      <c r="E719" s="88"/>
      <c r="J719" s="88"/>
      <c r="P719" s="95" t="e">
        <f>VLOOKUP(C719,Tableau1[],2,FALSE)</f>
        <v>#N/A</v>
      </c>
    </row>
    <row r="720" spans="5:16" x14ac:dyDescent="0.25">
      <c r="E720" s="88"/>
      <c r="J720" s="88"/>
      <c r="P720" s="95" t="e">
        <f>VLOOKUP(C720,Tableau1[],2,FALSE)</f>
        <v>#N/A</v>
      </c>
    </row>
    <row r="721" spans="5:16" x14ac:dyDescent="0.25">
      <c r="E721" s="88"/>
      <c r="J721" s="88"/>
      <c r="P721" s="95" t="e">
        <f>VLOOKUP(C721,Tableau1[],2,FALSE)</f>
        <v>#N/A</v>
      </c>
    </row>
    <row r="722" spans="5:16" x14ac:dyDescent="0.25">
      <c r="E722" s="88"/>
      <c r="J722" s="88"/>
      <c r="P722" s="95" t="e">
        <f>VLOOKUP(C722,Tableau1[],2,FALSE)</f>
        <v>#N/A</v>
      </c>
    </row>
    <row r="723" spans="5:16" x14ac:dyDescent="0.25">
      <c r="E723" s="88"/>
      <c r="J723" s="88"/>
      <c r="P723" s="95" t="e">
        <f>VLOOKUP(C723,Tableau1[],2,FALSE)</f>
        <v>#N/A</v>
      </c>
    </row>
    <row r="724" spans="5:16" x14ac:dyDescent="0.25">
      <c r="E724" s="88"/>
      <c r="J724" s="88"/>
      <c r="P724" s="95" t="e">
        <f>VLOOKUP(C724,Tableau1[],2,FALSE)</f>
        <v>#N/A</v>
      </c>
    </row>
    <row r="725" spans="5:16" x14ac:dyDescent="0.25">
      <c r="E725" s="88"/>
      <c r="J725" s="88"/>
      <c r="P725" s="95" t="e">
        <f>VLOOKUP(C725,Tableau1[],2,FALSE)</f>
        <v>#N/A</v>
      </c>
    </row>
    <row r="726" spans="5:16" x14ac:dyDescent="0.25">
      <c r="E726" s="88"/>
      <c r="J726" s="88"/>
      <c r="P726" s="95" t="e">
        <f>VLOOKUP(C726,Tableau1[],2,FALSE)</f>
        <v>#N/A</v>
      </c>
    </row>
    <row r="727" spans="5:16" x14ac:dyDescent="0.25">
      <c r="E727" s="88"/>
      <c r="J727" s="88"/>
      <c r="P727" s="95" t="e">
        <f>VLOOKUP(C727,Tableau1[],2,FALSE)</f>
        <v>#N/A</v>
      </c>
    </row>
    <row r="728" spans="5:16" x14ac:dyDescent="0.25">
      <c r="E728" s="88"/>
      <c r="J728" s="88"/>
      <c r="P728" s="95" t="e">
        <f>VLOOKUP(C728,Tableau1[],2,FALSE)</f>
        <v>#N/A</v>
      </c>
    </row>
    <row r="729" spans="5:16" x14ac:dyDescent="0.25">
      <c r="E729" s="88"/>
      <c r="J729" s="88"/>
      <c r="P729" s="95" t="e">
        <f>VLOOKUP(C729,Tableau1[],2,FALSE)</f>
        <v>#N/A</v>
      </c>
    </row>
    <row r="730" spans="5:16" x14ac:dyDescent="0.25">
      <c r="E730" s="88"/>
      <c r="J730" s="88"/>
      <c r="P730" s="95" t="e">
        <f>VLOOKUP(C730,Tableau1[],2,FALSE)</f>
        <v>#N/A</v>
      </c>
    </row>
    <row r="731" spans="5:16" x14ac:dyDescent="0.25">
      <c r="E731" s="88"/>
      <c r="J731" s="88"/>
      <c r="P731" s="95" t="e">
        <f>VLOOKUP(C731,Tableau1[],2,FALSE)</f>
        <v>#N/A</v>
      </c>
    </row>
    <row r="732" spans="5:16" x14ac:dyDescent="0.25">
      <c r="E732" s="88"/>
      <c r="J732" s="88"/>
      <c r="P732" s="95" t="e">
        <f>VLOOKUP(C732,Tableau1[],2,FALSE)</f>
        <v>#N/A</v>
      </c>
    </row>
    <row r="733" spans="5:16" x14ac:dyDescent="0.25">
      <c r="E733" s="88"/>
      <c r="J733" s="88"/>
      <c r="P733" s="95" t="e">
        <f>VLOOKUP(C733,Tableau1[],2,FALSE)</f>
        <v>#N/A</v>
      </c>
    </row>
    <row r="734" spans="5:16" x14ac:dyDescent="0.25">
      <c r="E734" s="88"/>
      <c r="J734" s="88"/>
      <c r="P734" s="95" t="e">
        <f>VLOOKUP(C734,Tableau1[],2,FALSE)</f>
        <v>#N/A</v>
      </c>
    </row>
    <row r="735" spans="5:16" x14ac:dyDescent="0.25">
      <c r="E735" s="88"/>
      <c r="J735" s="88"/>
      <c r="P735" s="95" t="e">
        <f>VLOOKUP(C735,Tableau1[],2,FALSE)</f>
        <v>#N/A</v>
      </c>
    </row>
    <row r="736" spans="5:16" x14ac:dyDescent="0.25">
      <c r="E736" s="88"/>
      <c r="J736" s="88"/>
      <c r="P736" s="95" t="e">
        <f>VLOOKUP(C736,Tableau1[],2,FALSE)</f>
        <v>#N/A</v>
      </c>
    </row>
    <row r="737" spans="5:16" x14ac:dyDescent="0.25">
      <c r="E737" s="88"/>
      <c r="J737" s="88"/>
      <c r="P737" s="95" t="e">
        <f>VLOOKUP(C737,Tableau1[],2,FALSE)</f>
        <v>#N/A</v>
      </c>
    </row>
    <row r="738" spans="5:16" x14ac:dyDescent="0.25">
      <c r="E738" s="88"/>
      <c r="J738" s="88"/>
      <c r="P738" s="95" t="e">
        <f>VLOOKUP(C738,Tableau1[],2,FALSE)</f>
        <v>#N/A</v>
      </c>
    </row>
    <row r="739" spans="5:16" x14ac:dyDescent="0.25">
      <c r="E739" s="88"/>
      <c r="J739" s="88"/>
      <c r="P739" s="95" t="e">
        <f>VLOOKUP(C739,Tableau1[],2,FALSE)</f>
        <v>#N/A</v>
      </c>
    </row>
    <row r="740" spans="5:16" x14ac:dyDescent="0.25">
      <c r="E740" s="88"/>
      <c r="J740" s="88"/>
      <c r="P740" s="95" t="e">
        <f>VLOOKUP(C740,Tableau1[],2,FALSE)</f>
        <v>#N/A</v>
      </c>
    </row>
    <row r="741" spans="5:16" x14ac:dyDescent="0.25">
      <c r="E741" s="88"/>
      <c r="J741" s="88"/>
      <c r="P741" s="95" t="e">
        <f>VLOOKUP(C741,Tableau1[],2,FALSE)</f>
        <v>#N/A</v>
      </c>
    </row>
    <row r="742" spans="5:16" x14ac:dyDescent="0.25">
      <c r="E742" s="88"/>
      <c r="J742" s="88"/>
      <c r="P742" s="95" t="e">
        <f>VLOOKUP(C742,Tableau1[],2,FALSE)</f>
        <v>#N/A</v>
      </c>
    </row>
    <row r="743" spans="5:16" x14ac:dyDescent="0.25">
      <c r="E743" s="88"/>
      <c r="J743" s="88"/>
      <c r="P743" s="95" t="e">
        <f>VLOOKUP(C743,Tableau1[],2,FALSE)</f>
        <v>#N/A</v>
      </c>
    </row>
    <row r="744" spans="5:16" x14ac:dyDescent="0.25">
      <c r="E744" s="88"/>
      <c r="J744" s="88"/>
      <c r="P744" s="95" t="e">
        <f>VLOOKUP(C744,Tableau1[],2,FALSE)</f>
        <v>#N/A</v>
      </c>
    </row>
    <row r="745" spans="5:16" x14ac:dyDescent="0.25">
      <c r="E745" s="88"/>
      <c r="J745" s="88"/>
      <c r="P745" s="95" t="e">
        <f>VLOOKUP(C745,Tableau1[],2,FALSE)</f>
        <v>#N/A</v>
      </c>
    </row>
    <row r="746" spans="5:16" x14ac:dyDescent="0.25">
      <c r="E746" s="88"/>
      <c r="J746" s="88"/>
      <c r="P746" s="95" t="e">
        <f>VLOOKUP(C746,Tableau1[],2,FALSE)</f>
        <v>#N/A</v>
      </c>
    </row>
    <row r="747" spans="5:16" x14ac:dyDescent="0.25">
      <c r="E747" s="88"/>
      <c r="J747" s="88"/>
      <c r="P747" s="95" t="e">
        <f>VLOOKUP(C747,Tableau1[],2,FALSE)</f>
        <v>#N/A</v>
      </c>
    </row>
    <row r="748" spans="5:16" x14ac:dyDescent="0.25">
      <c r="E748" s="88"/>
      <c r="J748" s="88"/>
      <c r="P748" s="95" t="e">
        <f>VLOOKUP(C748,Tableau1[],2,FALSE)</f>
        <v>#N/A</v>
      </c>
    </row>
    <row r="749" spans="5:16" x14ac:dyDescent="0.25">
      <c r="E749" s="88"/>
      <c r="J749" s="88"/>
      <c r="P749" s="95" t="e">
        <f>VLOOKUP(C749,Tableau1[],2,FALSE)</f>
        <v>#N/A</v>
      </c>
    </row>
    <row r="750" spans="5:16" x14ac:dyDescent="0.25">
      <c r="E750" s="88"/>
      <c r="J750" s="88"/>
      <c r="P750" s="95" t="e">
        <f>VLOOKUP(C750,Tableau1[],2,FALSE)</f>
        <v>#N/A</v>
      </c>
    </row>
    <row r="751" spans="5:16" x14ac:dyDescent="0.25">
      <c r="E751" s="88"/>
      <c r="J751" s="88"/>
      <c r="P751" s="95" t="e">
        <f>VLOOKUP(C751,Tableau1[],2,FALSE)</f>
        <v>#N/A</v>
      </c>
    </row>
    <row r="752" spans="5:16" x14ac:dyDescent="0.25">
      <c r="E752" s="88"/>
      <c r="J752" s="88"/>
      <c r="P752" s="95" t="e">
        <f>VLOOKUP(C752,Tableau1[],2,FALSE)</f>
        <v>#N/A</v>
      </c>
    </row>
    <row r="753" spans="5:16" x14ac:dyDescent="0.25">
      <c r="E753" s="88"/>
      <c r="J753" s="88"/>
      <c r="P753" s="95" t="e">
        <f>VLOOKUP(C753,Tableau1[],2,FALSE)</f>
        <v>#N/A</v>
      </c>
    </row>
    <row r="754" spans="5:16" x14ac:dyDescent="0.25">
      <c r="E754" s="88"/>
      <c r="J754" s="88"/>
      <c r="P754" s="95" t="e">
        <f>VLOOKUP(C754,Tableau1[],2,FALSE)</f>
        <v>#N/A</v>
      </c>
    </row>
    <row r="755" spans="5:16" x14ac:dyDescent="0.25">
      <c r="E755" s="88"/>
      <c r="J755" s="88"/>
      <c r="P755" s="95" t="e">
        <f>VLOOKUP(C755,Tableau1[],2,FALSE)</f>
        <v>#N/A</v>
      </c>
    </row>
    <row r="756" spans="5:16" x14ac:dyDescent="0.25">
      <c r="E756" s="88"/>
      <c r="J756" s="88"/>
      <c r="P756" s="95" t="e">
        <f>VLOOKUP(C756,Tableau1[],2,FALSE)</f>
        <v>#N/A</v>
      </c>
    </row>
    <row r="757" spans="5:16" x14ac:dyDescent="0.25">
      <c r="E757" s="88"/>
      <c r="J757" s="88"/>
      <c r="P757" s="95" t="e">
        <f>VLOOKUP(C757,Tableau1[],2,FALSE)</f>
        <v>#N/A</v>
      </c>
    </row>
    <row r="758" spans="5:16" x14ac:dyDescent="0.25">
      <c r="E758" s="88"/>
      <c r="J758" s="88"/>
      <c r="P758" s="95" t="e">
        <f>VLOOKUP(C758,Tableau1[],2,FALSE)</f>
        <v>#N/A</v>
      </c>
    </row>
    <row r="759" spans="5:16" x14ac:dyDescent="0.25">
      <c r="E759" s="88"/>
      <c r="J759" s="88"/>
      <c r="P759" s="95" t="e">
        <f>VLOOKUP(C759,Tableau1[],2,FALSE)</f>
        <v>#N/A</v>
      </c>
    </row>
    <row r="760" spans="5:16" x14ac:dyDescent="0.25">
      <c r="E760" s="88"/>
      <c r="J760" s="88"/>
      <c r="P760" s="95" t="e">
        <f>VLOOKUP(C760,Tableau1[],2,FALSE)</f>
        <v>#N/A</v>
      </c>
    </row>
    <row r="761" spans="5:16" x14ac:dyDescent="0.25">
      <c r="E761" s="88"/>
      <c r="J761" s="88"/>
      <c r="P761" s="95" t="e">
        <f>VLOOKUP(C761,Tableau1[],2,FALSE)</f>
        <v>#N/A</v>
      </c>
    </row>
    <row r="762" spans="5:16" x14ac:dyDescent="0.25">
      <c r="E762" s="88"/>
      <c r="J762" s="88"/>
      <c r="P762" s="95" t="e">
        <f>VLOOKUP(C762,Tableau1[],2,FALSE)</f>
        <v>#N/A</v>
      </c>
    </row>
    <row r="763" spans="5:16" x14ac:dyDescent="0.25">
      <c r="E763" s="88"/>
      <c r="J763" s="88"/>
      <c r="P763" s="95" t="e">
        <f>VLOOKUP(C763,Tableau1[],2,FALSE)</f>
        <v>#N/A</v>
      </c>
    </row>
    <row r="764" spans="5:16" x14ac:dyDescent="0.25">
      <c r="E764" s="88"/>
      <c r="J764" s="88"/>
      <c r="P764" s="95" t="e">
        <f>VLOOKUP(C764,Tableau1[],2,FALSE)</f>
        <v>#N/A</v>
      </c>
    </row>
    <row r="765" spans="5:16" x14ac:dyDescent="0.25">
      <c r="E765" s="88"/>
      <c r="J765" s="88"/>
      <c r="P765" s="95" t="e">
        <f>VLOOKUP(C765,Tableau1[],2,FALSE)</f>
        <v>#N/A</v>
      </c>
    </row>
    <row r="766" spans="5:16" x14ac:dyDescent="0.25">
      <c r="E766" s="88"/>
      <c r="J766" s="88"/>
      <c r="P766" s="95" t="e">
        <f>VLOOKUP(C766,Tableau1[],2,FALSE)</f>
        <v>#N/A</v>
      </c>
    </row>
    <row r="767" spans="5:16" x14ac:dyDescent="0.25">
      <c r="E767" s="88"/>
      <c r="J767" s="88"/>
      <c r="P767" s="95" t="e">
        <f>VLOOKUP(C767,Tableau1[],2,FALSE)</f>
        <v>#N/A</v>
      </c>
    </row>
    <row r="768" spans="5:16" x14ac:dyDescent="0.25">
      <c r="E768" s="88"/>
      <c r="J768" s="88"/>
      <c r="P768" s="95" t="e">
        <f>VLOOKUP(C768,Tableau1[],2,FALSE)</f>
        <v>#N/A</v>
      </c>
    </row>
    <row r="769" spans="5:16" x14ac:dyDescent="0.25">
      <c r="E769" s="88"/>
      <c r="J769" s="88"/>
      <c r="P769" s="95" t="e">
        <f>VLOOKUP(C769,Tableau1[],2,FALSE)</f>
        <v>#N/A</v>
      </c>
    </row>
    <row r="770" spans="5:16" x14ac:dyDescent="0.25">
      <c r="E770" s="88"/>
      <c r="J770" s="88"/>
      <c r="P770" s="95" t="e">
        <f>VLOOKUP(C770,Tableau1[],2,FALSE)</f>
        <v>#N/A</v>
      </c>
    </row>
    <row r="771" spans="5:16" x14ac:dyDescent="0.25">
      <c r="E771" s="88"/>
      <c r="J771" s="88"/>
      <c r="P771" s="95" t="e">
        <f>VLOOKUP(C771,Tableau1[],2,FALSE)</f>
        <v>#N/A</v>
      </c>
    </row>
    <row r="772" spans="5:16" x14ac:dyDescent="0.25">
      <c r="E772" s="88"/>
      <c r="J772" s="88"/>
      <c r="P772" s="95" t="e">
        <f>VLOOKUP(C772,Tableau1[],2,FALSE)</f>
        <v>#N/A</v>
      </c>
    </row>
    <row r="773" spans="5:16" x14ac:dyDescent="0.25">
      <c r="E773" s="88"/>
      <c r="J773" s="88"/>
      <c r="P773" s="95" t="e">
        <f>VLOOKUP(C773,Tableau1[],2,FALSE)</f>
        <v>#N/A</v>
      </c>
    </row>
    <row r="774" spans="5:16" x14ac:dyDescent="0.25">
      <c r="E774" s="88"/>
      <c r="J774" s="88"/>
      <c r="P774" s="95" t="e">
        <f>VLOOKUP(C774,Tableau1[],2,FALSE)</f>
        <v>#N/A</v>
      </c>
    </row>
    <row r="775" spans="5:16" x14ac:dyDescent="0.25">
      <c r="E775" s="88"/>
      <c r="J775" s="88"/>
      <c r="P775" s="95" t="e">
        <f>VLOOKUP(C775,Tableau1[],2,FALSE)</f>
        <v>#N/A</v>
      </c>
    </row>
    <row r="776" spans="5:16" x14ac:dyDescent="0.25">
      <c r="E776" s="88"/>
      <c r="J776" s="88"/>
      <c r="P776" s="95" t="e">
        <f>VLOOKUP(C776,Tableau1[],2,FALSE)</f>
        <v>#N/A</v>
      </c>
    </row>
    <row r="777" spans="5:16" x14ac:dyDescent="0.25">
      <c r="E777" s="88"/>
      <c r="J777" s="88"/>
      <c r="P777" s="95" t="e">
        <f>VLOOKUP(C777,Tableau1[],2,FALSE)</f>
        <v>#N/A</v>
      </c>
    </row>
    <row r="778" spans="5:16" x14ac:dyDescent="0.25">
      <c r="E778" s="88"/>
      <c r="J778" s="88"/>
      <c r="P778" s="95" t="e">
        <f>VLOOKUP(C778,Tableau1[],2,FALSE)</f>
        <v>#N/A</v>
      </c>
    </row>
    <row r="779" spans="5:16" x14ac:dyDescent="0.25">
      <c r="E779" s="88"/>
      <c r="J779" s="88"/>
      <c r="P779" s="95" t="e">
        <f>VLOOKUP(C779,Tableau1[],2,FALSE)</f>
        <v>#N/A</v>
      </c>
    </row>
    <row r="780" spans="5:16" x14ac:dyDescent="0.25">
      <c r="E780" s="88"/>
      <c r="J780" s="88"/>
      <c r="P780" s="95" t="e">
        <f>VLOOKUP(C780,Tableau1[],2,FALSE)</f>
        <v>#N/A</v>
      </c>
    </row>
    <row r="781" spans="5:16" x14ac:dyDescent="0.25">
      <c r="E781" s="88"/>
      <c r="J781" s="88"/>
      <c r="P781" s="95" t="e">
        <f>VLOOKUP(C781,Tableau1[],2,FALSE)</f>
        <v>#N/A</v>
      </c>
    </row>
    <row r="782" spans="5:16" x14ac:dyDescent="0.25">
      <c r="E782" s="88"/>
      <c r="J782" s="88"/>
      <c r="P782" s="95" t="e">
        <f>VLOOKUP(C782,Tableau1[],2,FALSE)</f>
        <v>#N/A</v>
      </c>
    </row>
    <row r="783" spans="5:16" x14ac:dyDescent="0.25">
      <c r="E783" s="88"/>
      <c r="J783" s="88"/>
      <c r="P783" s="95" t="e">
        <f>VLOOKUP(C783,Tableau1[],2,FALSE)</f>
        <v>#N/A</v>
      </c>
    </row>
    <row r="784" spans="5:16" x14ac:dyDescent="0.25">
      <c r="E784" s="88"/>
      <c r="J784" s="88"/>
      <c r="P784" s="95" t="e">
        <f>VLOOKUP(C784,Tableau1[],2,FALSE)</f>
        <v>#N/A</v>
      </c>
    </row>
    <row r="785" spans="5:16" x14ac:dyDescent="0.25">
      <c r="E785" s="88"/>
      <c r="J785" s="88"/>
      <c r="P785" s="95" t="e">
        <f>VLOOKUP(C785,Tableau1[],2,FALSE)</f>
        <v>#N/A</v>
      </c>
    </row>
    <row r="786" spans="5:16" x14ac:dyDescent="0.25">
      <c r="E786" s="88"/>
      <c r="J786" s="88"/>
      <c r="P786" s="95" t="e">
        <f>VLOOKUP(C786,Tableau1[],2,FALSE)</f>
        <v>#N/A</v>
      </c>
    </row>
    <row r="787" spans="5:16" x14ac:dyDescent="0.25">
      <c r="E787" s="88"/>
      <c r="J787" s="88"/>
      <c r="P787" s="95" t="e">
        <f>VLOOKUP(C787,Tableau1[],2,FALSE)</f>
        <v>#N/A</v>
      </c>
    </row>
    <row r="788" spans="5:16" x14ac:dyDescent="0.25">
      <c r="E788" s="88"/>
      <c r="J788" s="88"/>
      <c r="P788" s="95" t="e">
        <f>VLOOKUP(C788,Tableau1[],2,FALSE)</f>
        <v>#N/A</v>
      </c>
    </row>
    <row r="789" spans="5:16" x14ac:dyDescent="0.25">
      <c r="E789" s="88"/>
      <c r="J789" s="88"/>
      <c r="P789" s="95" t="e">
        <f>VLOOKUP(C789,Tableau1[],2,FALSE)</f>
        <v>#N/A</v>
      </c>
    </row>
    <row r="790" spans="5:16" x14ac:dyDescent="0.25">
      <c r="E790" s="88"/>
      <c r="J790" s="88"/>
      <c r="P790" s="95" t="e">
        <f>VLOOKUP(C790,Tableau1[],2,FALSE)</f>
        <v>#N/A</v>
      </c>
    </row>
    <row r="791" spans="5:16" x14ac:dyDescent="0.25">
      <c r="E791" s="88"/>
      <c r="J791" s="88"/>
      <c r="P791" s="95" t="e">
        <f>VLOOKUP(C791,Tableau1[],2,FALSE)</f>
        <v>#N/A</v>
      </c>
    </row>
    <row r="792" spans="5:16" x14ac:dyDescent="0.25">
      <c r="E792" s="88"/>
      <c r="J792" s="88"/>
      <c r="P792" s="95" t="e">
        <f>VLOOKUP(C792,Tableau1[],2,FALSE)</f>
        <v>#N/A</v>
      </c>
    </row>
    <row r="793" spans="5:16" x14ac:dyDescent="0.25">
      <c r="E793" s="88"/>
      <c r="J793" s="88"/>
      <c r="P793" s="95" t="e">
        <f>VLOOKUP(C793,Tableau1[],2,FALSE)</f>
        <v>#N/A</v>
      </c>
    </row>
    <row r="794" spans="5:16" x14ac:dyDescent="0.25">
      <c r="E794" s="88"/>
      <c r="J794" s="88"/>
      <c r="P794" s="95" t="e">
        <f>VLOOKUP(C794,Tableau1[],2,FALSE)</f>
        <v>#N/A</v>
      </c>
    </row>
    <row r="795" spans="5:16" x14ac:dyDescent="0.25">
      <c r="E795" s="88"/>
      <c r="J795" s="88"/>
      <c r="P795" s="95" t="e">
        <f>VLOOKUP(C795,Tableau1[],2,FALSE)</f>
        <v>#N/A</v>
      </c>
    </row>
    <row r="796" spans="5:16" x14ac:dyDescent="0.25">
      <c r="E796" s="88"/>
      <c r="J796" s="88"/>
      <c r="P796" s="95" t="e">
        <f>VLOOKUP(C796,Tableau1[],2,FALSE)</f>
        <v>#N/A</v>
      </c>
    </row>
    <row r="797" spans="5:16" x14ac:dyDescent="0.25">
      <c r="E797" s="88"/>
      <c r="J797" s="88"/>
      <c r="P797" s="95" t="e">
        <f>VLOOKUP(C797,Tableau1[],2,FALSE)</f>
        <v>#N/A</v>
      </c>
    </row>
    <row r="798" spans="5:16" x14ac:dyDescent="0.25">
      <c r="E798" s="88"/>
      <c r="J798" s="88"/>
      <c r="P798" s="95" t="e">
        <f>VLOOKUP(C798,Tableau1[],2,FALSE)</f>
        <v>#N/A</v>
      </c>
    </row>
    <row r="799" spans="5:16" x14ac:dyDescent="0.25">
      <c r="E799" s="88"/>
      <c r="J799" s="88"/>
      <c r="P799" s="95" t="e">
        <f>VLOOKUP(C799,Tableau1[],2,FALSE)</f>
        <v>#N/A</v>
      </c>
    </row>
    <row r="800" spans="5:16" x14ac:dyDescent="0.25">
      <c r="E800" s="88"/>
      <c r="J800" s="88"/>
      <c r="P800" s="95" t="e">
        <f>VLOOKUP(C800,Tableau1[],2,FALSE)</f>
        <v>#N/A</v>
      </c>
    </row>
    <row r="801" spans="5:16" x14ac:dyDescent="0.25">
      <c r="E801" s="88"/>
      <c r="J801" s="88"/>
      <c r="P801" s="95" t="e">
        <f>VLOOKUP(C801,Tableau1[],2,FALSE)</f>
        <v>#N/A</v>
      </c>
    </row>
    <row r="802" spans="5:16" x14ac:dyDescent="0.25">
      <c r="E802" s="88"/>
      <c r="J802" s="88"/>
      <c r="P802" s="95" t="e">
        <f>VLOOKUP(C802,Tableau1[],2,FALSE)</f>
        <v>#N/A</v>
      </c>
    </row>
    <row r="803" spans="5:16" x14ac:dyDescent="0.25">
      <c r="E803" s="88"/>
      <c r="J803" s="88"/>
      <c r="P803" s="95" t="e">
        <f>VLOOKUP(C803,Tableau1[],2,FALSE)</f>
        <v>#N/A</v>
      </c>
    </row>
    <row r="804" spans="5:16" x14ac:dyDescent="0.25">
      <c r="E804" s="88"/>
      <c r="J804" s="88"/>
      <c r="P804" s="95" t="e">
        <f>VLOOKUP(C804,Tableau1[],2,FALSE)</f>
        <v>#N/A</v>
      </c>
    </row>
    <row r="805" spans="5:16" x14ac:dyDescent="0.25">
      <c r="E805" s="88"/>
      <c r="J805" s="88"/>
      <c r="P805" s="95" t="e">
        <f>VLOOKUP(C805,Tableau1[],2,FALSE)</f>
        <v>#N/A</v>
      </c>
    </row>
    <row r="806" spans="5:16" x14ac:dyDescent="0.25">
      <c r="E806" s="88"/>
      <c r="J806" s="88"/>
      <c r="P806" s="95" t="e">
        <f>VLOOKUP(C806,Tableau1[],2,FALSE)</f>
        <v>#N/A</v>
      </c>
    </row>
    <row r="807" spans="5:16" x14ac:dyDescent="0.25">
      <c r="E807" s="88"/>
      <c r="J807" s="88"/>
      <c r="P807" s="95" t="e">
        <f>VLOOKUP(C807,Tableau1[],2,FALSE)</f>
        <v>#N/A</v>
      </c>
    </row>
    <row r="808" spans="5:16" x14ac:dyDescent="0.25">
      <c r="E808" s="88"/>
      <c r="J808" s="88"/>
      <c r="P808" s="95" t="e">
        <f>VLOOKUP(C808,Tableau1[],2,FALSE)</f>
        <v>#N/A</v>
      </c>
    </row>
    <row r="809" spans="5:16" x14ac:dyDescent="0.25">
      <c r="E809" s="88"/>
      <c r="J809" s="88"/>
      <c r="P809" s="95" t="e">
        <f>VLOOKUP(C809,Tableau1[],2,FALSE)</f>
        <v>#N/A</v>
      </c>
    </row>
    <row r="810" spans="5:16" x14ac:dyDescent="0.25">
      <c r="E810" s="88"/>
      <c r="J810" s="88"/>
      <c r="P810" s="95" t="e">
        <f>VLOOKUP(C810,Tableau1[],2,FALSE)</f>
        <v>#N/A</v>
      </c>
    </row>
    <row r="811" spans="5:16" x14ac:dyDescent="0.25">
      <c r="E811" s="88"/>
      <c r="J811" s="88"/>
      <c r="P811" s="95" t="e">
        <f>VLOOKUP(C811,Tableau1[],2,FALSE)</f>
        <v>#N/A</v>
      </c>
    </row>
    <row r="812" spans="5:16" x14ac:dyDescent="0.25">
      <c r="E812" s="88"/>
      <c r="J812" s="88"/>
      <c r="P812" s="95" t="e">
        <f>VLOOKUP(C812,Tableau1[],2,FALSE)</f>
        <v>#N/A</v>
      </c>
    </row>
    <row r="813" spans="5:16" x14ac:dyDescent="0.25">
      <c r="E813" s="88"/>
      <c r="J813" s="88"/>
      <c r="P813" s="95" t="e">
        <f>VLOOKUP(C813,Tableau1[],2,FALSE)</f>
        <v>#N/A</v>
      </c>
    </row>
    <row r="814" spans="5:16" x14ac:dyDescent="0.25">
      <c r="E814" s="88"/>
      <c r="J814" s="88"/>
      <c r="P814" s="95" t="e">
        <f>VLOOKUP(C814,Tableau1[],2,FALSE)</f>
        <v>#N/A</v>
      </c>
    </row>
    <row r="815" spans="5:16" x14ac:dyDescent="0.25">
      <c r="E815" s="88"/>
      <c r="J815" s="88"/>
      <c r="P815" s="95" t="e">
        <f>VLOOKUP(C815,Tableau1[],2,FALSE)</f>
        <v>#N/A</v>
      </c>
    </row>
    <row r="816" spans="5:16" x14ac:dyDescent="0.25">
      <c r="E816" s="88"/>
      <c r="J816" s="88"/>
      <c r="P816" s="95" t="e">
        <f>VLOOKUP(C816,Tableau1[],2,FALSE)</f>
        <v>#N/A</v>
      </c>
    </row>
    <row r="817" spans="5:16" x14ac:dyDescent="0.25">
      <c r="E817" s="88"/>
      <c r="J817" s="88"/>
      <c r="P817" s="95" t="e">
        <f>VLOOKUP(C817,Tableau1[],2,FALSE)</f>
        <v>#N/A</v>
      </c>
    </row>
    <row r="818" spans="5:16" x14ac:dyDescent="0.25">
      <c r="E818" s="88"/>
      <c r="J818" s="88"/>
      <c r="P818" s="95" t="e">
        <f>VLOOKUP(C818,Tableau1[],2,FALSE)</f>
        <v>#N/A</v>
      </c>
    </row>
    <row r="819" spans="5:16" x14ac:dyDescent="0.25">
      <c r="E819" s="88"/>
      <c r="J819" s="88"/>
      <c r="P819" s="95" t="e">
        <f>VLOOKUP(C819,Tableau1[],2,FALSE)</f>
        <v>#N/A</v>
      </c>
    </row>
    <row r="820" spans="5:16" x14ac:dyDescent="0.25">
      <c r="E820" s="88"/>
      <c r="J820" s="88"/>
      <c r="P820" s="95" t="e">
        <f>VLOOKUP(C820,Tableau1[],2,FALSE)</f>
        <v>#N/A</v>
      </c>
    </row>
    <row r="821" spans="5:16" x14ac:dyDescent="0.25">
      <c r="E821" s="88"/>
      <c r="J821" s="88"/>
      <c r="P821" s="95" t="e">
        <f>VLOOKUP(C821,Tableau1[],2,FALSE)</f>
        <v>#N/A</v>
      </c>
    </row>
    <row r="822" spans="5:16" x14ac:dyDescent="0.25">
      <c r="E822" s="88"/>
      <c r="J822" s="88"/>
      <c r="P822" s="95" t="e">
        <f>VLOOKUP(C822,Tableau1[],2,FALSE)</f>
        <v>#N/A</v>
      </c>
    </row>
    <row r="823" spans="5:16" x14ac:dyDescent="0.25">
      <c r="E823" s="88"/>
      <c r="J823" s="88"/>
      <c r="P823" s="95" t="e">
        <f>VLOOKUP(C823,Tableau1[],2,FALSE)</f>
        <v>#N/A</v>
      </c>
    </row>
    <row r="824" spans="5:16" x14ac:dyDescent="0.25">
      <c r="E824" s="88"/>
      <c r="J824" s="88"/>
      <c r="P824" s="95" t="e">
        <f>VLOOKUP(C824,Tableau1[],2,FALSE)</f>
        <v>#N/A</v>
      </c>
    </row>
    <row r="825" spans="5:16" x14ac:dyDescent="0.25">
      <c r="E825" s="88"/>
      <c r="J825" s="88"/>
      <c r="P825" s="95" t="e">
        <f>VLOOKUP(C825,Tableau1[],2,FALSE)</f>
        <v>#N/A</v>
      </c>
    </row>
    <row r="826" spans="5:16" x14ac:dyDescent="0.25">
      <c r="E826" s="88"/>
      <c r="J826" s="88"/>
      <c r="P826" s="95" t="e">
        <f>VLOOKUP(C826,Tableau1[],2,FALSE)</f>
        <v>#N/A</v>
      </c>
    </row>
    <row r="827" spans="5:16" x14ac:dyDescent="0.25">
      <c r="E827" s="88"/>
      <c r="J827" s="88"/>
      <c r="P827" s="95" t="e">
        <f>VLOOKUP(C827,Tableau1[],2,FALSE)</f>
        <v>#N/A</v>
      </c>
    </row>
    <row r="828" spans="5:16" x14ac:dyDescent="0.25">
      <c r="E828" s="88"/>
      <c r="J828" s="88"/>
      <c r="P828" s="95" t="e">
        <f>VLOOKUP(C828,Tableau1[],2,FALSE)</f>
        <v>#N/A</v>
      </c>
    </row>
    <row r="829" spans="5:16" x14ac:dyDescent="0.25">
      <c r="E829" s="88"/>
      <c r="J829" s="88"/>
      <c r="P829" s="95" t="e">
        <f>VLOOKUP(C829,Tableau1[],2,FALSE)</f>
        <v>#N/A</v>
      </c>
    </row>
    <row r="830" spans="5:16" x14ac:dyDescent="0.25">
      <c r="E830" s="88"/>
      <c r="J830" s="88"/>
      <c r="P830" s="95" t="e">
        <f>VLOOKUP(C830,Tableau1[],2,FALSE)</f>
        <v>#N/A</v>
      </c>
    </row>
    <row r="831" spans="5:16" x14ac:dyDescent="0.25">
      <c r="E831" s="88"/>
      <c r="J831" s="88"/>
      <c r="P831" s="95" t="e">
        <f>VLOOKUP(C831,Tableau1[],2,FALSE)</f>
        <v>#N/A</v>
      </c>
    </row>
    <row r="832" spans="5:16" x14ac:dyDescent="0.25">
      <c r="E832" s="88"/>
      <c r="J832" s="88"/>
      <c r="P832" s="95" t="e">
        <f>VLOOKUP(C832,Tableau1[],2,FALSE)</f>
        <v>#N/A</v>
      </c>
    </row>
    <row r="833" spans="5:16" x14ac:dyDescent="0.25">
      <c r="E833" s="88"/>
      <c r="J833" s="88"/>
      <c r="P833" s="95" t="e">
        <f>VLOOKUP(C833,Tableau1[],2,FALSE)</f>
        <v>#N/A</v>
      </c>
    </row>
    <row r="834" spans="5:16" x14ac:dyDescent="0.25">
      <c r="E834" s="88"/>
      <c r="J834" s="88"/>
      <c r="P834" s="95" t="e">
        <f>VLOOKUP(C834,Tableau1[],2,FALSE)</f>
        <v>#N/A</v>
      </c>
    </row>
    <row r="835" spans="5:16" x14ac:dyDescent="0.25">
      <c r="E835" s="88"/>
      <c r="J835" s="88"/>
      <c r="P835" s="95" t="e">
        <f>VLOOKUP(C835,Tableau1[],2,FALSE)</f>
        <v>#N/A</v>
      </c>
    </row>
    <row r="836" spans="5:16" x14ac:dyDescent="0.25">
      <c r="E836" s="88"/>
      <c r="J836" s="88"/>
      <c r="P836" s="95" t="e">
        <f>VLOOKUP(C836,Tableau1[],2,FALSE)</f>
        <v>#N/A</v>
      </c>
    </row>
    <row r="837" spans="5:16" x14ac:dyDescent="0.25">
      <c r="E837" s="88"/>
      <c r="J837" s="88"/>
      <c r="P837" s="95" t="e">
        <f>VLOOKUP(C837,Tableau1[],2,FALSE)</f>
        <v>#N/A</v>
      </c>
    </row>
    <row r="838" spans="5:16" x14ac:dyDescent="0.25">
      <c r="E838" s="88"/>
      <c r="J838" s="88"/>
      <c r="P838" s="95" t="e">
        <f>VLOOKUP(C838,Tableau1[],2,FALSE)</f>
        <v>#N/A</v>
      </c>
    </row>
    <row r="839" spans="5:16" x14ac:dyDescent="0.25">
      <c r="E839" s="88"/>
      <c r="J839" s="88"/>
      <c r="P839" s="95" t="e">
        <f>VLOOKUP(C839,Tableau1[],2,FALSE)</f>
        <v>#N/A</v>
      </c>
    </row>
    <row r="840" spans="5:16" x14ac:dyDescent="0.25">
      <c r="E840" s="88"/>
      <c r="J840" s="88"/>
      <c r="P840" s="95" t="e">
        <f>VLOOKUP(C840,Tableau1[],2,FALSE)</f>
        <v>#N/A</v>
      </c>
    </row>
    <row r="841" spans="5:16" x14ac:dyDescent="0.25">
      <c r="E841" s="88"/>
      <c r="J841" s="88"/>
      <c r="P841" s="95" t="e">
        <f>VLOOKUP(C841,Tableau1[],2,FALSE)</f>
        <v>#N/A</v>
      </c>
    </row>
    <row r="842" spans="5:16" x14ac:dyDescent="0.25">
      <c r="E842" s="88"/>
      <c r="J842" s="88"/>
      <c r="P842" s="95" t="e">
        <f>VLOOKUP(C842,Tableau1[],2,FALSE)</f>
        <v>#N/A</v>
      </c>
    </row>
    <row r="843" spans="5:16" x14ac:dyDescent="0.25">
      <c r="E843" s="88"/>
      <c r="J843" s="88"/>
      <c r="P843" s="95" t="e">
        <f>VLOOKUP(C843,Tableau1[],2,FALSE)</f>
        <v>#N/A</v>
      </c>
    </row>
    <row r="844" spans="5:16" x14ac:dyDescent="0.25">
      <c r="E844" s="88"/>
      <c r="J844" s="88"/>
      <c r="P844" s="95" t="e">
        <f>VLOOKUP(C844,Tableau1[],2,FALSE)</f>
        <v>#N/A</v>
      </c>
    </row>
    <row r="845" spans="5:16" x14ac:dyDescent="0.25">
      <c r="E845" s="88"/>
      <c r="J845" s="88"/>
      <c r="P845" s="95" t="e">
        <f>VLOOKUP(C845,Tableau1[],2,FALSE)</f>
        <v>#N/A</v>
      </c>
    </row>
    <row r="846" spans="5:16" x14ac:dyDescent="0.25">
      <c r="E846" s="88"/>
      <c r="J846" s="88"/>
      <c r="P846" s="95" t="e">
        <f>VLOOKUP(C846,Tableau1[],2,FALSE)</f>
        <v>#N/A</v>
      </c>
    </row>
    <row r="847" spans="5:16" x14ac:dyDescent="0.25">
      <c r="E847" s="88"/>
      <c r="J847" s="88"/>
      <c r="P847" s="95" t="e">
        <f>VLOOKUP(C847,Tableau1[],2,FALSE)</f>
        <v>#N/A</v>
      </c>
    </row>
    <row r="848" spans="5:16" x14ac:dyDescent="0.25">
      <c r="E848" s="88"/>
      <c r="J848" s="88"/>
      <c r="P848" s="95" t="e">
        <f>VLOOKUP(C848,Tableau1[],2,FALSE)</f>
        <v>#N/A</v>
      </c>
    </row>
    <row r="849" spans="5:16" x14ac:dyDescent="0.25">
      <c r="E849" s="88"/>
      <c r="J849" s="88"/>
      <c r="P849" s="95" t="e">
        <f>VLOOKUP(C849,Tableau1[],2,FALSE)</f>
        <v>#N/A</v>
      </c>
    </row>
    <row r="850" spans="5:16" x14ac:dyDescent="0.25">
      <c r="E850" s="88"/>
      <c r="J850" s="88"/>
      <c r="P850" s="95" t="e">
        <f>VLOOKUP(C850,Tableau1[],2,FALSE)</f>
        <v>#N/A</v>
      </c>
    </row>
    <row r="851" spans="5:16" x14ac:dyDescent="0.25">
      <c r="E851" s="88"/>
      <c r="J851" s="88"/>
      <c r="P851" s="95" t="e">
        <f>VLOOKUP(C851,Tableau1[],2,FALSE)</f>
        <v>#N/A</v>
      </c>
    </row>
    <row r="852" spans="5:16" x14ac:dyDescent="0.25">
      <c r="E852" s="88"/>
      <c r="J852" s="88"/>
      <c r="P852" s="95" t="e">
        <f>VLOOKUP(C852,Tableau1[],2,FALSE)</f>
        <v>#N/A</v>
      </c>
    </row>
    <row r="853" spans="5:16" x14ac:dyDescent="0.25">
      <c r="E853" s="88"/>
      <c r="J853" s="88"/>
      <c r="P853" s="95" t="e">
        <f>VLOOKUP(C853,Tableau1[],2,FALSE)</f>
        <v>#N/A</v>
      </c>
    </row>
    <row r="854" spans="5:16" x14ac:dyDescent="0.25">
      <c r="E854" s="88"/>
      <c r="J854" s="88"/>
      <c r="P854" s="95" t="e">
        <f>VLOOKUP(C854,Tableau1[],2,FALSE)</f>
        <v>#N/A</v>
      </c>
    </row>
    <row r="855" spans="5:16" x14ac:dyDescent="0.25">
      <c r="E855" s="88"/>
      <c r="J855" s="88"/>
      <c r="P855" s="95" t="e">
        <f>VLOOKUP(C855,Tableau1[],2,FALSE)</f>
        <v>#N/A</v>
      </c>
    </row>
    <row r="856" spans="5:16" x14ac:dyDescent="0.25">
      <c r="E856" s="88"/>
      <c r="J856" s="88"/>
      <c r="P856" s="95" t="e">
        <f>VLOOKUP(C856,Tableau1[],2,FALSE)</f>
        <v>#N/A</v>
      </c>
    </row>
    <row r="857" spans="5:16" x14ac:dyDescent="0.25">
      <c r="E857" s="88"/>
      <c r="J857" s="88"/>
      <c r="P857" s="95" t="e">
        <f>VLOOKUP(C857,Tableau1[],2,FALSE)</f>
        <v>#N/A</v>
      </c>
    </row>
    <row r="858" spans="5:16" x14ac:dyDescent="0.25">
      <c r="E858" s="88"/>
      <c r="J858" s="88"/>
      <c r="P858" s="95" t="e">
        <f>VLOOKUP(C858,Tableau1[],2,FALSE)</f>
        <v>#N/A</v>
      </c>
    </row>
    <row r="859" spans="5:16" x14ac:dyDescent="0.25">
      <c r="E859" s="88"/>
      <c r="J859" s="88"/>
      <c r="P859" s="95" t="e">
        <f>VLOOKUP(C859,Tableau1[],2,FALSE)</f>
        <v>#N/A</v>
      </c>
    </row>
    <row r="860" spans="5:16" x14ac:dyDescent="0.25">
      <c r="E860" s="88"/>
      <c r="J860" s="88"/>
      <c r="P860" s="95" t="e">
        <f>VLOOKUP(C860,Tableau1[],2,FALSE)</f>
        <v>#N/A</v>
      </c>
    </row>
    <row r="861" spans="5:16" x14ac:dyDescent="0.25">
      <c r="E861" s="88"/>
      <c r="J861" s="88"/>
      <c r="P861" s="95" t="e">
        <f>VLOOKUP(C861,Tableau1[],2,FALSE)</f>
        <v>#N/A</v>
      </c>
    </row>
    <row r="862" spans="5:16" x14ac:dyDescent="0.25">
      <c r="E862" s="88"/>
      <c r="J862" s="88"/>
      <c r="P862" s="95" t="e">
        <f>VLOOKUP(C862,Tableau1[],2,FALSE)</f>
        <v>#N/A</v>
      </c>
    </row>
    <row r="863" spans="5:16" x14ac:dyDescent="0.25">
      <c r="E863" s="88"/>
      <c r="J863" s="88"/>
      <c r="P863" s="95" t="e">
        <f>VLOOKUP(C863,Tableau1[],2,FALSE)</f>
        <v>#N/A</v>
      </c>
    </row>
    <row r="864" spans="5:16" x14ac:dyDescent="0.25">
      <c r="E864" s="88"/>
      <c r="J864" s="88"/>
      <c r="P864" s="95" t="e">
        <f>VLOOKUP(C864,Tableau1[],2,FALSE)</f>
        <v>#N/A</v>
      </c>
    </row>
    <row r="865" spans="5:16" x14ac:dyDescent="0.25">
      <c r="E865" s="88"/>
      <c r="J865" s="88"/>
      <c r="P865" s="95" t="e">
        <f>VLOOKUP(C865,Tableau1[],2,FALSE)</f>
        <v>#N/A</v>
      </c>
    </row>
    <row r="866" spans="5:16" x14ac:dyDescent="0.25">
      <c r="E866" s="88"/>
      <c r="J866" s="88"/>
      <c r="P866" s="95" t="e">
        <f>VLOOKUP(C866,Tableau1[],2,FALSE)</f>
        <v>#N/A</v>
      </c>
    </row>
    <row r="867" spans="5:16" x14ac:dyDescent="0.25">
      <c r="E867" s="88"/>
      <c r="J867" s="88"/>
      <c r="P867" s="95" t="e">
        <f>VLOOKUP(C867,Tableau1[],2,FALSE)</f>
        <v>#N/A</v>
      </c>
    </row>
    <row r="868" spans="5:16" x14ac:dyDescent="0.25">
      <c r="E868" s="88"/>
      <c r="J868" s="88"/>
      <c r="P868" s="95" t="e">
        <f>VLOOKUP(C868,Tableau1[],2,FALSE)</f>
        <v>#N/A</v>
      </c>
    </row>
    <row r="869" spans="5:16" x14ac:dyDescent="0.25">
      <c r="E869" s="88"/>
      <c r="J869" s="88"/>
      <c r="P869" s="95" t="e">
        <f>VLOOKUP(C869,Tableau1[],2,FALSE)</f>
        <v>#N/A</v>
      </c>
    </row>
    <row r="870" spans="5:16" x14ac:dyDescent="0.25">
      <c r="E870" s="88"/>
      <c r="J870" s="88"/>
      <c r="P870" s="95" t="e">
        <f>VLOOKUP(C870,Tableau1[],2,FALSE)</f>
        <v>#N/A</v>
      </c>
    </row>
    <row r="871" spans="5:16" x14ac:dyDescent="0.25">
      <c r="E871" s="88"/>
      <c r="J871" s="88"/>
      <c r="P871" s="95" t="e">
        <f>VLOOKUP(C871,Tableau1[],2,FALSE)</f>
        <v>#N/A</v>
      </c>
    </row>
    <row r="872" spans="5:16" x14ac:dyDescent="0.25">
      <c r="E872" s="88"/>
      <c r="J872" s="88"/>
      <c r="P872" s="95" t="e">
        <f>VLOOKUP(C872,Tableau1[],2,FALSE)</f>
        <v>#N/A</v>
      </c>
    </row>
    <row r="873" spans="5:16" x14ac:dyDescent="0.25">
      <c r="E873" s="88"/>
      <c r="J873" s="88"/>
      <c r="P873" s="95" t="e">
        <f>VLOOKUP(C873,Tableau1[],2,FALSE)</f>
        <v>#N/A</v>
      </c>
    </row>
    <row r="874" spans="5:16" x14ac:dyDescent="0.25">
      <c r="E874" s="88"/>
      <c r="J874" s="88"/>
      <c r="P874" s="95" t="e">
        <f>VLOOKUP(C874,Tableau1[],2,FALSE)</f>
        <v>#N/A</v>
      </c>
    </row>
    <row r="875" spans="5:16" x14ac:dyDescent="0.25">
      <c r="E875" s="88"/>
      <c r="J875" s="88"/>
      <c r="P875" s="95" t="e">
        <f>VLOOKUP(C875,Tableau1[],2,FALSE)</f>
        <v>#N/A</v>
      </c>
    </row>
    <row r="876" spans="5:16" x14ac:dyDescent="0.25">
      <c r="E876" s="88"/>
      <c r="J876" s="88"/>
      <c r="P876" s="95" t="e">
        <f>VLOOKUP(C876,Tableau1[],2,FALSE)</f>
        <v>#N/A</v>
      </c>
    </row>
    <row r="877" spans="5:16" x14ac:dyDescent="0.25">
      <c r="E877" s="88"/>
      <c r="J877" s="88"/>
      <c r="P877" s="95" t="e">
        <f>VLOOKUP(C877,Tableau1[],2,FALSE)</f>
        <v>#N/A</v>
      </c>
    </row>
    <row r="878" spans="5:16" x14ac:dyDescent="0.25">
      <c r="E878" s="88"/>
      <c r="J878" s="88"/>
      <c r="P878" s="95" t="e">
        <f>VLOOKUP(C878,Tableau1[],2,FALSE)</f>
        <v>#N/A</v>
      </c>
    </row>
    <row r="879" spans="5:16" x14ac:dyDescent="0.25">
      <c r="E879" s="88"/>
      <c r="J879" s="88"/>
      <c r="P879" s="95" t="e">
        <f>VLOOKUP(C879,Tableau1[],2,FALSE)</f>
        <v>#N/A</v>
      </c>
    </row>
    <row r="880" spans="5:16" x14ac:dyDescent="0.25">
      <c r="E880" s="88"/>
      <c r="J880" s="88"/>
      <c r="P880" s="95" t="e">
        <f>VLOOKUP(C880,Tableau1[],2,FALSE)</f>
        <v>#N/A</v>
      </c>
    </row>
    <row r="881" spans="5:16" x14ac:dyDescent="0.25">
      <c r="E881" s="88"/>
      <c r="J881" s="88"/>
      <c r="P881" s="95" t="e">
        <f>VLOOKUP(C881,Tableau1[],2,FALSE)</f>
        <v>#N/A</v>
      </c>
    </row>
    <row r="882" spans="5:16" x14ac:dyDescent="0.25">
      <c r="E882" s="88"/>
      <c r="J882" s="88"/>
      <c r="P882" s="95" t="e">
        <f>VLOOKUP(C882,Tableau1[],2,FALSE)</f>
        <v>#N/A</v>
      </c>
    </row>
    <row r="883" spans="5:16" x14ac:dyDescent="0.25">
      <c r="E883" s="88"/>
      <c r="J883" s="88"/>
      <c r="P883" s="95" t="e">
        <f>VLOOKUP(C883,Tableau1[],2,FALSE)</f>
        <v>#N/A</v>
      </c>
    </row>
    <row r="884" spans="5:16" x14ac:dyDescent="0.25">
      <c r="E884" s="88"/>
      <c r="J884" s="88"/>
      <c r="P884" s="95" t="e">
        <f>VLOOKUP(C884,Tableau1[],2,FALSE)</f>
        <v>#N/A</v>
      </c>
    </row>
    <row r="885" spans="5:16" x14ac:dyDescent="0.25">
      <c r="E885" s="88"/>
      <c r="J885" s="88"/>
      <c r="P885" s="95" t="e">
        <f>VLOOKUP(C885,Tableau1[],2,FALSE)</f>
        <v>#N/A</v>
      </c>
    </row>
    <row r="886" spans="5:16" x14ac:dyDescent="0.25">
      <c r="E886" s="88"/>
      <c r="J886" s="88"/>
      <c r="P886" s="95" t="e">
        <f>VLOOKUP(C886,Tableau1[],2,FALSE)</f>
        <v>#N/A</v>
      </c>
    </row>
    <row r="887" spans="5:16" x14ac:dyDescent="0.25">
      <c r="E887" s="88"/>
      <c r="J887" s="88"/>
      <c r="P887" s="95" t="e">
        <f>VLOOKUP(C887,Tableau1[],2,FALSE)</f>
        <v>#N/A</v>
      </c>
    </row>
    <row r="888" spans="5:16" x14ac:dyDescent="0.25">
      <c r="E888" s="88"/>
      <c r="J888" s="88"/>
      <c r="P888" s="95" t="e">
        <f>VLOOKUP(C888,Tableau1[],2,FALSE)</f>
        <v>#N/A</v>
      </c>
    </row>
    <row r="889" spans="5:16" x14ac:dyDescent="0.25">
      <c r="E889" s="88"/>
      <c r="J889" s="88"/>
      <c r="P889" s="95" t="e">
        <f>VLOOKUP(C889,Tableau1[],2,FALSE)</f>
        <v>#N/A</v>
      </c>
    </row>
    <row r="890" spans="5:16" x14ac:dyDescent="0.25">
      <c r="E890" s="88"/>
      <c r="J890" s="88"/>
      <c r="P890" s="95" t="e">
        <f>VLOOKUP(C890,Tableau1[],2,FALSE)</f>
        <v>#N/A</v>
      </c>
    </row>
    <row r="891" spans="5:16" x14ac:dyDescent="0.25">
      <c r="E891" s="88"/>
      <c r="J891" s="88"/>
      <c r="P891" s="95" t="e">
        <f>VLOOKUP(C891,Tableau1[],2,FALSE)</f>
        <v>#N/A</v>
      </c>
    </row>
    <row r="892" spans="5:16" x14ac:dyDescent="0.25">
      <c r="E892" s="88"/>
      <c r="J892" s="88"/>
      <c r="P892" s="95" t="e">
        <f>VLOOKUP(C892,Tableau1[],2,FALSE)</f>
        <v>#N/A</v>
      </c>
    </row>
    <row r="893" spans="5:16" x14ac:dyDescent="0.25">
      <c r="E893" s="88"/>
      <c r="J893" s="88"/>
      <c r="P893" s="95" t="e">
        <f>VLOOKUP(C893,Tableau1[],2,FALSE)</f>
        <v>#N/A</v>
      </c>
    </row>
    <row r="894" spans="5:16" x14ac:dyDescent="0.25">
      <c r="E894" s="88"/>
      <c r="J894" s="88"/>
      <c r="P894" s="95" t="e">
        <f>VLOOKUP(C894,Tableau1[],2,FALSE)</f>
        <v>#N/A</v>
      </c>
    </row>
    <row r="895" spans="5:16" x14ac:dyDescent="0.25">
      <c r="E895" s="88"/>
      <c r="J895" s="88"/>
      <c r="P895" s="95" t="e">
        <f>VLOOKUP(C895,Tableau1[],2,FALSE)</f>
        <v>#N/A</v>
      </c>
    </row>
    <row r="896" spans="5:16" x14ac:dyDescent="0.25">
      <c r="E896" s="88"/>
      <c r="J896" s="88"/>
      <c r="P896" s="95" t="e">
        <f>VLOOKUP(C896,Tableau1[],2,FALSE)</f>
        <v>#N/A</v>
      </c>
    </row>
    <row r="897" spans="5:16" x14ac:dyDescent="0.25">
      <c r="E897" s="88"/>
      <c r="J897" s="88"/>
      <c r="P897" s="95" t="e">
        <f>VLOOKUP(C897,Tableau1[],2,FALSE)</f>
        <v>#N/A</v>
      </c>
    </row>
    <row r="898" spans="5:16" x14ac:dyDescent="0.25">
      <c r="E898" s="88"/>
      <c r="J898" s="88"/>
      <c r="P898" s="95" t="e">
        <f>VLOOKUP(C898,Tableau1[],2,FALSE)</f>
        <v>#N/A</v>
      </c>
    </row>
    <row r="899" spans="5:16" x14ac:dyDescent="0.25">
      <c r="E899" s="88"/>
      <c r="J899" s="88"/>
      <c r="P899" s="95" t="e">
        <f>VLOOKUP(C899,Tableau1[],2,FALSE)</f>
        <v>#N/A</v>
      </c>
    </row>
    <row r="900" spans="5:16" x14ac:dyDescent="0.25">
      <c r="E900" s="88"/>
      <c r="J900" s="88"/>
      <c r="P900" s="95" t="e">
        <f>VLOOKUP(C900,Tableau1[],2,FALSE)</f>
        <v>#N/A</v>
      </c>
    </row>
    <row r="901" spans="5:16" x14ac:dyDescent="0.25">
      <c r="E901" s="88"/>
      <c r="J901" s="88"/>
      <c r="P901" s="95" t="e">
        <f>VLOOKUP(C901,Tableau1[],2,FALSE)</f>
        <v>#N/A</v>
      </c>
    </row>
    <row r="902" spans="5:16" x14ac:dyDescent="0.25">
      <c r="E902" s="88"/>
      <c r="J902" s="88"/>
      <c r="P902" s="95" t="e">
        <f>VLOOKUP(C902,Tableau1[],2,FALSE)</f>
        <v>#N/A</v>
      </c>
    </row>
    <row r="903" spans="5:16" x14ac:dyDescent="0.25">
      <c r="E903" s="88"/>
      <c r="J903" s="88"/>
      <c r="P903" s="95" t="e">
        <f>VLOOKUP(C903,Tableau1[],2,FALSE)</f>
        <v>#N/A</v>
      </c>
    </row>
    <row r="904" spans="5:16" x14ac:dyDescent="0.25">
      <c r="E904" s="88"/>
      <c r="J904" s="88"/>
      <c r="P904" s="95" t="e">
        <f>VLOOKUP(C904,Tableau1[],2,FALSE)</f>
        <v>#N/A</v>
      </c>
    </row>
    <row r="905" spans="5:16" x14ac:dyDescent="0.25">
      <c r="E905" s="88"/>
      <c r="J905" s="88"/>
      <c r="P905" s="95" t="e">
        <f>VLOOKUP(C905,Tableau1[],2,FALSE)</f>
        <v>#N/A</v>
      </c>
    </row>
    <row r="906" spans="5:16" x14ac:dyDescent="0.25">
      <c r="E906" s="88"/>
      <c r="J906" s="88"/>
      <c r="P906" s="95" t="e">
        <f>VLOOKUP(C906,Tableau1[],2,FALSE)</f>
        <v>#N/A</v>
      </c>
    </row>
    <row r="907" spans="5:16" x14ac:dyDescent="0.25">
      <c r="E907" s="88"/>
      <c r="J907" s="88"/>
      <c r="P907" s="95" t="e">
        <f>VLOOKUP(C907,Tableau1[],2,FALSE)</f>
        <v>#N/A</v>
      </c>
    </row>
    <row r="908" spans="5:16" x14ac:dyDescent="0.25">
      <c r="E908" s="88"/>
      <c r="J908" s="88"/>
      <c r="P908" s="95" t="e">
        <f>VLOOKUP(C908,Tableau1[],2,FALSE)</f>
        <v>#N/A</v>
      </c>
    </row>
    <row r="909" spans="5:16" x14ac:dyDescent="0.25">
      <c r="E909" s="88"/>
      <c r="J909" s="88"/>
      <c r="P909" s="95" t="e">
        <f>VLOOKUP(C909,Tableau1[],2,FALSE)</f>
        <v>#N/A</v>
      </c>
    </row>
    <row r="910" spans="5:16" x14ac:dyDescent="0.25">
      <c r="E910" s="88"/>
      <c r="J910" s="88"/>
      <c r="P910" s="95" t="e">
        <f>VLOOKUP(C910,Tableau1[],2,FALSE)</f>
        <v>#N/A</v>
      </c>
    </row>
    <row r="911" spans="5:16" x14ac:dyDescent="0.25">
      <c r="E911" s="88"/>
      <c r="J911" s="88"/>
      <c r="P911" s="95" t="e">
        <f>VLOOKUP(C911,Tableau1[],2,FALSE)</f>
        <v>#N/A</v>
      </c>
    </row>
    <row r="912" spans="5:16" x14ac:dyDescent="0.25">
      <c r="E912" s="88"/>
      <c r="J912" s="88"/>
      <c r="P912" s="95" t="e">
        <f>VLOOKUP(C912,Tableau1[],2,FALSE)</f>
        <v>#N/A</v>
      </c>
    </row>
    <row r="913" spans="5:16" x14ac:dyDescent="0.25">
      <c r="E913" s="88"/>
      <c r="J913" s="88"/>
      <c r="P913" s="95" t="e">
        <f>VLOOKUP(C913,Tableau1[],2,FALSE)</f>
        <v>#N/A</v>
      </c>
    </row>
    <row r="914" spans="5:16" x14ac:dyDescent="0.25">
      <c r="E914" s="88"/>
      <c r="J914" s="88"/>
      <c r="P914" s="95" t="e">
        <f>VLOOKUP(C914,Tableau1[],2,FALSE)</f>
        <v>#N/A</v>
      </c>
    </row>
    <row r="915" spans="5:16" x14ac:dyDescent="0.25">
      <c r="E915" s="88"/>
      <c r="J915" s="88"/>
      <c r="P915" s="95" t="e">
        <f>VLOOKUP(C915,Tableau1[],2,FALSE)</f>
        <v>#N/A</v>
      </c>
    </row>
    <row r="916" spans="5:16" x14ac:dyDescent="0.25">
      <c r="E916" s="88"/>
      <c r="J916" s="88"/>
      <c r="P916" s="95" t="e">
        <f>VLOOKUP(C916,Tableau1[],2,FALSE)</f>
        <v>#N/A</v>
      </c>
    </row>
    <row r="917" spans="5:16" x14ac:dyDescent="0.25">
      <c r="E917" s="88"/>
      <c r="J917" s="88"/>
      <c r="P917" s="95" t="e">
        <f>VLOOKUP(C917,Tableau1[],2,FALSE)</f>
        <v>#N/A</v>
      </c>
    </row>
    <row r="918" spans="5:16" x14ac:dyDescent="0.25">
      <c r="E918" s="88"/>
      <c r="J918" s="88"/>
      <c r="P918" s="95" t="e">
        <f>VLOOKUP(C918,Tableau1[],2,FALSE)</f>
        <v>#N/A</v>
      </c>
    </row>
    <row r="919" spans="5:16" x14ac:dyDescent="0.25">
      <c r="E919" s="88"/>
      <c r="J919" s="88"/>
      <c r="P919" s="95" t="e">
        <f>VLOOKUP(C919,Tableau1[],2,FALSE)</f>
        <v>#N/A</v>
      </c>
    </row>
    <row r="920" spans="5:16" x14ac:dyDescent="0.25">
      <c r="E920" s="88"/>
      <c r="J920" s="88"/>
      <c r="P920" s="95" t="e">
        <f>VLOOKUP(C920,Tableau1[],2,FALSE)</f>
        <v>#N/A</v>
      </c>
    </row>
    <row r="921" spans="5:16" x14ac:dyDescent="0.25">
      <c r="E921" s="88"/>
      <c r="J921" s="88"/>
      <c r="P921" s="95" t="e">
        <f>VLOOKUP(C921,Tableau1[],2,FALSE)</f>
        <v>#N/A</v>
      </c>
    </row>
    <row r="922" spans="5:16" x14ac:dyDescent="0.25">
      <c r="E922" s="88"/>
      <c r="J922" s="88"/>
      <c r="P922" s="95" t="e">
        <f>VLOOKUP(C922,Tableau1[],2,FALSE)</f>
        <v>#N/A</v>
      </c>
    </row>
    <row r="923" spans="5:16" x14ac:dyDescent="0.25">
      <c r="E923" s="88"/>
      <c r="J923" s="88"/>
      <c r="P923" s="95" t="e">
        <f>VLOOKUP(C923,Tableau1[],2,FALSE)</f>
        <v>#N/A</v>
      </c>
    </row>
    <row r="924" spans="5:16" x14ac:dyDescent="0.25">
      <c r="E924" s="88"/>
      <c r="J924" s="88"/>
      <c r="P924" s="95" t="e">
        <f>VLOOKUP(C924,Tableau1[],2,FALSE)</f>
        <v>#N/A</v>
      </c>
    </row>
    <row r="925" spans="5:16" x14ac:dyDescent="0.25">
      <c r="E925" s="88"/>
      <c r="J925" s="88"/>
      <c r="P925" s="95" t="e">
        <f>VLOOKUP(C925,Tableau1[],2,FALSE)</f>
        <v>#N/A</v>
      </c>
    </row>
    <row r="926" spans="5:16" x14ac:dyDescent="0.25">
      <c r="E926" s="88"/>
      <c r="J926" s="88"/>
      <c r="P926" s="95" t="e">
        <f>VLOOKUP(C926,Tableau1[],2,FALSE)</f>
        <v>#N/A</v>
      </c>
    </row>
    <row r="927" spans="5:16" x14ac:dyDescent="0.25">
      <c r="E927" s="88"/>
      <c r="J927" s="88"/>
      <c r="P927" s="95" t="e">
        <f>VLOOKUP(C927,Tableau1[],2,FALSE)</f>
        <v>#N/A</v>
      </c>
    </row>
    <row r="928" spans="5:16" x14ac:dyDescent="0.25">
      <c r="E928" s="88"/>
      <c r="J928" s="88"/>
      <c r="P928" s="95" t="e">
        <f>VLOOKUP(C928,Tableau1[],2,FALSE)</f>
        <v>#N/A</v>
      </c>
    </row>
    <row r="929" spans="5:16" x14ac:dyDescent="0.25">
      <c r="E929" s="88"/>
      <c r="J929" s="88"/>
      <c r="P929" s="95" t="e">
        <f>VLOOKUP(C929,Tableau1[],2,FALSE)</f>
        <v>#N/A</v>
      </c>
    </row>
    <row r="930" spans="5:16" x14ac:dyDescent="0.25">
      <c r="E930" s="88"/>
      <c r="J930" s="88"/>
      <c r="P930" s="95" t="e">
        <f>VLOOKUP(C930,Tableau1[],2,FALSE)</f>
        <v>#N/A</v>
      </c>
    </row>
    <row r="931" spans="5:16" x14ac:dyDescent="0.25">
      <c r="E931" s="88"/>
      <c r="J931" s="88"/>
      <c r="P931" s="95" t="e">
        <f>VLOOKUP(C931,Tableau1[],2,FALSE)</f>
        <v>#N/A</v>
      </c>
    </row>
    <row r="932" spans="5:16" x14ac:dyDescent="0.25">
      <c r="E932" s="88"/>
      <c r="J932" s="88"/>
      <c r="P932" s="95" t="e">
        <f>VLOOKUP(C932,Tableau1[],2,FALSE)</f>
        <v>#N/A</v>
      </c>
    </row>
    <row r="933" spans="5:16" x14ac:dyDescent="0.25">
      <c r="E933" s="88"/>
      <c r="J933" s="88"/>
      <c r="P933" s="95" t="e">
        <f>VLOOKUP(C933,Tableau1[],2,FALSE)</f>
        <v>#N/A</v>
      </c>
    </row>
    <row r="934" spans="5:16" x14ac:dyDescent="0.25">
      <c r="E934" s="88"/>
      <c r="J934" s="88"/>
      <c r="P934" s="95" t="e">
        <f>VLOOKUP(C934,Tableau1[],2,FALSE)</f>
        <v>#N/A</v>
      </c>
    </row>
    <row r="935" spans="5:16" x14ac:dyDescent="0.25">
      <c r="E935" s="88"/>
      <c r="J935" s="88"/>
      <c r="P935" s="95" t="e">
        <f>VLOOKUP(C935,Tableau1[],2,FALSE)</f>
        <v>#N/A</v>
      </c>
    </row>
    <row r="936" spans="5:16" x14ac:dyDescent="0.25">
      <c r="E936" s="88"/>
      <c r="J936" s="88"/>
      <c r="P936" s="95" t="e">
        <f>VLOOKUP(C936,Tableau1[],2,FALSE)</f>
        <v>#N/A</v>
      </c>
    </row>
    <row r="937" spans="5:16" x14ac:dyDescent="0.25">
      <c r="E937" s="88"/>
      <c r="J937" s="88"/>
      <c r="P937" s="95" t="e">
        <f>VLOOKUP(C937,Tableau1[],2,FALSE)</f>
        <v>#N/A</v>
      </c>
    </row>
    <row r="938" spans="5:16" x14ac:dyDescent="0.25">
      <c r="E938" s="88"/>
      <c r="J938" s="88"/>
      <c r="P938" s="95" t="e">
        <f>VLOOKUP(C938,Tableau1[],2,FALSE)</f>
        <v>#N/A</v>
      </c>
    </row>
    <row r="939" spans="5:16" x14ac:dyDescent="0.25">
      <c r="E939" s="88"/>
      <c r="J939" s="88"/>
      <c r="P939" s="95" t="e">
        <f>VLOOKUP(C939,Tableau1[],2,FALSE)</f>
        <v>#N/A</v>
      </c>
    </row>
    <row r="940" spans="5:16" x14ac:dyDescent="0.25">
      <c r="E940" s="88"/>
      <c r="J940" s="88"/>
      <c r="P940" s="95" t="e">
        <f>VLOOKUP(C940,Tableau1[],2,FALSE)</f>
        <v>#N/A</v>
      </c>
    </row>
    <row r="941" spans="5:16" x14ac:dyDescent="0.25">
      <c r="E941" s="88"/>
      <c r="J941" s="88"/>
      <c r="P941" s="95" t="e">
        <f>VLOOKUP(C941,Tableau1[],2,FALSE)</f>
        <v>#N/A</v>
      </c>
    </row>
    <row r="942" spans="5:16" x14ac:dyDescent="0.25">
      <c r="E942" s="88"/>
      <c r="J942" s="88"/>
      <c r="P942" s="95" t="e">
        <f>VLOOKUP(C942,Tableau1[],2,FALSE)</f>
        <v>#N/A</v>
      </c>
    </row>
    <row r="943" spans="5:16" x14ac:dyDescent="0.25">
      <c r="E943" s="88"/>
      <c r="J943" s="88"/>
      <c r="P943" s="95" t="e">
        <f>VLOOKUP(C943,Tableau1[],2,FALSE)</f>
        <v>#N/A</v>
      </c>
    </row>
    <row r="944" spans="5:16" x14ac:dyDescent="0.25">
      <c r="E944" s="88"/>
      <c r="J944" s="88"/>
      <c r="P944" s="95" t="e">
        <f>VLOOKUP(C944,Tableau1[],2,FALSE)</f>
        <v>#N/A</v>
      </c>
    </row>
    <row r="945" spans="5:16" x14ac:dyDescent="0.25">
      <c r="E945" s="88"/>
      <c r="J945" s="88"/>
      <c r="P945" s="95" t="e">
        <f>VLOOKUP(C945,Tableau1[],2,FALSE)</f>
        <v>#N/A</v>
      </c>
    </row>
    <row r="946" spans="5:16" x14ac:dyDescent="0.25">
      <c r="E946" s="88"/>
      <c r="J946" s="88"/>
      <c r="P946" s="95" t="e">
        <f>VLOOKUP(C946,Tableau1[],2,FALSE)</f>
        <v>#N/A</v>
      </c>
    </row>
    <row r="947" spans="5:16" x14ac:dyDescent="0.25">
      <c r="E947" s="88"/>
      <c r="J947" s="88"/>
      <c r="P947" s="95" t="e">
        <f>VLOOKUP(C947,Tableau1[],2,FALSE)</f>
        <v>#N/A</v>
      </c>
    </row>
    <row r="948" spans="5:16" x14ac:dyDescent="0.25">
      <c r="E948" s="88"/>
      <c r="J948" s="88"/>
      <c r="P948" s="95" t="e">
        <f>VLOOKUP(C948,Tableau1[],2,FALSE)</f>
        <v>#N/A</v>
      </c>
    </row>
    <row r="949" spans="5:16" x14ac:dyDescent="0.25">
      <c r="E949" s="88"/>
      <c r="J949" s="88"/>
      <c r="P949" s="95" t="e">
        <f>VLOOKUP(C949,Tableau1[],2,FALSE)</f>
        <v>#N/A</v>
      </c>
    </row>
    <row r="950" spans="5:16" x14ac:dyDescent="0.25">
      <c r="E950" s="88"/>
      <c r="J950" s="88"/>
      <c r="P950" s="95" t="e">
        <f>VLOOKUP(C950,Tableau1[],2,FALSE)</f>
        <v>#N/A</v>
      </c>
    </row>
    <row r="951" spans="5:16" x14ac:dyDescent="0.25">
      <c r="E951" s="88"/>
      <c r="J951" s="88"/>
      <c r="P951" s="95" t="e">
        <f>VLOOKUP(C951,Tableau1[],2,FALSE)</f>
        <v>#N/A</v>
      </c>
    </row>
    <row r="952" spans="5:16" x14ac:dyDescent="0.25">
      <c r="E952" s="88"/>
      <c r="J952" s="88"/>
      <c r="P952" s="95" t="e">
        <f>VLOOKUP(C952,Tableau1[],2,FALSE)</f>
        <v>#N/A</v>
      </c>
    </row>
    <row r="953" spans="5:16" x14ac:dyDescent="0.25">
      <c r="E953" s="88"/>
      <c r="J953" s="88"/>
      <c r="P953" s="95" t="e">
        <f>VLOOKUP(C953,Tableau1[],2,FALSE)</f>
        <v>#N/A</v>
      </c>
    </row>
    <row r="954" spans="5:16" x14ac:dyDescent="0.25">
      <c r="E954" s="88"/>
      <c r="J954" s="88"/>
      <c r="P954" s="95" t="e">
        <f>VLOOKUP(C954,Tableau1[],2,FALSE)</f>
        <v>#N/A</v>
      </c>
    </row>
    <row r="955" spans="5:16" x14ac:dyDescent="0.25">
      <c r="E955" s="88"/>
      <c r="J955" s="88"/>
      <c r="P955" s="95" t="e">
        <f>VLOOKUP(C955,Tableau1[],2,FALSE)</f>
        <v>#N/A</v>
      </c>
    </row>
    <row r="956" spans="5:16" x14ac:dyDescent="0.25">
      <c r="E956" s="88"/>
      <c r="J956" s="88"/>
      <c r="P956" s="95" t="e">
        <f>VLOOKUP(C956,Tableau1[],2,FALSE)</f>
        <v>#N/A</v>
      </c>
    </row>
    <row r="957" spans="5:16" x14ac:dyDescent="0.25">
      <c r="E957" s="88"/>
      <c r="J957" s="88"/>
      <c r="P957" s="95" t="e">
        <f>VLOOKUP(C957,Tableau1[],2,FALSE)</f>
        <v>#N/A</v>
      </c>
    </row>
    <row r="958" spans="5:16" x14ac:dyDescent="0.25">
      <c r="E958" s="88"/>
      <c r="J958" s="88"/>
      <c r="P958" s="95" t="e">
        <f>VLOOKUP(C958,Tableau1[],2,FALSE)</f>
        <v>#N/A</v>
      </c>
    </row>
    <row r="959" spans="5:16" x14ac:dyDescent="0.25">
      <c r="E959" s="88"/>
      <c r="J959" s="88"/>
      <c r="P959" s="95" t="e">
        <f>VLOOKUP(C959,Tableau1[],2,FALSE)</f>
        <v>#N/A</v>
      </c>
    </row>
    <row r="960" spans="5:16" x14ac:dyDescent="0.25">
      <c r="E960" s="88"/>
      <c r="J960" s="88"/>
      <c r="P960" s="95" t="e">
        <f>VLOOKUP(C960,Tableau1[],2,FALSE)</f>
        <v>#N/A</v>
      </c>
    </row>
    <row r="961" spans="5:16" x14ac:dyDescent="0.25">
      <c r="E961" s="88"/>
      <c r="J961" s="88"/>
      <c r="P961" s="95" t="e">
        <f>VLOOKUP(C961,Tableau1[],2,FALSE)</f>
        <v>#N/A</v>
      </c>
    </row>
    <row r="962" spans="5:16" x14ac:dyDescent="0.25">
      <c r="E962" s="88"/>
      <c r="J962" s="88"/>
      <c r="P962" s="95" t="e">
        <f>VLOOKUP(C962,Tableau1[],2,FALSE)</f>
        <v>#N/A</v>
      </c>
    </row>
    <row r="963" spans="5:16" x14ac:dyDescent="0.25">
      <c r="E963" s="88"/>
      <c r="J963" s="88"/>
      <c r="P963" s="95" t="e">
        <f>VLOOKUP(C963,Tableau1[],2,FALSE)</f>
        <v>#N/A</v>
      </c>
    </row>
    <row r="964" spans="5:16" x14ac:dyDescent="0.25">
      <c r="E964" s="88"/>
      <c r="J964" s="88"/>
      <c r="P964" s="95" t="e">
        <f>VLOOKUP(C964,Tableau1[],2,FALSE)</f>
        <v>#N/A</v>
      </c>
    </row>
    <row r="965" spans="5:16" x14ac:dyDescent="0.25">
      <c r="E965" s="88"/>
      <c r="J965" s="88"/>
      <c r="P965" s="95" t="e">
        <f>VLOOKUP(C965,Tableau1[],2,FALSE)</f>
        <v>#N/A</v>
      </c>
    </row>
    <row r="966" spans="5:16" x14ac:dyDescent="0.25">
      <c r="E966" s="88"/>
      <c r="J966" s="88"/>
      <c r="P966" s="95" t="e">
        <f>VLOOKUP(C966,Tableau1[],2,FALSE)</f>
        <v>#N/A</v>
      </c>
    </row>
    <row r="967" spans="5:16" x14ac:dyDescent="0.25">
      <c r="E967" s="88"/>
      <c r="J967" s="88"/>
      <c r="P967" s="95" t="e">
        <f>VLOOKUP(C967,Tableau1[],2,FALSE)</f>
        <v>#N/A</v>
      </c>
    </row>
    <row r="968" spans="5:16" x14ac:dyDescent="0.25">
      <c r="E968" s="88"/>
      <c r="J968" s="88"/>
      <c r="P968" s="95" t="e">
        <f>VLOOKUP(C968,Tableau1[],2,FALSE)</f>
        <v>#N/A</v>
      </c>
    </row>
    <row r="969" spans="5:16" x14ac:dyDescent="0.25">
      <c r="E969" s="88"/>
      <c r="J969" s="88"/>
      <c r="P969" s="95" t="e">
        <f>VLOOKUP(C969,Tableau1[],2,FALSE)</f>
        <v>#N/A</v>
      </c>
    </row>
    <row r="970" spans="5:16" x14ac:dyDescent="0.25">
      <c r="E970" s="88"/>
      <c r="J970" s="88"/>
      <c r="P970" s="95" t="e">
        <f>VLOOKUP(C970,Tableau1[],2,FALSE)</f>
        <v>#N/A</v>
      </c>
    </row>
    <row r="971" spans="5:16" x14ac:dyDescent="0.25">
      <c r="E971" s="88"/>
      <c r="J971" s="88"/>
      <c r="P971" s="95" t="e">
        <f>VLOOKUP(C971,Tableau1[],2,FALSE)</f>
        <v>#N/A</v>
      </c>
    </row>
    <row r="972" spans="5:16" x14ac:dyDescent="0.25">
      <c r="E972" s="88"/>
      <c r="J972" s="88"/>
      <c r="P972" s="95" t="e">
        <f>VLOOKUP(C972,Tableau1[],2,FALSE)</f>
        <v>#N/A</v>
      </c>
    </row>
    <row r="973" spans="5:16" x14ac:dyDescent="0.25">
      <c r="E973" s="88"/>
      <c r="J973" s="88"/>
      <c r="P973" s="95" t="e">
        <f>VLOOKUP(C973,Tableau1[],2,FALSE)</f>
        <v>#N/A</v>
      </c>
    </row>
    <row r="974" spans="5:16" x14ac:dyDescent="0.25">
      <c r="E974" s="88"/>
      <c r="J974" s="88"/>
      <c r="P974" s="95" t="e">
        <f>VLOOKUP(C974,Tableau1[],2,FALSE)</f>
        <v>#N/A</v>
      </c>
    </row>
    <row r="975" spans="5:16" x14ac:dyDescent="0.25">
      <c r="E975" s="88"/>
      <c r="J975" s="88"/>
      <c r="P975" s="95" t="e">
        <f>VLOOKUP(C975,Tableau1[],2,FALSE)</f>
        <v>#N/A</v>
      </c>
    </row>
    <row r="976" spans="5:16" x14ac:dyDescent="0.25">
      <c r="E976" s="88"/>
      <c r="J976" s="88"/>
      <c r="P976" s="95" t="e">
        <f>VLOOKUP(C976,Tableau1[],2,FALSE)</f>
        <v>#N/A</v>
      </c>
    </row>
    <row r="977" spans="5:16" x14ac:dyDescent="0.25">
      <c r="E977" s="88"/>
      <c r="J977" s="88"/>
      <c r="P977" s="95" t="e">
        <f>VLOOKUP(C977,Tableau1[],2,FALSE)</f>
        <v>#N/A</v>
      </c>
    </row>
    <row r="978" spans="5:16" x14ac:dyDescent="0.25">
      <c r="E978" s="88"/>
      <c r="J978" s="88"/>
      <c r="P978" s="95" t="e">
        <f>VLOOKUP(C978,Tableau1[],2,FALSE)</f>
        <v>#N/A</v>
      </c>
    </row>
    <row r="979" spans="5:16" x14ac:dyDescent="0.25">
      <c r="E979" s="88"/>
      <c r="J979" s="88"/>
      <c r="P979" s="95" t="e">
        <f>VLOOKUP(C979,Tableau1[],2,FALSE)</f>
        <v>#N/A</v>
      </c>
    </row>
    <row r="980" spans="5:16" x14ac:dyDescent="0.25">
      <c r="E980" s="88"/>
      <c r="J980" s="88"/>
      <c r="P980" s="95" t="e">
        <f>VLOOKUP(C980,Tableau1[],2,FALSE)</f>
        <v>#N/A</v>
      </c>
    </row>
    <row r="981" spans="5:16" x14ac:dyDescent="0.25">
      <c r="E981" s="88"/>
      <c r="J981" s="88"/>
      <c r="P981" s="95" t="e">
        <f>VLOOKUP(C981,Tableau1[],2,FALSE)</f>
        <v>#N/A</v>
      </c>
    </row>
    <row r="982" spans="5:16" x14ac:dyDescent="0.25">
      <c r="E982" s="88"/>
      <c r="J982" s="88"/>
      <c r="P982" s="95" t="e">
        <f>VLOOKUP(C982,Tableau1[],2,FALSE)</f>
        <v>#N/A</v>
      </c>
    </row>
    <row r="983" spans="5:16" x14ac:dyDescent="0.25">
      <c r="E983" s="88"/>
      <c r="J983" s="88"/>
      <c r="P983" s="95" t="e">
        <f>VLOOKUP(C983,Tableau1[],2,FALSE)</f>
        <v>#N/A</v>
      </c>
    </row>
    <row r="984" spans="5:16" x14ac:dyDescent="0.25">
      <c r="E984" s="88"/>
      <c r="J984" s="88"/>
      <c r="P984" s="95" t="e">
        <f>VLOOKUP(C984,Tableau1[],2,FALSE)</f>
        <v>#N/A</v>
      </c>
    </row>
    <row r="985" spans="5:16" x14ac:dyDescent="0.25">
      <c r="E985" s="88"/>
      <c r="J985" s="88"/>
      <c r="P985" s="95" t="e">
        <f>VLOOKUP(C985,Tableau1[],2,FALSE)</f>
        <v>#N/A</v>
      </c>
    </row>
    <row r="986" spans="5:16" x14ac:dyDescent="0.25">
      <c r="E986" s="88"/>
      <c r="J986" s="88"/>
      <c r="P986" s="95" t="e">
        <f>VLOOKUP(C986,Tableau1[],2,FALSE)</f>
        <v>#N/A</v>
      </c>
    </row>
    <row r="987" spans="5:16" x14ac:dyDescent="0.25">
      <c r="E987" s="88"/>
      <c r="J987" s="88"/>
      <c r="P987" s="95" t="e">
        <f>VLOOKUP(C987,Tableau1[],2,FALSE)</f>
        <v>#N/A</v>
      </c>
    </row>
    <row r="988" spans="5:16" x14ac:dyDescent="0.25">
      <c r="E988" s="88"/>
      <c r="J988" s="88"/>
      <c r="P988" s="95" t="e">
        <f>VLOOKUP(C988,Tableau1[],2,FALSE)</f>
        <v>#N/A</v>
      </c>
    </row>
    <row r="989" spans="5:16" x14ac:dyDescent="0.25">
      <c r="E989" s="88"/>
      <c r="J989" s="88"/>
      <c r="P989" s="95" t="e">
        <f>VLOOKUP(C989,Tableau1[],2,FALSE)</f>
        <v>#N/A</v>
      </c>
    </row>
    <row r="990" spans="5:16" x14ac:dyDescent="0.25">
      <c r="E990" s="88"/>
      <c r="J990" s="88"/>
      <c r="P990" s="95" t="e">
        <f>VLOOKUP(C990,Tableau1[],2,FALSE)</f>
        <v>#N/A</v>
      </c>
    </row>
    <row r="991" spans="5:16" x14ac:dyDescent="0.25">
      <c r="E991" s="88"/>
      <c r="J991" s="88"/>
      <c r="P991" s="95" t="e">
        <f>VLOOKUP(C991,Tableau1[],2,FALSE)</f>
        <v>#N/A</v>
      </c>
    </row>
    <row r="992" spans="5:16" x14ac:dyDescent="0.25">
      <c r="E992" s="88"/>
      <c r="J992" s="88"/>
      <c r="P992" s="95" t="e">
        <f>VLOOKUP(C992,Tableau1[],2,FALSE)</f>
        <v>#N/A</v>
      </c>
    </row>
    <row r="993" spans="5:16" x14ac:dyDescent="0.25">
      <c r="E993" s="88"/>
      <c r="J993" s="88"/>
      <c r="P993" s="95" t="e">
        <f>VLOOKUP(C993,Tableau1[],2,FALSE)</f>
        <v>#N/A</v>
      </c>
    </row>
    <row r="994" spans="5:16" x14ac:dyDescent="0.25">
      <c r="E994" s="88"/>
      <c r="J994" s="88"/>
      <c r="P994" s="95" t="e">
        <f>VLOOKUP(C994,Tableau1[],2,FALSE)</f>
        <v>#N/A</v>
      </c>
    </row>
    <row r="995" spans="5:16" x14ac:dyDescent="0.25">
      <c r="E995" s="88"/>
      <c r="J995" s="88"/>
      <c r="P995" s="95" t="e">
        <f>VLOOKUP(C995,Tableau1[],2,FALSE)</f>
        <v>#N/A</v>
      </c>
    </row>
    <row r="996" spans="5:16" x14ac:dyDescent="0.25">
      <c r="E996" s="88"/>
      <c r="J996" s="88"/>
      <c r="P996" s="95" t="e">
        <f>VLOOKUP(C996,Tableau1[],2,FALSE)</f>
        <v>#N/A</v>
      </c>
    </row>
    <row r="997" spans="5:16" x14ac:dyDescent="0.25">
      <c r="E997" s="88"/>
      <c r="J997" s="88"/>
      <c r="P997" s="95" t="e">
        <f>VLOOKUP(C997,Tableau1[],2,FALSE)</f>
        <v>#N/A</v>
      </c>
    </row>
    <row r="998" spans="5:16" x14ac:dyDescent="0.25">
      <c r="E998" s="88"/>
      <c r="J998" s="88"/>
      <c r="P998" s="95" t="e">
        <f>VLOOKUP(C998,Tableau1[],2,FALSE)</f>
        <v>#N/A</v>
      </c>
    </row>
    <row r="999" spans="5:16" x14ac:dyDescent="0.25">
      <c r="E999" s="88"/>
      <c r="J999" s="88"/>
      <c r="P999" s="95" t="e">
        <f>VLOOKUP(C999,Tableau1[],2,FALSE)</f>
        <v>#N/A</v>
      </c>
    </row>
    <row r="1000" spans="5:16" x14ac:dyDescent="0.25">
      <c r="E1000" s="88"/>
      <c r="J1000" s="88"/>
      <c r="P1000" s="95" t="e">
        <f>VLOOKUP(C1000,Tableau1[],2,FALSE)</f>
        <v>#N/A</v>
      </c>
    </row>
  </sheetData>
  <sheetProtection sheet="1" objects="1" scenarios="1"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pivot table</vt:lpstr>
      <vt:lpstr>Feuil1</vt:lpstr>
      <vt:lpstr>commandes</vt:lpstr>
    </vt:vector>
  </TitlesOfParts>
  <Company>Plansee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129_CUA_080</dc:creator>
  <cp:lastModifiedBy>Joël</cp:lastModifiedBy>
  <cp:lastPrinted>2018-02-28T07:18:38Z</cp:lastPrinted>
  <dcterms:created xsi:type="dcterms:W3CDTF">2017-08-17T14:56:25Z</dcterms:created>
  <dcterms:modified xsi:type="dcterms:W3CDTF">2018-03-22T19:35:56Z</dcterms:modified>
</cp:coreProperties>
</file>