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Default Extension="data" ContentType="application/vnd.openxmlformats-officedocument.model+data"/>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Definition2.xml" ContentType="application/vnd.openxmlformats-officedocument.spreadsheetml.pivotCacheDefinition+xml"/>
  <Override PartName="/xl/pivotCache/pivotCacheDefinition3.xml" ContentType="application/vnd.openxmlformats-officedocument.spreadsheetml.pivotCacheDefinition+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slicers/slicer1.xml" ContentType="application/vnd.ms-excel.slicer+xml"/>
  <Override PartName="/xl/pivotTables/pivotTable1.xml" ContentType="application/vnd.openxmlformats-officedocument.spreadsheetml.pivotTable+xml"/>
  <Override PartName="/xl/drawings/drawing2.xml" ContentType="application/vnd.openxmlformats-officedocument.drawing+xml"/>
  <Override PartName="/xl/slicers/slicer2.xml" ContentType="application/vnd.ms-excel.slicer+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customXml/itemProps5.xml" ContentType="application/vnd.openxmlformats-officedocument.customXmlProperties+xml"/>
  <Override PartName="/customXml/itemProps6.xml" ContentType="application/vnd.openxmlformats-officedocument.customXmlProperties+xml"/>
  <Override PartName="/xl/volatileDependencies.xml" ContentType="application/vnd.openxmlformats-officedocument.spreadsheetml.volatileDependenc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8201"/>
  <workbookPr codeName="ThisWorkbook" defaultThemeVersion="166925"/>
  <mc:AlternateContent xmlns:mc="http://schemas.openxmlformats.org/markup-compatibility/2006">
    <mc:Choice Requires="x15">
      <x15ac:absPath xmlns:x15ac="http://schemas.microsoft.com/office/spreadsheetml/2010/11/ac" url="D:\Users\bf000175\Desktop\temporaire\"/>
    </mc:Choice>
  </mc:AlternateContent>
  <bookViews>
    <workbookView xWindow="0" yWindow="0" windowWidth="24000" windowHeight="9510" activeTab="2"/>
  </bookViews>
  <sheets>
    <sheet name="2. converti" sheetId="3" r:id="rId1"/>
    <sheet name="1. pivot" sheetId="2" r:id="rId2"/>
    <sheet name="excel solution" sheetId="6" r:id="rId3"/>
  </sheets>
  <definedNames>
    <definedName name="_xlnm._FilterDatabase" localSheetId="2" hidden="1">'excel solution'!$A$1:$K$65</definedName>
    <definedName name="_xlcn.WorksheetConnection_DaxRanking.xlsxTableau11" hidden="1">Tableau1</definedName>
    <definedName name="Slicer_Family">#N/A</definedName>
    <definedName name="Slicer_Family1">#N/A</definedName>
  </definedNames>
  <calcPr calcId="171027"/>
  <pivotCaches>
    <pivotCache cacheId="3" r:id="rId4"/>
    <pivotCache cacheId="4" r:id="rId5"/>
  </pivotCaches>
  <extLst>
    <ext xmlns:x14="http://schemas.microsoft.com/office/spreadsheetml/2009/9/main" uri="{876F7934-8845-4945-9796-88D515C7AA90}">
      <x14:pivotCaches>
        <pivotCache cacheId="5" r:id="rId6"/>
      </x14:pivotCaches>
    </ext>
    <ext xmlns:x14="http://schemas.microsoft.com/office/spreadsheetml/2009/9/main" uri="{BBE1A952-AA13-448e-AADC-164F8A28A991}">
      <x14:slicerCaches>
        <x14:slicerCache r:id="rId7"/>
        <x14:slicerCache r:id="rId8"/>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15="http://schemas.microsoft.com/office/spreadsheetml/2010/11/main" uri="{FCE2AD5D-F65C-4FA6-A056-5C36A1767C68}">
      <x15:dataModel>
        <x15:modelTables>
          <x15:modelTable id="Tableau1_1eed0a06-cd8f-4879-93a5-a8b2d026ef4f" name="Tableau1" connection="Requête - Tableau1"/>
          <x15:modelTable id="Tableau11" name="Tableau11" connection="WorksheetConnection_DaxRanking.xlsx!Tableau1"/>
        </x15:modelTables>
      </x15:dataModel>
    </ext>
  </extLst>
</workbook>
</file>

<file path=xl/calcChain.xml><?xml version="1.0" encoding="utf-8"?>
<calcChain xmlns="http://schemas.openxmlformats.org/spreadsheetml/2006/main">
  <c r="K3" i="6" l="1"/>
  <c r="K4" i="6"/>
  <c r="K5" i="6"/>
  <c r="K6" i="6"/>
  <c r="K7" i="6"/>
  <c r="K8" i="6"/>
  <c r="K9" i="6"/>
  <c r="K10" i="6"/>
  <c r="K11" i="6"/>
  <c r="K12" i="6"/>
  <c r="K13" i="6"/>
  <c r="K14" i="6"/>
  <c r="K15" i="6"/>
  <c r="K16" i="6"/>
  <c r="K17" i="6"/>
  <c r="K18" i="6"/>
  <c r="K19" i="6"/>
  <c r="K20" i="6"/>
  <c r="K21" i="6"/>
  <c r="K22" i="6"/>
  <c r="K23" i="6"/>
  <c r="K24" i="6"/>
  <c r="K25" i="6"/>
  <c r="K26" i="6"/>
  <c r="K27" i="6"/>
  <c r="K28" i="6"/>
  <c r="K29" i="6"/>
  <c r="K30" i="6"/>
  <c r="K31" i="6"/>
  <c r="K32" i="6"/>
  <c r="K33" i="6"/>
  <c r="K34" i="6"/>
  <c r="K35" i="6"/>
  <c r="K36" i="6"/>
  <c r="K37" i="6"/>
  <c r="K38" i="6"/>
  <c r="K39" i="6"/>
  <c r="J39" i="6" s="1"/>
  <c r="K40" i="6"/>
  <c r="J40" i="6" s="1"/>
  <c r="K41" i="6"/>
  <c r="J41" i="6" s="1"/>
  <c r="K42" i="6"/>
  <c r="K43" i="6"/>
  <c r="K44" i="6"/>
  <c r="K45" i="6"/>
  <c r="K46" i="6"/>
  <c r="K47" i="6"/>
  <c r="K48" i="6"/>
  <c r="K49" i="6"/>
  <c r="K50" i="6"/>
  <c r="J50" i="6" s="1"/>
  <c r="K51" i="6"/>
  <c r="J51" i="6" s="1"/>
  <c r="K52" i="6"/>
  <c r="J52" i="6" s="1"/>
  <c r="K53" i="6"/>
  <c r="J53" i="6" s="1"/>
  <c r="K54" i="6"/>
  <c r="K55" i="6"/>
  <c r="K56" i="6"/>
  <c r="K57" i="6"/>
  <c r="K58" i="6"/>
  <c r="K59" i="6"/>
  <c r="K60" i="6"/>
  <c r="K61" i="6"/>
  <c r="K62" i="6"/>
  <c r="J62" i="6" s="1"/>
  <c r="K63" i="6"/>
  <c r="J63" i="6" s="1"/>
  <c r="K64" i="6"/>
  <c r="J64" i="6" s="1"/>
  <c r="K65" i="6"/>
  <c r="J65" i="6" s="1"/>
  <c r="K2" i="6"/>
  <c r="J2" i="6" s="1"/>
  <c r="I3" i="6"/>
  <c r="I4" i="6"/>
  <c r="I5" i="6"/>
  <c r="I6" i="6"/>
  <c r="I7" i="6"/>
  <c r="I8" i="6"/>
  <c r="I9" i="6"/>
  <c r="I10" i="6"/>
  <c r="I11" i="6"/>
  <c r="I12" i="6"/>
  <c r="I13" i="6"/>
  <c r="I14" i="6"/>
  <c r="I15" i="6"/>
  <c r="I16" i="6"/>
  <c r="I17" i="6"/>
  <c r="I18" i="6"/>
  <c r="I19" i="6"/>
  <c r="I20" i="6"/>
  <c r="I21" i="6"/>
  <c r="I22" i="6"/>
  <c r="I23" i="6"/>
  <c r="I24" i="6"/>
  <c r="I25" i="6"/>
  <c r="I26" i="6"/>
  <c r="I27" i="6"/>
  <c r="I28" i="6"/>
  <c r="I29" i="6"/>
  <c r="I30" i="6"/>
  <c r="I31" i="6"/>
  <c r="I32" i="6"/>
  <c r="I33" i="6"/>
  <c r="I34" i="6"/>
  <c r="I35" i="6"/>
  <c r="I36" i="6"/>
  <c r="I37" i="6"/>
  <c r="I38" i="6"/>
  <c r="I39" i="6"/>
  <c r="I40" i="6"/>
  <c r="I41" i="6"/>
  <c r="I42" i="6"/>
  <c r="I43" i="6"/>
  <c r="I44" i="6"/>
  <c r="I45" i="6"/>
  <c r="I46" i="6"/>
  <c r="I47" i="6"/>
  <c r="I48" i="6"/>
  <c r="I49" i="6"/>
  <c r="I50" i="6"/>
  <c r="I51" i="6"/>
  <c r="I52" i="6"/>
  <c r="I53" i="6"/>
  <c r="I54" i="6"/>
  <c r="I55" i="6"/>
  <c r="I56" i="6"/>
  <c r="I57" i="6"/>
  <c r="I58" i="6"/>
  <c r="I59" i="6"/>
  <c r="I60" i="6"/>
  <c r="I61" i="6"/>
  <c r="I62" i="6"/>
  <c r="I63" i="6"/>
  <c r="I64" i="6"/>
  <c r="I65" i="6"/>
  <c r="I2" i="6"/>
  <c r="J58" i="6" l="1"/>
  <c r="J54" i="6"/>
  <c r="J46" i="6"/>
  <c r="J42" i="6"/>
  <c r="J38" i="6"/>
  <c r="J34" i="6"/>
  <c r="J30" i="6"/>
  <c r="J26" i="6"/>
  <c r="J22" i="6"/>
  <c r="J18" i="6"/>
  <c r="J14" i="6"/>
  <c r="J10" i="6"/>
  <c r="J6" i="6"/>
  <c r="J61" i="6"/>
  <c r="J57" i="6"/>
  <c r="J49" i="6"/>
  <c r="J45" i="6"/>
  <c r="J37" i="6"/>
  <c r="J33" i="6"/>
  <c r="J29" i="6"/>
  <c r="J25" i="6"/>
  <c r="J21" i="6"/>
  <c r="J17" i="6"/>
  <c r="J13" i="6"/>
  <c r="J9" i="6"/>
  <c r="J5" i="6"/>
  <c r="J60" i="6"/>
  <c r="J56" i="6"/>
  <c r="J48" i="6"/>
  <c r="J44" i="6"/>
  <c r="J36" i="6"/>
  <c r="J32" i="6"/>
  <c r="J28" i="6"/>
  <c r="J24" i="6"/>
  <c r="J20" i="6"/>
  <c r="J16" i="6"/>
  <c r="J12" i="6"/>
  <c r="J8" i="6"/>
  <c r="J4" i="6"/>
  <c r="J59" i="6"/>
  <c r="J55" i="6"/>
  <c r="J47" i="6"/>
  <c r="J43" i="6"/>
  <c r="J35" i="6"/>
  <c r="J31" i="6"/>
  <c r="J27" i="6"/>
  <c r="J23" i="6"/>
  <c r="J19" i="6"/>
  <c r="J15" i="6"/>
  <c r="J11" i="6"/>
  <c r="J7" i="6"/>
  <c r="J3" i="6"/>
  <c r="C5" i="3"/>
  <c r="C13" i="3"/>
  <c r="C15" i="3"/>
  <c r="B14" i="3"/>
  <c r="C18" i="3"/>
  <c r="D4" i="3"/>
  <c r="C9" i="3"/>
  <c r="B10" i="3"/>
  <c r="C12" i="3"/>
  <c r="C7" i="3"/>
  <c r="B15" i="3"/>
  <c r="B9" i="3"/>
  <c r="A20" i="3"/>
  <c r="A21" i="3" s="1"/>
  <c r="F4" i="3"/>
  <c r="E4" i="3"/>
  <c r="A3" i="3"/>
  <c r="F7" i="3"/>
  <c r="C11" i="3"/>
  <c r="E15" i="3"/>
  <c r="C10" i="3"/>
  <c r="E9" i="3"/>
  <c r="E10" i="3"/>
  <c r="C6" i="3"/>
  <c r="B5" i="3"/>
  <c r="D18" i="3"/>
  <c r="D13" i="3"/>
  <c r="D20" i="3"/>
  <c r="C16" i="3"/>
  <c r="B19" i="3"/>
  <c r="C17" i="3"/>
  <c r="E17" i="3" s="1"/>
  <c r="F19" i="3"/>
  <c r="E6" i="3"/>
  <c r="C8" i="3"/>
  <c r="E8" i="3" s="1"/>
  <c r="F12" i="3"/>
  <c r="A5" i="3"/>
  <c r="E19" i="3"/>
  <c r="F10" i="3"/>
  <c r="F18" i="3"/>
  <c r="F9" i="3"/>
  <c r="F17" i="3"/>
  <c r="D16" i="3"/>
  <c r="D19" i="3"/>
  <c r="D14" i="3"/>
  <c r="D9" i="3"/>
  <c r="F21" i="3"/>
  <c r="F13" i="3"/>
  <c r="F5" i="3"/>
  <c r="F14" i="3"/>
  <c r="F6" i="3"/>
  <c r="E11" i="3"/>
  <c r="F20" i="3"/>
  <c r="E14" i="3"/>
  <c r="D5" i="3"/>
  <c r="D12" i="3"/>
  <c r="D15" i="3"/>
  <c r="D10" i="3"/>
  <c r="D8" i="3"/>
  <c r="E20" i="3"/>
  <c r="E12" i="3"/>
  <c r="E21" i="3"/>
  <c r="E13" i="3"/>
  <c r="E5" i="3"/>
  <c r="F8" i="3"/>
  <c r="E7" i="3"/>
  <c r="F15" i="3"/>
  <c r="D21" i="3"/>
  <c r="D17" i="3"/>
  <c r="D11" i="3"/>
  <c r="D6" i="3"/>
  <c r="D7" i="3"/>
  <c r="E16" i="3"/>
  <c r="F16" i="3"/>
  <c r="F11" i="3" l="1"/>
  <c r="E18" i="3"/>
</calcChain>
</file>

<file path=xl/connections.xml><?xml version="1.0" encoding="utf-8"?>
<connections xmlns="http://schemas.openxmlformats.org/spreadsheetml/2006/main">
  <connection id="1" name="Requête - Tableau1" description="Connexion à la requête « Tableau1 » dans le classeur." type="100" refreshedVersion="6" minRefreshableVersion="5">
    <extLst>
      <ext xmlns:x15="http://schemas.microsoft.com/office/spreadsheetml/2010/11/main" uri="{DE250136-89BD-433C-8126-D09CA5730AF9}">
        <x15:connection id="b9fb5eec-15c7-443d-86f2-5decace16a43"/>
      </ext>
    </extLst>
  </connection>
  <connection id="2" keepAlive="1" name="ThisWorkbookDataModel" description="Data Model" type="5" refreshedVersion="6" minRefreshableVersion="5" background="1">
    <dbPr connection="Data Model Connection" command="Model" commandType="1"/>
    <olapPr sendLocale="1" rowDrillCount="1000"/>
    <extLst>
      <ext xmlns:x15="http://schemas.microsoft.com/office/spreadsheetml/2010/11/main" uri="{DE250136-89BD-433C-8126-D09CA5730AF9}">
        <x15:connection id="" model="1"/>
      </ext>
    </extLst>
  </connection>
  <connection id="3" name="WorksheetConnection_DaxRanking.xlsx!Tableau1" type="102" refreshedVersion="6" minRefreshableVersion="5">
    <extLst>
      <ext xmlns:x15="http://schemas.microsoft.com/office/spreadsheetml/2010/11/main" uri="{DE250136-89BD-433C-8126-D09CA5730AF9}">
        <x15:connection id="Tableau11">
          <x15:rangePr sourceName="_xlcn.WorksheetConnection_DaxRanking.xlsxTableau11"/>
        </x15:connection>
      </ext>
    </extLst>
  </connection>
</connections>
</file>

<file path=xl/metadata.xml><?xml version="1.0" encoding="utf-8"?>
<metadata xmlns="http://schemas.openxmlformats.org/spreadsheetml/2006/main">
  <metadataTypes count="1">
    <metadataType name="XLMDX" minSupportedVersion="120000" copy="1" pasteAll="1" pasteValues="1" merge="1" splitFirst="1" rowColShift="1" clearFormats="1" clearComments="1" assign="1" coerce="1"/>
  </metadataTypes>
  <metadataStrings count="16">
    <s v="ThisWorkbookDataModel"/>
    <s v="[Tableau11].[Family].&amp;[C]"/>
    <s v="[Tableau11].[Product].&amp;[8]"/>
    <s v="[Tableau11].[DATA].&amp;[Stock]"/>
    <s v="[Tableau11].[Product].&amp;[7]"/>
    <s v="[Tableau11].[DATA].&amp;[Forecast]"/>
    <s v="[Tableau11].[Product].&amp;[6]"/>
    <s v="[Tableau11].[Date (sem)].&amp;[26]"/>
    <s v="[Tableau11].[DATA].&amp;[Supply]"/>
    <s v="[Tableau11].[DATA].&amp;[Sales]"/>
    <s v="[Tableau11].[Date (sem)].[All]"/>
    <s v="[Tableau11].[Date (sem)].&amp;[25]"/>
    <s v="[Measures].[Sum of valeur]"/>
    <s v="{([Tableau11].[Family].&amp;[C])}"/>
    <s v="[Tableau11].[DATA].[All]"/>
    <s v="{[Tableau11].[Family].&amp;[A]}"/>
  </metadataStrings>
  <mdxMetadata count="60">
    <mdx n="0" f="m">
      <t c="3">
        <n x="1"/>
        <n x="2"/>
        <n x="3"/>
      </t>
    </mdx>
    <mdx n="0" f="m">
      <t c="2">
        <n x="1"/>
        <n x="4"/>
      </t>
    </mdx>
    <mdx n="0" f="m">
      <t c="3">
        <n x="1"/>
        <n x="4"/>
        <n x="5"/>
      </t>
    </mdx>
    <mdx n="0" f="m">
      <t c="3">
        <n x="1"/>
        <n x="6"/>
        <n x="3"/>
      </t>
    </mdx>
    <mdx n="0" f="m">
      <t c="1">
        <n x="1"/>
      </t>
    </mdx>
    <mdx n="0" f="m">
      <t c="1">
        <n x="7"/>
      </t>
    </mdx>
    <mdx n="0" f="m">
      <t c="3">
        <n x="1"/>
        <n x="2"/>
        <n x="8"/>
      </t>
    </mdx>
    <mdx n="0" f="m">
      <t c="2">
        <n x="1"/>
        <n x="6"/>
      </t>
    </mdx>
    <mdx n="0" f="m">
      <t c="1">
        <n x="10"/>
      </t>
    </mdx>
    <mdx n="0" f="m">
      <t c="3">
        <n x="1"/>
        <n x="2"/>
        <n x="9"/>
      </t>
    </mdx>
    <mdx n="0" f="m">
      <t c="3">
        <n x="1"/>
        <n x="4"/>
        <n x="8"/>
      </t>
    </mdx>
    <mdx n="0" f="m">
      <t c="1">
        <n x="11"/>
      </t>
    </mdx>
    <mdx n="0" f="m">
      <t c="2">
        <n x="1"/>
        <n x="2"/>
      </t>
    </mdx>
    <mdx n="0" f="m">
      <t c="3">
        <n x="1"/>
        <n x="6"/>
        <n x="8"/>
      </t>
    </mdx>
    <mdx n="0" f="m">
      <t c="3">
        <n x="1"/>
        <n x="2"/>
        <n x="5"/>
      </t>
    </mdx>
    <mdx n="0" f="m">
      <t c="3">
        <n x="1"/>
        <n x="4"/>
        <n x="3"/>
      </t>
    </mdx>
    <mdx n="0" f="m">
      <t c="1">
        <n x="12"/>
      </t>
    </mdx>
    <mdx n="0" f="m">
      <t c="3">
        <n x="1"/>
        <n x="4"/>
        <n x="9"/>
      </t>
    </mdx>
    <mdx n="0" f="v">
      <t c="3">
        <n x="12"/>
        <n x="1"/>
        <n x="10"/>
      </t>
    </mdx>
    <mdx n="0" f="v">
      <t c="5">
        <n x="12"/>
        <n x="1"/>
        <n x="2"/>
        <n x="9"/>
        <n x="10"/>
      </t>
    </mdx>
    <mdx n="0" f="v">
      <t c="5">
        <n x="12"/>
        <n x="1"/>
        <n x="4"/>
        <n x="3"/>
        <n x="10"/>
      </t>
    </mdx>
    <mdx n="0" f="v">
      <t c="5">
        <n x="12"/>
        <n x="1"/>
        <n x="6"/>
        <n x="8"/>
        <n x="10"/>
      </t>
    </mdx>
    <mdx n="0" f="v">
      <t c="5">
        <n x="12"/>
        <n x="1"/>
        <n x="6"/>
        <n x="3"/>
        <n x="10"/>
      </t>
    </mdx>
    <mdx n="0" f="v">
      <t c="5">
        <n x="12"/>
        <n x="1"/>
        <n x="4"/>
        <n x="5"/>
        <n x="7"/>
      </t>
    </mdx>
    <mdx n="0" f="v">
      <t c="5">
        <n x="12"/>
        <n x="1"/>
        <n x="4"/>
        <n x="9"/>
        <n x="10"/>
      </t>
    </mdx>
    <mdx n="0" f="v">
      <t c="4">
        <n x="12"/>
        <n x="1"/>
        <n x="4"/>
        <n x="7"/>
      </t>
    </mdx>
    <mdx n="0" f="v">
      <t c="5">
        <n x="12"/>
        <n x="1"/>
        <n x="2"/>
        <n x="5"/>
        <n x="10"/>
      </t>
    </mdx>
    <mdx n="0" f="v">
      <t c="5">
        <n x="12"/>
        <n x="1"/>
        <n x="2"/>
        <n x="8"/>
        <n x="7"/>
      </t>
    </mdx>
    <mdx n="0" f="v">
      <t c="4">
        <n x="12"/>
        <n x="1"/>
        <n x="2"/>
        <n x="10"/>
      </t>
    </mdx>
    <mdx n="0" f="v">
      <t c="5">
        <n x="12"/>
        <n x="1"/>
        <n x="2"/>
        <n x="5"/>
        <n x="7"/>
      </t>
    </mdx>
    <mdx n="0" f="v">
      <t c="4">
        <n x="12"/>
        <n x="1"/>
        <n x="2"/>
        <n x="7"/>
      </t>
    </mdx>
    <mdx n="0" f="v">
      <t c="4">
        <n x="12"/>
        <n x="1"/>
        <n x="6"/>
        <n x="7"/>
      </t>
    </mdx>
    <mdx n="0" f="v">
      <t c="5">
        <n x="12"/>
        <n x="1"/>
        <n x="4"/>
        <n x="5"/>
        <n x="10"/>
      </t>
    </mdx>
    <mdx n="0" f="v">
      <t c="5">
        <n x="12"/>
        <n x="1"/>
        <n x="4"/>
        <n x="8"/>
        <n x="7"/>
      </t>
    </mdx>
    <mdx n="0" f="v">
      <t c="4">
        <n x="12"/>
        <n x="1"/>
        <n x="4"/>
        <n x="10"/>
      </t>
    </mdx>
    <mdx n="0" f="v">
      <t c="5">
        <n x="12"/>
        <n x="1"/>
        <n x="2"/>
        <n x="3"/>
        <n x="7"/>
      </t>
    </mdx>
    <mdx n="0" f="v">
      <t c="5">
        <n x="12"/>
        <n x="1"/>
        <n x="2"/>
        <n x="8"/>
        <n x="10"/>
      </t>
    </mdx>
    <mdx n="0" f="v">
      <t c="5">
        <n x="12"/>
        <n x="1"/>
        <n x="6"/>
        <n x="3"/>
        <n x="7"/>
      </t>
    </mdx>
    <mdx n="0" f="v">
      <t c="5">
        <n x="12"/>
        <n x="1"/>
        <n x="4"/>
        <n x="9"/>
        <n x="7"/>
      </t>
    </mdx>
    <mdx n="0" f="v">
      <t c="5">
        <n x="12"/>
        <n x="1"/>
        <n x="6"/>
        <n x="8"/>
        <n x="7"/>
      </t>
    </mdx>
    <mdx n="0" f="v">
      <t c="4">
        <n x="12"/>
        <n x="1"/>
        <n x="6"/>
        <n x="10"/>
      </t>
    </mdx>
    <mdx n="0" f="v">
      <t c="5">
        <n x="12"/>
        <n x="1"/>
        <n x="4"/>
        <n x="3"/>
        <n x="7"/>
      </t>
    </mdx>
    <mdx n="0" f="v">
      <t c="5">
        <n x="12"/>
        <n x="1"/>
        <n x="4"/>
        <n x="8"/>
        <n x="10"/>
      </t>
    </mdx>
    <mdx n="0" f="v">
      <t c="5">
        <n x="12"/>
        <n x="1"/>
        <n x="2"/>
        <n x="9"/>
        <n x="7"/>
      </t>
    </mdx>
    <mdx n="0" f="v">
      <t c="5">
        <n x="12"/>
        <n x="1"/>
        <n x="2"/>
        <n x="3"/>
        <n x="10"/>
      </t>
    </mdx>
    <mdx n="0" f="v">
      <t c="3">
        <n x="12"/>
        <n x="1"/>
        <n x="7"/>
      </t>
    </mdx>
    <mdx n="0" f="s">
      <ms ns="13" c="0"/>
    </mdx>
    <mdx n="0" f="v">
      <t c="3">
        <n x="12"/>
        <n x="13" s="1"/>
        <n x="7"/>
      </t>
    </mdx>
    <mdx n="0" f="v">
      <t c="3">
        <n x="12"/>
        <n x="13" s="1"/>
        <n x="10"/>
      </t>
    </mdx>
    <mdx n="0" f="m">
      <t c="1">
        <n x="5"/>
      </t>
    </mdx>
    <mdx n="0" f="v">
      <t c="3">
        <n x="12"/>
        <n x="5"/>
        <n x="7"/>
      </t>
    </mdx>
    <mdx n="0" f="v">
      <t c="3">
        <n x="12"/>
        <n x="5"/>
        <n x="10"/>
      </t>
    </mdx>
    <mdx n="0" f="m">
      <t c="1">
        <n x="9"/>
      </t>
    </mdx>
    <mdx n="0" f="v">
      <t c="3">
        <n x="12"/>
        <n x="9"/>
        <n x="7"/>
      </t>
    </mdx>
    <mdx n="0" f="v">
      <t c="3">
        <n x="12"/>
        <n x="9"/>
        <n x="10"/>
      </t>
    </mdx>
    <mdx n="0" f="m">
      <t c="1">
        <n x="6"/>
      </t>
    </mdx>
    <mdx n="0" f="m">
      <t c="1">
        <n x="14"/>
      </t>
    </mdx>
    <mdx n="0" f="v">
      <t c="4">
        <n x="12"/>
        <n x="14"/>
        <n x="11"/>
        <n x="15" s="1"/>
      </t>
    </mdx>
    <mdx n="0" f="v">
      <t c="4">
        <n x="12"/>
        <n x="5"/>
        <n x="11"/>
        <n x="15" s="1"/>
      </t>
    </mdx>
    <mdx n="0" f="v">
      <t c="4">
        <n x="12"/>
        <n x="9"/>
        <n x="11"/>
        <n x="15" s="1"/>
      </t>
    </mdx>
  </mdxMetadata>
  <valueMetadata count="60">
    <bk>
      <rc t="1" v="0"/>
    </bk>
    <bk>
      <rc t="1" v="1"/>
    </bk>
    <bk>
      <rc t="1" v="2"/>
    </bk>
    <bk>
      <rc t="1" v="3"/>
    </bk>
    <bk>
      <rc t="1" v="4"/>
    </bk>
    <bk>
      <rc t="1" v="5"/>
    </bk>
    <bk>
      <rc t="1" v="6"/>
    </bk>
    <bk>
      <rc t="1" v="7"/>
    </bk>
    <bk>
      <rc t="1" v="8"/>
    </bk>
    <bk>
      <rc t="1" v="9"/>
    </bk>
    <bk>
      <rc t="1" v="10"/>
    </bk>
    <bk>
      <rc t="1" v="11"/>
    </bk>
    <bk>
      <rc t="1" v="12"/>
    </bk>
    <bk>
      <rc t="1" v="13"/>
    </bk>
    <bk>
      <rc t="1" v="14"/>
    </bk>
    <bk>
      <rc t="1" v="15"/>
    </bk>
    <bk>
      <rc t="1" v="16"/>
    </bk>
    <bk>
      <rc t="1" v="17"/>
    </bk>
    <bk>
      <rc t="1" v="18"/>
    </bk>
    <bk>
      <rc t="1" v="19"/>
    </bk>
    <bk>
      <rc t="1" v="20"/>
    </bk>
    <bk>
      <rc t="1" v="21"/>
    </bk>
    <bk>
      <rc t="1" v="22"/>
    </bk>
    <bk>
      <rc t="1" v="23"/>
    </bk>
    <bk>
      <rc t="1" v="24"/>
    </bk>
    <bk>
      <rc t="1" v="25"/>
    </bk>
    <bk>
      <rc t="1" v="26"/>
    </bk>
    <bk>
      <rc t="1" v="27"/>
    </bk>
    <bk>
      <rc t="1" v="28"/>
    </bk>
    <bk>
      <rc t="1" v="29"/>
    </bk>
    <bk>
      <rc t="1" v="30"/>
    </bk>
    <bk>
      <rc t="1" v="31"/>
    </bk>
    <bk>
      <rc t="1" v="32"/>
    </bk>
    <bk>
      <rc t="1" v="33"/>
    </bk>
    <bk>
      <rc t="1" v="34"/>
    </bk>
    <bk>
      <rc t="1" v="35"/>
    </bk>
    <bk>
      <rc t="1" v="36"/>
    </bk>
    <bk>
      <rc t="1" v="37"/>
    </bk>
    <bk>
      <rc t="1" v="38"/>
    </bk>
    <bk>
      <rc t="1" v="39"/>
    </bk>
    <bk>
      <rc t="1" v="40"/>
    </bk>
    <bk>
      <rc t="1" v="41"/>
    </bk>
    <bk>
      <rc t="1" v="42"/>
    </bk>
    <bk>
      <rc t="1" v="43"/>
    </bk>
    <bk>
      <rc t="1" v="44"/>
    </bk>
    <bk>
      <rc t="1" v="45"/>
    </bk>
    <bk>
      <rc t="1" v="46"/>
    </bk>
    <bk>
      <rc t="1" v="47"/>
    </bk>
    <bk>
      <rc t="1" v="48"/>
    </bk>
    <bk>
      <rc t="1" v="49"/>
    </bk>
    <bk>
      <rc t="1" v="50"/>
    </bk>
    <bk>
      <rc t="1" v="51"/>
    </bk>
    <bk>
      <rc t="1" v="52"/>
    </bk>
    <bk>
      <rc t="1" v="53"/>
    </bk>
    <bk>
      <rc t="1" v="54"/>
    </bk>
    <bk>
      <rc t="1" v="55"/>
    </bk>
    <bk>
      <rc t="1" v="56"/>
    </bk>
    <bk>
      <rc t="1" v="57"/>
    </bk>
    <bk>
      <rc t="1" v="58"/>
    </bk>
    <bk>
      <rc t="1" v="59"/>
    </bk>
  </valueMetadata>
</metadata>
</file>

<file path=xl/sharedStrings.xml><?xml version="1.0" encoding="utf-8"?>
<sst xmlns="http://schemas.openxmlformats.org/spreadsheetml/2006/main" count="199" uniqueCount="34">
  <si>
    <t>Family</t>
  </si>
  <si>
    <t>A</t>
  </si>
  <si>
    <t>B</t>
  </si>
  <si>
    <t>C</t>
  </si>
  <si>
    <t>Product</t>
  </si>
  <si>
    <t>DATA</t>
  </si>
  <si>
    <t>Stock</t>
  </si>
  <si>
    <t>Forecast</t>
  </si>
  <si>
    <t>Sales</t>
  </si>
  <si>
    <t>Supply</t>
  </si>
  <si>
    <t>Date (sem)</t>
  </si>
  <si>
    <t>valeur</t>
  </si>
  <si>
    <t>Rank</t>
  </si>
  <si>
    <t>Ranking</t>
  </si>
  <si>
    <t>Grand Total</t>
  </si>
  <si>
    <t>Sum of valeur</t>
  </si>
  <si>
    <t>1 Total</t>
  </si>
  <si>
    <t>2 Total</t>
  </si>
  <si>
    <t>A Total</t>
  </si>
  <si>
    <t>3 Total</t>
  </si>
  <si>
    <t>4 Total</t>
  </si>
  <si>
    <t>5 Total</t>
  </si>
  <si>
    <t>B Total</t>
  </si>
  <si>
    <t>6 Total</t>
  </si>
  <si>
    <t>7 Total</t>
  </si>
  <si>
    <t>8 Total</t>
  </si>
  <si>
    <t>C Total</t>
  </si>
  <si>
    <t>1. transformer en formules</t>
  </si>
  <si>
    <t>2. modifier les Cube members de façon a pouvoir les utiliser sséparement</t>
  </si>
  <si>
    <t>3. Ajouter le slicer a la recherche… ou tout autre CUBEMEMBER necessaire</t>
  </si>
  <si>
    <t>Colonne2</t>
  </si>
  <si>
    <t>tt valeur fmaily/product/data</t>
  </si>
  <si>
    <t>Ranking tt</t>
  </si>
  <si>
    <t>parameter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</si>
</sst>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 x14ac:knownFonts="1">
    <font>
      <sz val="11"/>
      <color theme="1"/>
      <name val="Calibri"/>
      <family val="2"/>
      <scheme val="minor"/>
    </font>
  </fonts>
  <fills count="5">
    <fill>
      <patternFill patternType="none"/>
    </fill>
    <fill>
      <patternFill patternType="gray125"/>
    </fill>
    <fill>
      <patternFill patternType="solid">
        <fgColor rgb="FFFFC000"/>
        <bgColor indexed="64"/>
      </patternFill>
    </fill>
    <fill>
      <patternFill patternType="solid">
        <fgColor rgb="FF92D050"/>
        <bgColor indexed="64"/>
      </patternFill>
    </fill>
    <fill>
      <patternFill patternType="solid">
        <fgColor rgb="FFFFFF00"/>
        <bgColor indexed="64"/>
      </patternFill>
    </fill>
  </fills>
  <borders count="1">
    <border>
      <left/>
      <right/>
      <top/>
      <bottom/>
      <diagonal/>
    </border>
  </borders>
  <cellStyleXfs count="1">
    <xf numFmtId="0" fontId="0" fillId="0" borderId="0"/>
  </cellStyleXfs>
  <cellXfs count="7">
    <xf numFmtId="0" fontId="0" fillId="0" borderId="0" xfId="0"/>
    <xf numFmtId="0" fontId="0" fillId="0" borderId="0" xfId="0" pivotButton="1"/>
    <xf numFmtId="0" fontId="0" fillId="0" borderId="0" xfId="0" applyNumberFormat="1"/>
    <xf numFmtId="0" fontId="0" fillId="3" borderId="0" xfId="0" applyFill="1"/>
    <xf numFmtId="0" fontId="0" fillId="2" borderId="0" xfId="0" applyFill="1"/>
    <xf numFmtId="0" fontId="0" fillId="2" borderId="0" xfId="0" applyFill="1" applyAlignment="1">
      <alignment horizontal="left"/>
    </xf>
    <xf numFmtId="0" fontId="0" fillId="4"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volatileDependencies.xml><?xml version="1.0" encoding="utf-8"?>
<volTypes xmlns="http://schemas.openxmlformats.org/spreadsheetml/2006/main">
  <volType type="olapFunctions">
    <main first="ThisWorkbookDataModel">
      <tp t="e">
        <v>#N/A</v>
        <stp>1</stp>
        <tr r="D7" s="3"/>
        <tr r="D7" s="3"/>
        <tr r="D6" s="3"/>
        <tr r="D6" s="3"/>
        <tr r="D11" s="3"/>
        <tr r="D11" s="3"/>
        <tr r="D17" s="3"/>
        <tr r="D17" s="3"/>
        <tr r="D21" s="3"/>
        <tr r="D21" s="3"/>
        <tr r="D8" s="3"/>
        <tr r="D8" s="3"/>
        <tr r="D10" s="3"/>
        <tr r="D10" s="3"/>
        <tr r="D15" s="3"/>
        <tr r="D15" s="3"/>
        <tr r="D12" s="3"/>
        <tr r="D12" s="3"/>
        <tr r="D5" s="3"/>
        <tr r="D5" s="3"/>
        <tr r="D9" s="3"/>
        <tr r="D9" s="3"/>
        <tr r="D14" s="3"/>
        <tr r="D14" s="3"/>
        <tr r="D19" s="3"/>
        <tr r="D19" s="3"/>
        <tr r="D16" s="3"/>
        <tr r="D16" s="3"/>
        <tr r="D20" s="3"/>
        <tr r="D20" s="3"/>
        <tr r="D13" s="3"/>
        <tr r="D13" s="3"/>
        <tr r="D18" s="3"/>
        <tr r="D18" s="3"/>
        <tr r="E18" s="3"/>
        <tr r="F11" s="3"/>
        <tr r="F16" s="3"/>
        <tr r="E16" s="3"/>
        <tr r="F15" s="3"/>
        <tr r="E7" s="3"/>
        <tr r="F8" s="3"/>
        <tr r="E5" s="3"/>
        <tr r="E13" s="3"/>
        <tr r="E21" s="3"/>
        <tr r="E12" s="3"/>
        <tr r="E20" s="3"/>
        <tr r="E14" s="3"/>
        <tr r="F20" s="3"/>
        <tr r="E11" s="3"/>
        <tr r="F6" s="3"/>
        <tr r="F14" s="3"/>
        <tr r="F5" s="3"/>
        <tr r="F13" s="3"/>
        <tr r="F21" s="3"/>
        <tr r="F17" s="3"/>
        <tr r="F9" s="3"/>
        <tr r="F18" s="3"/>
        <tr r="F10" s="3"/>
        <tr r="E19" s="3"/>
        <tr r="A5" s="3"/>
        <tr r="F12" s="3"/>
        <tr r="E8" s="3"/>
        <tr r="C8" s="3"/>
        <tr r="E6" s="3"/>
        <tr r="F19" s="3"/>
        <tr r="E17" s="3"/>
        <tr r="C17" s="3"/>
        <tr r="B19" s="3"/>
        <tr r="C16" s="3"/>
        <tr r="B5" s="3"/>
        <tr r="C6" s="3"/>
        <tr r="E10" s="3"/>
        <tr r="E9" s="3"/>
        <tr r="C10" s="3"/>
        <tr r="E15" s="3"/>
        <tr r="C11" s="3"/>
        <tr r="F7" s="3"/>
        <tr r="A3" s="3"/>
        <tr r="E4" s="3"/>
        <tr r="F4" s="3"/>
        <tr r="A21" s="3"/>
        <tr r="A20" s="3"/>
        <tr r="B9" s="3"/>
        <tr r="B15" s="3"/>
        <tr r="C7" s="3"/>
        <tr r="C12" s="3"/>
        <tr r="B10" s="3"/>
        <tr r="C9" s="3"/>
        <tr r="D4" s="3"/>
        <tr r="C18" s="3"/>
        <tr r="B14" s="3"/>
        <tr r="C15" s="3"/>
        <tr r="C13" s="3"/>
        <tr r="C5" s="3"/>
      </tp>
    </main>
  </volType>
</volTypes>
</file>

<file path=xl/_rels/workbook.xml.rels><?xml version="1.0" encoding="UTF-8" standalone="yes"?>
<Relationships xmlns="http://schemas.openxmlformats.org/package/2006/relationships"><Relationship Id="rId8" Type="http://schemas.microsoft.com/office/2007/relationships/slicerCache" Target="slicerCaches/slicerCache2.xml"/><Relationship Id="rId13" Type="http://schemas.openxmlformats.org/officeDocument/2006/relationships/sheetMetadata" Target="metadata.xml"/><Relationship Id="rId18" Type="http://schemas.openxmlformats.org/officeDocument/2006/relationships/customXml" Target="../customXml/item3.xml"/><Relationship Id="rId3" Type="http://schemas.openxmlformats.org/officeDocument/2006/relationships/worksheet" Target="worksheets/sheet3.xml"/><Relationship Id="rId21" Type="http://schemas.openxmlformats.org/officeDocument/2006/relationships/customXml" Target="../customXml/item6.xml"/><Relationship Id="rId7" Type="http://schemas.microsoft.com/office/2007/relationships/slicerCache" Target="slicerCaches/slicerCache1.xml"/><Relationship Id="rId12" Type="http://schemas.openxmlformats.org/officeDocument/2006/relationships/sharedStrings" Target="sharedStrings.xml"/><Relationship Id="rId17" Type="http://schemas.openxmlformats.org/officeDocument/2006/relationships/customXml" Target="../customXml/item2.xml"/><Relationship Id="rId2" Type="http://schemas.openxmlformats.org/officeDocument/2006/relationships/worksheet" Target="worksheets/sheet2.xml"/><Relationship Id="rId16" Type="http://schemas.openxmlformats.org/officeDocument/2006/relationships/customXml" Target="../customXml/item1.xml"/><Relationship Id="rId20" Type="http://schemas.openxmlformats.org/officeDocument/2006/relationships/customXml" Target="../customXml/item5.xml"/><Relationship Id="rId1" Type="http://schemas.openxmlformats.org/officeDocument/2006/relationships/worksheet" Target="worksheets/sheet1.xml"/><Relationship Id="rId6" Type="http://schemas.openxmlformats.org/officeDocument/2006/relationships/pivotCacheDefinition" Target="pivotCache/pivotCacheDefinition3.xml"/><Relationship Id="rId11" Type="http://schemas.openxmlformats.org/officeDocument/2006/relationships/styles" Target="styles.xml"/><Relationship Id="rId5" Type="http://schemas.openxmlformats.org/officeDocument/2006/relationships/pivotCacheDefinition" Target="pivotCache/pivotCacheDefinition2.xml"/><Relationship Id="rId15" Type="http://schemas.openxmlformats.org/officeDocument/2006/relationships/calcChain" Target="calcChain.xml"/><Relationship Id="rId10" Type="http://schemas.openxmlformats.org/officeDocument/2006/relationships/connections" Target="connections.xml"/><Relationship Id="rId19" Type="http://schemas.openxmlformats.org/officeDocument/2006/relationships/customXml" Target="../customXml/item4.xml"/><Relationship Id="rId4" Type="http://schemas.openxmlformats.org/officeDocument/2006/relationships/pivotCacheDefinition" Target="pivotCache/pivotCacheDefinition1.xml"/><Relationship Id="rId9" Type="http://schemas.openxmlformats.org/officeDocument/2006/relationships/theme" Target="theme/theme1.xml"/><Relationship Id="rId14" Type="http://schemas.openxmlformats.org/officeDocument/2006/relationships/powerPivotData" Target="model/item.data"/><Relationship Id="rId22" Type="http://schemas.openxmlformats.org/officeDocument/2006/relationships/volatileDependencies" Target="volatileDependencies.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 Id="rId4" Type="http://schemas.openxmlformats.org/officeDocument/2006/relationships/image" Target="../media/image4.png"/></Relationships>
</file>

<file path=xl/drawings/_rels/drawing2.xml.rels><?xml version="1.0" encoding="UTF-8" standalone="yes"?>
<Relationships xmlns="http://schemas.openxmlformats.org/package/2006/relationships"><Relationship Id="rId1" Type="http://schemas.openxmlformats.org/officeDocument/2006/relationships/image" Target="../media/image5.png"/></Relationships>
</file>

<file path=xl/drawings/drawing1.xml><?xml version="1.0" encoding="utf-8"?>
<xdr:wsDr xmlns:xdr="http://schemas.openxmlformats.org/drawingml/2006/spreadsheetDrawing" xmlns:a="http://schemas.openxmlformats.org/drawingml/2006/main">
  <xdr:twoCellAnchor editAs="oneCell">
    <xdr:from>
      <xdr:col>13</xdr:col>
      <xdr:colOff>85725</xdr:colOff>
      <xdr:row>2</xdr:row>
      <xdr:rowOff>104775</xdr:rowOff>
    </xdr:from>
    <xdr:to>
      <xdr:col>18</xdr:col>
      <xdr:colOff>333375</xdr:colOff>
      <xdr:row>16</xdr:row>
      <xdr:rowOff>9525</xdr:rowOff>
    </xdr:to>
    <xdr:pic>
      <xdr:nvPicPr>
        <xdr:cNvPr id="2" name="Picture 1">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39225" y="485775"/>
          <a:ext cx="3295650" cy="25717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142875</xdr:colOff>
      <xdr:row>2</xdr:row>
      <xdr:rowOff>47625</xdr:rowOff>
    </xdr:from>
    <xdr:to>
      <xdr:col>12</xdr:col>
      <xdr:colOff>142875</xdr:colOff>
      <xdr:row>15</xdr:row>
      <xdr:rowOff>95250</xdr:rowOff>
    </xdr:to>
    <mc:AlternateContent xmlns:mc="http://schemas.openxmlformats.org/markup-compatibility/2006">
      <mc:Choice xmlns:a14="http://schemas.microsoft.com/office/drawing/2010/main" Requires="a14">
        <xdr:graphicFrame macro="">
          <xdr:nvGraphicFramePr>
            <xdr:cNvPr id="4" name="Family 1">
              <a:extLst>
                <a:ext uri="{FF2B5EF4-FFF2-40B4-BE49-F238E27FC236}">
                  <a16:creationId xmlns:a16="http://schemas.microsoft.com/office/drawing/2014/main" id="{00000000-0008-0000-0000-000004000000}"/>
                </a:ext>
              </a:extLst>
            </xdr:cNvPr>
            <xdr:cNvGraphicFramePr/>
          </xdr:nvGraphicFramePr>
          <xdr:xfrm>
            <a:off x="0" y="0"/>
            <a:ext cx="0" cy="0"/>
          </xdr:xfrm>
          <a:graphic>
            <a:graphicData uri="http://schemas.microsoft.com/office/drawing/2010/slicer">
              <sle:slicer xmlns:sle="http://schemas.microsoft.com/office/drawing/2010/slicer" name="Family 1"/>
            </a:graphicData>
          </a:graphic>
        </xdr:graphicFrame>
      </mc:Choice>
      <mc:Fallback>
        <xdr:sp macro="" textlink="">
          <xdr:nvSpPr>
            <xdr:cNvPr id="0" name=""/>
            <xdr:cNvSpPr>
              <a:spLocks noTextEdit="1"/>
            </xdr:cNvSpPr>
          </xdr:nvSpPr>
          <xdr:spPr>
            <a:xfrm>
              <a:off x="7086600" y="428625"/>
              <a:ext cx="1828800" cy="25241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twoCellAnchor editAs="oneCell">
    <xdr:from>
      <xdr:col>12</xdr:col>
      <xdr:colOff>104775</xdr:colOff>
      <xdr:row>32</xdr:row>
      <xdr:rowOff>133350</xdr:rowOff>
    </xdr:from>
    <xdr:to>
      <xdr:col>20</xdr:col>
      <xdr:colOff>285750</xdr:colOff>
      <xdr:row>36</xdr:row>
      <xdr:rowOff>171450</xdr:rowOff>
    </xdr:to>
    <xdr:pic>
      <xdr:nvPicPr>
        <xdr:cNvPr id="5" name="Picture 4">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448675" y="6229350"/>
          <a:ext cx="5057775" cy="8001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104775</xdr:colOff>
      <xdr:row>18</xdr:row>
      <xdr:rowOff>123825</xdr:rowOff>
    </xdr:from>
    <xdr:to>
      <xdr:col>28</xdr:col>
      <xdr:colOff>85725</xdr:colOff>
      <xdr:row>27</xdr:row>
      <xdr:rowOff>152400</xdr:rowOff>
    </xdr:to>
    <xdr:pic>
      <xdr:nvPicPr>
        <xdr:cNvPr id="7" name="Picture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8448675" y="3552825"/>
          <a:ext cx="9734550" cy="17430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28575</xdr:colOff>
      <xdr:row>28</xdr:row>
      <xdr:rowOff>85725</xdr:rowOff>
    </xdr:from>
    <xdr:to>
      <xdr:col>20</xdr:col>
      <xdr:colOff>57150</xdr:colOff>
      <xdr:row>29</xdr:row>
      <xdr:rowOff>180975</xdr:rowOff>
    </xdr:to>
    <xdr:pic>
      <xdr:nvPicPr>
        <xdr:cNvPr id="8" name="Picture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8372475" y="5419725"/>
          <a:ext cx="4905375" cy="2857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10</xdr:col>
      <xdr:colOff>0</xdr:colOff>
      <xdr:row>7</xdr:row>
      <xdr:rowOff>0</xdr:rowOff>
    </xdr:from>
    <xdr:to>
      <xdr:col>14</xdr:col>
      <xdr:colOff>342900</xdr:colOff>
      <xdr:row>20</xdr:row>
      <xdr:rowOff>47625</xdr:rowOff>
    </xdr:to>
    <xdr:pic>
      <xdr:nvPicPr>
        <xdr:cNvPr id="2" name="Picture 1">
          <a:extLst>
            <a:ext uri="{FF2B5EF4-FFF2-40B4-BE49-F238E27FC236}">
              <a16:creationId xmlns:a16="http://schemas.microsoft.com/office/drawing/2014/main" id="{00000000-0008-0000-01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96075" y="1333500"/>
          <a:ext cx="2781300" cy="25241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219075</xdr:colOff>
      <xdr:row>1</xdr:row>
      <xdr:rowOff>19050</xdr:rowOff>
    </xdr:from>
    <xdr:to>
      <xdr:col>9</xdr:col>
      <xdr:colOff>219075</xdr:colOff>
      <xdr:row>14</xdr:row>
      <xdr:rowOff>66675</xdr:rowOff>
    </xdr:to>
    <mc:AlternateContent xmlns:mc="http://schemas.openxmlformats.org/markup-compatibility/2006" xmlns:a14="http://schemas.microsoft.com/office/drawing/2010/main">
      <mc:Choice Requires="a14">
        <xdr:graphicFrame macro="">
          <xdr:nvGraphicFramePr>
            <xdr:cNvPr id="3" name="Family">
              <a:extLst>
                <a:ext uri="{FF2B5EF4-FFF2-40B4-BE49-F238E27FC236}">
                  <a16:creationId xmlns:a16="http://schemas.microsoft.com/office/drawing/2014/main" id="{00000000-0008-0000-0100-000003000000}"/>
                </a:ext>
              </a:extLst>
            </xdr:cNvPr>
            <xdr:cNvGraphicFramePr/>
          </xdr:nvGraphicFramePr>
          <xdr:xfrm>
            <a:off x="0" y="0"/>
            <a:ext cx="0" cy="0"/>
          </xdr:xfrm>
          <a:graphic>
            <a:graphicData uri="http://schemas.microsoft.com/office/drawing/2010/slicer">
              <sle:slicer xmlns:sle="http://schemas.microsoft.com/office/drawing/2010/slicer" name="Family"/>
            </a:graphicData>
          </a:graphic>
        </xdr:graphicFrame>
      </mc:Choice>
      <mc:Fallback xmlns="">
        <xdr:sp macro="" textlink="">
          <xdr:nvSpPr>
            <xdr:cNvPr id="0" name=""/>
            <xdr:cNvSpPr>
              <a:spLocks noTextEdit="1"/>
            </xdr:cNvSpPr>
          </xdr:nvSpPr>
          <xdr:spPr>
            <a:xfrm>
              <a:off x="4476750" y="209550"/>
              <a:ext cx="1828800" cy="2524125"/>
            </a:xfrm>
            <a:prstGeom prst="rect">
              <a:avLst/>
            </a:prstGeom>
            <a:solidFill>
              <a:prstClr val="white"/>
            </a:solidFill>
            <a:ln w="1">
              <a:solidFill>
                <a:prstClr val="green"/>
              </a:solidFill>
            </a:ln>
          </xdr:spPr>
          <xdr:txBody>
            <a:bodyPr vertOverflow="clip" horzOverflow="clip"/>
            <a:lstStyle/>
            <a:p>
              <a:r>
                <a:rPr lang="fr-FR"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pivotCacheDefinition1.xml><?xml version="1.0" encoding="utf-8"?>
<pivotCacheDefinition xmlns="http://schemas.openxmlformats.org/spreadsheetml/2006/main" xmlns:r="http://schemas.openxmlformats.org/officeDocument/2006/relationships" saveData="0" refreshedBy="HEYMANS Bernard - Randstad" refreshedDate="43123.618575694447" backgroundQuery="1" createdVersion="6" refreshedVersion="6" minRefreshableVersion="3" recordCount="0" supportSubquery="1" supportAdvancedDrill="1">
  <cacheSource type="external" connectionId="2"/>
  <cacheFields count="5">
    <cacheField name="[Tableau11].[Family].[Family]" caption="Family" numFmtId="0" hierarchy="6" level="1">
      <sharedItems count="3">
        <s v="A"/>
        <s v="B"/>
        <s v="C"/>
      </sharedItems>
    </cacheField>
    <cacheField name="[Measures].[Sum of valeur]" caption="Sum of valeur" numFmtId="0" hierarchy="15" level="32767"/>
    <cacheField name="[Tableau11].[Product].[Product]" caption="Product" numFmtId="0" hierarchy="7" level="1">
      <sharedItems containsSemiMixedTypes="0" containsString="0" containsNumber="1" containsInteger="1" minValue="1" maxValue="8" count="8">
        <n v="1"/>
        <n v="2"/>
        <n v="3"/>
        <n v="4"/>
        <n v="5"/>
        <n v="6"/>
        <n v="7"/>
        <n v="8"/>
      </sharedItems>
      <extLst>
        <ext xmlns:x15="http://schemas.microsoft.com/office/spreadsheetml/2010/11/main" uri="{4F2E5C28-24EA-4eb8-9CBF-B6C8F9C3D259}">
          <x15:cachedUniqueNames>
            <x15:cachedUniqueName index="0" name="[Tableau11].[Product].&amp;[1]"/>
            <x15:cachedUniqueName index="1" name="[Tableau11].[Product].&amp;[2]"/>
            <x15:cachedUniqueName index="2" name="[Tableau11].[Product].&amp;[3]"/>
            <x15:cachedUniqueName index="3" name="[Tableau11].[Product].&amp;[4]"/>
            <x15:cachedUniqueName index="4" name="[Tableau11].[Product].&amp;[5]"/>
            <x15:cachedUniqueName index="5" name="[Tableau11].[Product].&amp;[6]"/>
            <x15:cachedUniqueName index="6" name="[Tableau11].[Product].&amp;[7]"/>
            <x15:cachedUniqueName index="7" name="[Tableau11].[Product].&amp;[8]"/>
          </x15:cachedUniqueNames>
        </ext>
      </extLst>
    </cacheField>
    <cacheField name="[Tableau11].[DATA].[DATA]" caption="DATA" numFmtId="0" hierarchy="8" level="1">
      <sharedItems count="4">
        <s v="Forecast"/>
        <s v="Sales"/>
        <s v="Stock"/>
        <s v="Supply"/>
      </sharedItems>
    </cacheField>
    <cacheField name="[Tableau11].[Date (sem)].[Date (sem)]" caption="Date (sem)" numFmtId="0" hierarchy="9" level="1">
      <sharedItems containsSemiMixedTypes="0" containsString="0" containsNumber="1" containsInteger="1" minValue="25" maxValue="26" count="2">
        <n v="25"/>
        <n v="26"/>
      </sharedItems>
      <extLst>
        <ext xmlns:x15="http://schemas.microsoft.com/office/spreadsheetml/2010/11/main" uri="{4F2E5C28-24EA-4eb8-9CBF-B6C8F9C3D259}">
          <x15:cachedUniqueNames>
            <x15:cachedUniqueName index="0" name="[Tableau11].[Date (sem)].&amp;[25]"/>
            <x15:cachedUniqueName index="1" name="[Tableau11].[Date (sem)].&amp;[26]"/>
          </x15:cachedUniqueNames>
        </ext>
      </extLst>
    </cacheField>
  </cacheFields>
  <cacheHierarchies count="16">
    <cacheHierarchy uniqueName="[Tableau1].[Family]" caption="Family" attribute="1" defaultMemberUniqueName="[Tableau1].[Family].[All]" allUniqueName="[Tableau1].[Family].[All]" dimensionUniqueName="[Tableau1]" displayFolder="" count="2" memberValueDatatype="130" unbalanced="0"/>
    <cacheHierarchy uniqueName="[Tableau1].[Product]" caption="Product" attribute="1" defaultMemberUniqueName="[Tableau1].[Product].[All]" allUniqueName="[Tableau1].[Product].[All]" dimensionUniqueName="[Tableau1]" displayFolder="" count="2" memberValueDatatype="20" unbalanced="0"/>
    <cacheHierarchy uniqueName="[Tableau1].[DATA]" caption="DATA" attribute="1" defaultMemberUniqueName="[Tableau1].[DATA].[All]" allUniqueName="[Tableau1].[DATA].[All]" dimensionUniqueName="[Tableau1]" displayFolder="" count="2" memberValueDatatype="130" unbalanced="0"/>
    <cacheHierarchy uniqueName="[Tableau1].[Date (sem)]" caption="Date (sem)" attribute="1" defaultMemberUniqueName="[Tableau1].[Date (sem)].[All]" allUniqueName="[Tableau1].[Date (sem)].[All]" dimensionUniqueName="[Tableau1]" displayFolder="" count="2" memberValueDatatype="20" unbalanced="0"/>
    <cacheHierarchy uniqueName="[Tableau1].[valeur]" caption="valeur" attribute="1" defaultMemberUniqueName="[Tableau1].[valeur].[All]" allUniqueName="[Tableau1].[valeur].[All]" dimensionUniqueName="[Tableau1]" displayFolder="" count="2" memberValueDatatype="20" unbalanced="0"/>
    <cacheHierarchy uniqueName="[Tableau1].[Rank]" caption="Rank" attribute="1" defaultMemberUniqueName="[Tableau1].[Rank].[All]" allUniqueName="[Tableau1].[Rank].[All]" dimensionUniqueName="[Tableau1]" displayFolder="" count="2" memberValueDatatype="130" unbalanced="0"/>
    <cacheHierarchy uniqueName="[Tableau11].[Family]" caption="Family" attribute="1" defaultMemberUniqueName="[Tableau11].[Family].[All]" allUniqueName="[Tableau11].[Family].[All]" dimensionUniqueName="[Tableau11]" displayFolder="" count="2" memberValueDatatype="130" unbalanced="0">
      <fieldsUsage count="2">
        <fieldUsage x="-1"/>
        <fieldUsage x="0"/>
      </fieldsUsage>
    </cacheHierarchy>
    <cacheHierarchy uniqueName="[Tableau11].[Product]" caption="Product" attribute="1" defaultMemberUniqueName="[Tableau11].[Product].[All]" allUniqueName="[Tableau11].[Product].[All]" dimensionUniqueName="[Tableau11]" displayFolder="" count="2" memberValueDatatype="20" unbalanced="0">
      <fieldsUsage count="2">
        <fieldUsage x="-1"/>
        <fieldUsage x="2"/>
      </fieldsUsage>
    </cacheHierarchy>
    <cacheHierarchy uniqueName="[Tableau11].[DATA]" caption="DATA" attribute="1" defaultMemberUniqueName="[Tableau11].[DATA].[All]" allUniqueName="[Tableau11].[DATA].[All]" dimensionUniqueName="[Tableau11]" displayFolder="" count="2" memberValueDatatype="130" unbalanced="0">
      <fieldsUsage count="2">
        <fieldUsage x="-1"/>
        <fieldUsage x="3"/>
      </fieldsUsage>
    </cacheHierarchy>
    <cacheHierarchy uniqueName="[Tableau11].[Date (sem)]" caption="Date (sem)" attribute="1" defaultMemberUniqueName="[Tableau11].[Date (sem)].[All]" allUniqueName="[Tableau11].[Date (sem)].[All]" dimensionUniqueName="[Tableau11]" displayFolder="" count="2" memberValueDatatype="20" unbalanced="0">
      <fieldsUsage count="2">
        <fieldUsage x="-1"/>
        <fieldUsage x="4"/>
      </fieldsUsage>
    </cacheHierarchy>
    <cacheHierarchy uniqueName="[Tableau11].[valeur]" caption="valeur" attribute="1" defaultMemberUniqueName="[Tableau11].[valeur].[All]" allUniqueName="[Tableau11].[valeur].[All]" dimensionUniqueName="[Tableau11]" displayFolder="" count="2" memberValueDatatype="20" unbalanced="0"/>
    <cacheHierarchy uniqueName="[Tableau11].[Rank]" caption="Rank" attribute="1" defaultMemberUniqueName="[Tableau11].[Rank].[All]" allUniqueName="[Tableau11].[Rank].[All]" dimensionUniqueName="[Tableau11]" displayFolder="" count="2" memberValueDatatype="130" unbalanced="0"/>
    <cacheHierarchy uniqueName="[Measures].[__XL_Count Tableau1]" caption="__XL_Count Tableau1" measure="1" displayFolder="" measureGroup="Tableau1" count="0" hidden="1"/>
    <cacheHierarchy uniqueName="[Measures].[__XL_Count Tableau11]" caption="__XL_Count Tableau11" measure="1" displayFolder="" measureGroup="Tableau11" count="0" hidden="1"/>
    <cacheHierarchy uniqueName="[Measures].[__No measures defined]" caption="__No measures defined" measure="1" displayFolder="" count="0" hidden="1"/>
    <cacheHierarchy uniqueName="[Measures].[Sum of valeur]" caption="Sum of valeur" measure="1" displayFolder="" measureGroup="Tableau11" count="0" oneField="1" hidden="1">
      <fieldsUsage count="1">
        <fieldUsage x="1"/>
      </fieldsUsage>
      <extLst>
        <ext xmlns:x15="http://schemas.microsoft.com/office/spreadsheetml/2010/11/main" uri="{B97F6D7D-B522-45F9-BDA1-12C45D357490}">
          <x15:cacheHierarchy aggregatedColumn="10"/>
        </ext>
      </extLst>
    </cacheHierarchy>
  </cacheHierarchies>
  <kpis count="0"/>
  <dimensions count="3">
    <dimension measure="1" name="Measures" uniqueName="[Measures]" caption="Measures"/>
    <dimension name="Tableau1" uniqueName="[Tableau1]" caption="Tableau1"/>
    <dimension name="Tableau11" uniqueName="[Tableau11]" caption="Tableau11"/>
  </dimensions>
  <measureGroups count="2">
    <measureGroup name="Tableau1" caption="Tableau1"/>
    <measureGroup name="Tableau11" caption="Tableau11"/>
  </measureGroups>
  <maps count="2">
    <map measureGroup="0" dimension="1"/>
    <map measureGroup="1" dimension="2"/>
  </maps>
  <extLst>
    <ext xmlns:x14="http://schemas.microsoft.com/office/spreadsheetml/2009/9/main" uri="{725AE2AE-9491-48be-B2B4-4EB974FC3084}">
      <x14:pivotCacheDefinition supportSubqueryNonVisual="1" supportSubqueryCalcMem="1" supportAddCalcMems="1"/>
    </ext>
  </extLst>
</pivotCacheDefinition>
</file>

<file path=xl/pivotCache/pivotCacheDefinition2.xml><?xml version="1.0" encoding="utf-8"?>
<pivotCacheDefinition xmlns="http://schemas.openxmlformats.org/spreadsheetml/2006/main" xmlns:r="http://schemas.openxmlformats.org/officeDocument/2006/relationships" invalid="1" saveData="0" refreshedBy="HEYMANS Bernard - Randstad" refreshedDate="43123.618904050927" backgroundQuery="1" createdVersion="3" refreshedVersion="6" minRefreshableVersion="3" recordCount="0" tupleCache="1" supportSubquery="1" supportAdvancedDrill="1">
  <cacheSource type="external" connectionId="2"/>
  <cacheFields count="5">
    <cacheField name="[Measures].[MeasuresLevel]" caption="MeasuresLevel" numFmtId="0">
      <sharedItems count="1">
        <s v="[Measures].[Sum of valeur]" c="Sum of valeur"/>
      </sharedItems>
    </cacheField>
    <cacheField name="[Tableau11].[Date (sem)].[Date (sem)]" caption="Date (sem)" numFmtId="0" hierarchy="10" level="1">
      <sharedItems count="2">
        <s v="[Tableau11].[Date (sem)].&amp;[25]" c="25"/>
        <s v="[Tableau11].[Date (sem)].&amp;[26]" c="26"/>
      </sharedItems>
    </cacheField>
    <cacheField name="[Tableau11].[Family].[Family]" caption="Family" numFmtId="0" hierarchy="7" level="1">
      <sharedItems count="3">
        <s v="[Tableau11].[Family].&amp;[A]" c="A"/>
        <s v="[Tableau11].[Family].&amp;[B]" c="B"/>
        <s v="[Tableau11].[Family].&amp;[C]" c="C"/>
      </sharedItems>
    </cacheField>
    <cacheField name="[Tableau11].[Product].[Product]" caption="Product" numFmtId="0" hierarchy="8" level="1">
      <sharedItems count="8">
        <s v="[Tableau11].[Product].&amp;[1]" c="1"/>
        <s v="[Tableau11].[Product].&amp;[2]" c="2"/>
        <s v="[Tableau11].[Product].&amp;[3]" c="3"/>
        <s v="[Tableau11].[Product].&amp;[4]" c="4"/>
        <s v="[Tableau11].[Product].&amp;[5]" c="5"/>
        <s v="[Tableau11].[Product].&amp;[6]" c="6"/>
        <s v="[Tableau11].[Product].&amp;[7]" c="7"/>
        <s v="[Tableau11].[Product].&amp;[8]" c="8"/>
      </sharedItems>
    </cacheField>
    <cacheField name="[Tableau11].[DATA].[DATA]" caption="DATA" numFmtId="0" hierarchy="9" level="1">
      <sharedItems count="4">
        <s v="[Tableau11].[DATA].&amp;[Forecast]" c="Forecast"/>
        <s v="[Tableau11].[DATA].&amp;[Sales]" c="Sales"/>
        <s v="[Tableau11].[DATA].&amp;[Stock]" c="Stock"/>
        <s v="[Tableau11].[DATA].&amp;[Supply]" c="Supply"/>
      </sharedItems>
    </cacheField>
  </cacheFields>
  <cacheHierarchies count="17">
    <cacheHierarchy uniqueName="[Measures]" caption="Measures" attribute="1" keyAttribute="1" defaultMemberUniqueName="[Measures].[__No measures defined]" dimensionUniqueName="[Measures]" displayFolder="" measures="1" count="1" memberValueDatatype="130" unbalanced="0">
      <fieldsUsage count="1">
        <fieldUsage x="0"/>
      </fieldsUsage>
    </cacheHierarchy>
    <cacheHierarchy uniqueName="[Tableau1].[Family]" caption="Family" attribute="1" defaultMemberUniqueName="[Tableau1].[Family].[All]" allUniqueName="[Tableau1].[Family].[All]" dimensionUniqueName="[Tableau1]" displayFolder="" count="2" memberValueDatatype="130" unbalanced="0"/>
    <cacheHierarchy uniqueName="[Tableau1].[Product]" caption="Product" attribute="1" defaultMemberUniqueName="[Tableau1].[Product].[All]" allUniqueName="[Tableau1].[Product].[All]" dimensionUniqueName="[Tableau1]" displayFolder="" count="2" memberValueDatatype="20" unbalanced="0"/>
    <cacheHierarchy uniqueName="[Tableau1].[DATA]" caption="DATA" attribute="1" defaultMemberUniqueName="[Tableau1].[DATA].[All]" allUniqueName="[Tableau1].[DATA].[All]" dimensionUniqueName="[Tableau1]" displayFolder="" count="2" memberValueDatatype="130" unbalanced="0"/>
    <cacheHierarchy uniqueName="[Tableau1].[Date (sem)]" caption="Date (sem)" attribute="1" defaultMemberUniqueName="[Tableau1].[Date (sem)].[All]" allUniqueName="[Tableau1].[Date (sem)].[All]" dimensionUniqueName="[Tableau1]" displayFolder="" count="2" memberValueDatatype="20" unbalanced="0"/>
    <cacheHierarchy uniqueName="[Tableau1].[valeur]" caption="valeur" attribute="1" defaultMemberUniqueName="[Tableau1].[valeur].[All]" allUniqueName="[Tableau1].[valeur].[All]" dimensionUniqueName="[Tableau1]" displayFolder="" count="2" memberValueDatatype="20" unbalanced="0"/>
    <cacheHierarchy uniqueName="[Tableau1].[Rank]" caption="Rank" attribute="1" defaultMemberUniqueName="[Tableau1].[Rank].[All]" allUniqueName="[Tableau1].[Rank].[All]" dimensionUniqueName="[Tableau1]" displayFolder="" count="2" memberValueDatatype="130" unbalanced="0"/>
    <cacheHierarchy uniqueName="[Tableau11].[Family]" caption="Family" attribute="1" defaultMemberUniqueName="[Tableau11].[Family].[All]" allUniqueName="[Tableau11].[Family].[All]" allCaption="All" dimensionUniqueName="[Tableau11]" displayFolder="" count="2" memberValueDatatype="130" unbalanced="0">
      <fieldsUsage count="2">
        <fieldUsage x="-1"/>
        <fieldUsage x="2"/>
      </fieldsUsage>
    </cacheHierarchy>
    <cacheHierarchy uniqueName="[Tableau11].[Product]" caption="Product" attribute="1" defaultMemberUniqueName="[Tableau11].[Product].[All]" allUniqueName="[Tableau11].[Product].[All]" dimensionUniqueName="[Tableau11]" displayFolder="" count="2" memberValueDatatype="20" unbalanced="0">
      <fieldsUsage count="2">
        <fieldUsage x="-1"/>
        <fieldUsage x="3"/>
      </fieldsUsage>
    </cacheHierarchy>
    <cacheHierarchy uniqueName="[Tableau11].[DATA]" caption="DATA" attribute="1" defaultMemberUniqueName="[Tableau11].[DATA].[All]" allUniqueName="[Tableau11].[DATA].[All]" allCaption="All" dimensionUniqueName="[Tableau11]" displayFolder="" count="2" memberValueDatatype="130" unbalanced="0">
      <fieldsUsage count="2">
        <fieldUsage x="-1"/>
        <fieldUsage x="4"/>
      </fieldsUsage>
    </cacheHierarchy>
    <cacheHierarchy uniqueName="[Tableau11].[Date (sem)]" caption="Date (sem)" attribute="1" defaultMemberUniqueName="[Tableau11].[Date (sem)].[All]" allUniqueName="[Tableau11].[Date (sem)].[All]" allCaption="All" dimensionUniqueName="[Tableau11]" displayFolder="" count="2" memberValueDatatype="20" unbalanced="0">
      <fieldsUsage count="2">
        <fieldUsage x="-1"/>
        <fieldUsage x="1"/>
      </fieldsUsage>
    </cacheHierarchy>
    <cacheHierarchy uniqueName="[Tableau11].[valeur]" caption="valeur" attribute="1" defaultMemberUniqueName="[Tableau11].[valeur].[All]" allUniqueName="[Tableau11].[valeur].[All]" dimensionUniqueName="[Tableau11]" displayFolder="" count="2" memberValueDatatype="20" unbalanced="0"/>
    <cacheHierarchy uniqueName="[Tableau11].[Rank]" caption="Rank" attribute="1" defaultMemberUniqueName="[Tableau11].[Rank].[All]" allUniqueName="[Tableau11].[Rank].[All]" dimensionUniqueName="[Tableau11]" displayFolder="" count="2" memberValueDatatype="130" unbalanced="0"/>
    <cacheHierarchy uniqueName="[Measures].[__XL_Count Tableau1]" caption="__XL_Count Tableau1" measure="1" displayFolder="" measureGroup="Tableau1" count="0" hidden="1"/>
    <cacheHierarchy uniqueName="[Measures].[__XL_Count Tableau11]" caption="__XL_Count Tableau11" measure="1" displayFolder="" measureGroup="Tableau11" count="0" hidden="1"/>
    <cacheHierarchy uniqueName="[Measures].[__No measures defined]" caption="__No measures defined" measure="1" displayFolder="" count="0" hidden="1"/>
    <cacheHierarchy uniqueName="[Measures].[Sum of valeur]" caption="Sum of valeur" measure="1" displayFolder="" measureGroup="Tableau11" count="0" hidden="1">
      <extLst>
        <ext xmlns:x15="http://schemas.microsoft.com/office/spreadsheetml/2010/11/main" uri="{B97F6D7D-B522-45F9-BDA1-12C45D357490}">
          <x15:cacheHierarchy aggregatedColumn="11"/>
        </ext>
      </extLst>
    </cacheHierarchy>
  </cacheHierarchies>
  <kpis count="0"/>
  <tupleCache>
    <entries count="151">
      <n v="784">
        <tpls c="3">
          <tpl fld="0" item="0"/>
          <tpl fld="2" item="2"/>
          <tpl hier="10" item="4294967295"/>
        </tpls>
      </n>
      <n v="118">
        <tpls c="5">
          <tpl fld="0" item="0"/>
          <tpl fld="2" item="2"/>
          <tpl fld="3" item="7"/>
          <tpl fld="4" item="1"/>
          <tpl hier="10" item="4294967295"/>
        </tpls>
      </n>
      <n v="174">
        <tpls c="5">
          <tpl fld="0" item="0"/>
          <tpl fld="2" item="2"/>
          <tpl fld="3" item="6"/>
          <tpl fld="4" item="2"/>
          <tpl hier="10" item="4294967295"/>
        </tpls>
      </n>
      <n v="84">
        <tpls c="5">
          <tpl fld="0" item="0"/>
          <tpl fld="2" item="2"/>
          <tpl fld="3" item="5"/>
          <tpl fld="4" item="3"/>
          <tpl hier="10" item="4294967295"/>
        </tpls>
      </n>
      <n v="5">
        <tpls c="5">
          <tpl fld="0" item="0"/>
          <tpl fld="2" item="2"/>
          <tpl fld="3" item="5"/>
          <tpl fld="4" item="1"/>
          <tpl fld="1" item="0"/>
        </tpls>
      </n>
      <n v="155">
        <tpls c="4">
          <tpl fld="0" item="0"/>
          <tpl fld="2" item="1"/>
          <tpl fld="3" item="3"/>
          <tpl fld="1" item="0"/>
        </tpls>
      </n>
      <n v="40">
        <tpls c="5">
          <tpl fld="0" item="0"/>
          <tpl fld="2" item="1"/>
          <tpl fld="3" item="3"/>
          <tpl fld="4" item="0"/>
          <tpl fld="1" item="0"/>
        </tpls>
      </n>
      <n v="200">
        <tpls c="5">
          <tpl fld="0" item="0"/>
          <tpl fld="2" item="1"/>
          <tpl fld="3" item="2"/>
          <tpl fld="4" item="1"/>
          <tpl fld="1" item="0"/>
        </tpls>
      </n>
      <n v="10">
        <tpls c="5">
          <tpl fld="0" item="0"/>
          <tpl fld="2" item="0"/>
          <tpl fld="3" item="1"/>
          <tpl fld="4" item="1"/>
          <tpl hier="10" item="4294967295"/>
        </tpls>
      </n>
      <n v="26">
        <tpls c="4">
          <tpl fld="0" item="0"/>
          <tpl fld="2" item="0"/>
          <tpl fld="3" item="0"/>
          <tpl fld="1" item="0"/>
        </tpls>
      </n>
      <n v="1">
        <tpls c="5">
          <tpl fld="0" item="0"/>
          <tpl fld="2" item="0"/>
          <tpl fld="3" item="0"/>
          <tpl fld="4" item="0"/>
          <tpl fld="1" item="0"/>
        </tpls>
      </n>
      <n v="1">
        <tpls c="5">
          <tpl fld="0" item="0"/>
          <tpl fld="2" item="1"/>
          <tpl fld="3" item="4"/>
          <tpl fld="4" item="3"/>
          <tpl fld="1" item="0"/>
        </tpls>
      </n>
      <n v="1">
        <tpls c="5">
          <tpl fld="0" item="0"/>
          <tpl fld="2" item="0"/>
          <tpl fld="3" item="0"/>
          <tpl fld="4" item="0"/>
          <tpl fld="1" item="1"/>
        </tpls>
      </n>
      <n v="20">
        <tpls c="5">
          <tpl fld="0" item="0"/>
          <tpl fld="2" item="0"/>
          <tpl fld="3" item="0"/>
          <tpl fld="4" item="1"/>
          <tpl hier="10" item="4294967295"/>
        </tpls>
      </n>
      <n v="15">
        <tpls c="5">
          <tpl fld="0" item="0"/>
          <tpl fld="2" item="0"/>
          <tpl fld="3" item="0"/>
          <tpl fld="4" item="3"/>
          <tpl fld="1" item="0"/>
        </tpls>
      </n>
      <n v="26">
        <tpls c="4">
          <tpl fld="0" item="0"/>
          <tpl fld="2" item="0"/>
          <tpl fld="3" item="0"/>
          <tpl fld="1" item="1"/>
        </tpls>
      </n>
      <n v="20">
        <tpls c="5">
          <tpl fld="0" item="0"/>
          <tpl fld="2" item="0"/>
          <tpl fld="3" item="1"/>
          <tpl fld="4" item="0"/>
          <tpl hier="10" item="4294967295"/>
        </tpls>
      </n>
      <n v="100">
        <tpls c="5">
          <tpl fld="0" item="0"/>
          <tpl fld="2" item="0"/>
          <tpl fld="3" item="1"/>
          <tpl fld="4" item="2"/>
          <tpl fld="1" item="0"/>
        </tpls>
      </n>
      <n v="30">
        <tpls c="5">
          <tpl fld="0" item="0"/>
          <tpl fld="2" item="0"/>
          <tpl fld="3" item="1"/>
          <tpl fld="4" item="3"/>
          <tpl fld="1" item="1"/>
        </tpls>
      </n>
      <n v="290">
        <tpls c="4">
          <tpl fld="0" item="0"/>
          <tpl fld="2" item="0"/>
          <tpl fld="3" item="1"/>
          <tpl hier="10" item="4294967295"/>
        </tpls>
      </n>
      <n v="1">
        <tpls c="5">
          <tpl fld="0" item="0"/>
          <tpl fld="2" item="1"/>
          <tpl fld="3" item="2"/>
          <tpl fld="4" item="0"/>
          <tpl fld="1" item="0"/>
        </tpls>
      </n>
      <n v="200">
        <tpls c="5">
          <tpl fld="0" item="0"/>
          <tpl fld="2" item="1"/>
          <tpl fld="3" item="2"/>
          <tpl fld="4" item="1"/>
          <tpl fld="1" item="1"/>
        </tpls>
      </n>
      <n v="20">
        <tpls c="5">
          <tpl fld="0" item="0"/>
          <tpl fld="2" item="1"/>
          <tpl fld="3" item="2"/>
          <tpl fld="4" item="2"/>
          <tpl hier="10" item="4294967295"/>
        </tpls>
      </n>
      <n v="295">
        <tpls c="4">
          <tpl fld="0" item="0"/>
          <tpl fld="2" item="1"/>
          <tpl fld="3" item="2"/>
          <tpl fld="1" item="0"/>
        </tpls>
      </n>
      <n v="40">
        <tpls c="5">
          <tpl fld="0" item="0"/>
          <tpl fld="2" item="1"/>
          <tpl fld="3" item="3"/>
          <tpl fld="4" item="0"/>
          <tpl fld="1" item="1"/>
        </tpls>
      </n>
      <n v="16">
        <tpls c="5">
          <tpl fld="0" item="0"/>
          <tpl fld="2" item="1"/>
          <tpl fld="3" item="3"/>
          <tpl fld="4" item="1"/>
          <tpl hier="10" item="4294967295"/>
        </tpls>
      </n>
      <n v="56">
        <tpls c="5">
          <tpl fld="0" item="0"/>
          <tpl fld="2" item="1"/>
          <tpl fld="3" item="3"/>
          <tpl fld="4" item="3"/>
          <tpl fld="1" item="0"/>
        </tpls>
      </n>
      <n v="155">
        <tpls c="4">
          <tpl fld="0" item="0"/>
          <tpl fld="2" item="1"/>
          <tpl fld="3" item="3"/>
          <tpl fld="1" item="1"/>
        </tpls>
      </n>
      <n v="24">
        <tpls c="5">
          <tpl fld="0" item="0"/>
          <tpl fld="2" item="1"/>
          <tpl fld="3" item="4"/>
          <tpl fld="4" item="0"/>
          <tpl hier="10" item="4294967295"/>
        </tpls>
      </n>
      <n v="23">
        <tpls c="5">
          <tpl fld="0" item="0"/>
          <tpl fld="2" item="1"/>
          <tpl fld="3" item="4"/>
          <tpl fld="4" item="2"/>
          <tpl fld="1" item="0"/>
        </tpls>
      </n>
      <n v="1">
        <tpls c="5">
          <tpl fld="0" item="0"/>
          <tpl fld="2" item="1"/>
          <tpl fld="3" item="4"/>
          <tpl fld="4" item="3"/>
          <tpl fld="1" item="1"/>
        </tpls>
      </n>
      <n v="102">
        <tpls c="4">
          <tpl fld="0" item="0"/>
          <tpl fld="2" item="1"/>
          <tpl fld="3" item="4"/>
          <tpl hier="10" item="4294967295"/>
        </tpls>
      </n>
      <n v="100">
        <tpls c="5">
          <tpl fld="0" item="0"/>
          <tpl fld="2" item="2"/>
          <tpl fld="3" item="5"/>
          <tpl fld="4" item="0"/>
          <tpl fld="1" item="0"/>
        </tpls>
      </n>
      <n v="5">
        <tpls c="5">
          <tpl fld="0" item="0"/>
          <tpl fld="2" item="2"/>
          <tpl fld="3" item="5"/>
          <tpl fld="4" item="1"/>
          <tpl fld="1" item="1"/>
        </tpls>
      </n>
      <n v="40">
        <tpls c="5">
          <tpl fld="0" item="0"/>
          <tpl fld="2" item="2"/>
          <tpl fld="3" item="5"/>
          <tpl fld="4" item="2"/>
          <tpl hier="10" item="4294967295"/>
        </tpls>
      </n>
      <n v="167">
        <tpls c="4">
          <tpl fld="0" item="0"/>
          <tpl fld="2" item="2"/>
          <tpl fld="3" item="5"/>
          <tpl fld="1" item="0"/>
        </tpls>
      </n>
      <n v="20">
        <tpls c="5">
          <tpl fld="0" item="0"/>
          <tpl fld="2" item="2"/>
          <tpl fld="3" item="6"/>
          <tpl fld="4" item="0"/>
          <tpl fld="1" item="1"/>
        </tpls>
      </n>
      <n v="28">
        <tpls c="5">
          <tpl fld="0" item="0"/>
          <tpl fld="2" item="2"/>
          <tpl fld="3" item="6"/>
          <tpl fld="4" item="1"/>
          <tpl hier="10" item="4294967295"/>
        </tpls>
      </n>
      <n v="5">
        <tpls c="5">
          <tpl fld="0" item="0"/>
          <tpl fld="2" item="2"/>
          <tpl fld="3" item="6"/>
          <tpl fld="4" item="3"/>
          <tpl fld="1" item="0"/>
        </tpls>
      </n>
      <n v="126">
        <tpls c="4">
          <tpl fld="0" item="0"/>
          <tpl fld="2" item="2"/>
          <tpl fld="3" item="6"/>
          <tpl fld="1" item="1"/>
        </tpls>
      </n>
      <n v="20">
        <tpls c="5">
          <tpl fld="0" item="0"/>
          <tpl fld="2" item="2"/>
          <tpl fld="3" item="7"/>
          <tpl fld="4" item="0"/>
          <tpl hier="10" item="4294967295"/>
        </tpls>
      </n>
      <n v="7">
        <tpls c="5">
          <tpl fld="0" item="0"/>
          <tpl fld="2" item="2"/>
          <tpl fld="3" item="7"/>
          <tpl fld="4" item="2"/>
          <tpl fld="1" item="0"/>
        </tpls>
      </n>
      <n v="23">
        <tpls c="5">
          <tpl fld="0" item="0"/>
          <tpl fld="2" item="2"/>
          <tpl fld="3" item="7"/>
          <tpl fld="4" item="3"/>
          <tpl fld="1" item="1"/>
        </tpls>
      </n>
      <n v="198">
        <tpls c="4">
          <tpl fld="0" item="0"/>
          <tpl fld="2" item="2"/>
          <tpl fld="3" item="7"/>
          <tpl hier="10" item="4294967295"/>
        </tpls>
      </n>
      <n v="1064">
        <tpls c="3">
          <tpl fld="0" item="0"/>
          <tpl hier="7" item="4294967295"/>
          <tpl fld="1" item="0"/>
        </tpls>
      </n>
      <n v="10">
        <tpls c="5">
          <tpl fld="0" item="0"/>
          <tpl fld="2" item="0"/>
          <tpl fld="3" item="0"/>
          <tpl fld="4" item="1"/>
          <tpl fld="1" item="1"/>
        </tpls>
      </n>
      <n v="10">
        <tpls c="5">
          <tpl fld="0" item="0"/>
          <tpl fld="2" item="0"/>
          <tpl fld="3" item="1"/>
          <tpl fld="4" item="0"/>
          <tpl fld="1" item="1"/>
        </tpls>
      </n>
      <n v="342">
        <tpls c="3">
          <tpl fld="0" item="0"/>
          <tpl fld="2" item="0"/>
          <tpl hier="10" item="4294967295"/>
        </tpls>
      </n>
      <n v="168">
        <tpls c="5">
          <tpl fld="0" item="0"/>
          <tpl fld="2" item="1"/>
          <tpl fld="3" item="2"/>
          <tpl fld="4" item="3"/>
          <tpl hier="10" item="4294967295"/>
        </tpls>
      </n>
      <n v="102">
        <tpls c="5">
          <tpl fld="0" item="0"/>
          <tpl fld="2" item="1"/>
          <tpl fld="3" item="3"/>
          <tpl fld="4" item="2"/>
          <tpl hier="10" item="4294967295"/>
        </tpls>
      </n>
      <n v="30">
        <tpls c="5">
          <tpl fld="0" item="0"/>
          <tpl fld="2" item="1"/>
          <tpl fld="3" item="4"/>
          <tpl fld="4" item="1"/>
          <tpl hier="10" item="4294967295"/>
        </tpls>
      </n>
      <n v="1002">
        <tpls c="3">
          <tpl fld="0" item="0"/>
          <tpl fld="2" item="1"/>
          <tpl hier="10" item="4294967295"/>
        </tpls>
      </n>
      <n v="20">
        <tpls c="5">
          <tpl fld="0" item="0"/>
          <tpl fld="2" item="2"/>
          <tpl fld="3" item="6"/>
          <tpl fld="4" item="0"/>
          <tpl fld="1" item="0"/>
        </tpls>
      </n>
      <n v="126">
        <tpls c="4">
          <tpl fld="0" item="0"/>
          <tpl fld="2" item="2"/>
          <tpl fld="3" item="6"/>
          <tpl fld="1" item="0"/>
        </tpls>
      </n>
      <n v="10">
        <tpls c="5">
          <tpl fld="0" item="0"/>
          <tpl fld="2" item="2"/>
          <tpl fld="3" item="7"/>
          <tpl fld="4" item="0"/>
          <tpl fld="1" item="1"/>
        </tpls>
      </n>
      <n v="99">
        <tpls c="4">
          <tpl fld="0" item="0"/>
          <tpl fld="2" item="2"/>
          <tpl fld="3" item="7"/>
          <tpl fld="1" item="1"/>
        </tpls>
      </n>
      <n v="2">
        <tpls c="5">
          <tpl fld="0" item="0"/>
          <tpl fld="2" item="0"/>
          <tpl fld="3" item="0"/>
          <tpl fld="4" item="0"/>
          <tpl hier="10" item="4294967295"/>
        </tpls>
      </n>
      <n v="0">
        <tpls c="5">
          <tpl fld="0" item="0"/>
          <tpl fld="2" item="0"/>
          <tpl fld="3" item="0"/>
          <tpl fld="4" item="2"/>
          <tpl fld="1" item="0"/>
        </tpls>
      </n>
      <n v="15">
        <tpls c="5">
          <tpl fld="0" item="0"/>
          <tpl fld="2" item="0"/>
          <tpl fld="3" item="0"/>
          <tpl fld="4" item="3"/>
          <tpl fld="1" item="1"/>
        </tpls>
      </n>
      <n v="52">
        <tpls c="4">
          <tpl fld="0" item="0"/>
          <tpl fld="2" item="0"/>
          <tpl fld="3" item="0"/>
          <tpl hier="10" item="4294967295"/>
        </tpls>
      </n>
      <n v="5">
        <tpls c="5">
          <tpl fld="0" item="0"/>
          <tpl fld="2" item="0"/>
          <tpl fld="3" item="1"/>
          <tpl fld="4" item="1"/>
          <tpl fld="1" item="0"/>
        </tpls>
      </n>
      <n v="100">
        <tpls c="5">
          <tpl fld="0" item="0"/>
          <tpl fld="2" item="0"/>
          <tpl fld="3" item="1"/>
          <tpl fld="4" item="2"/>
          <tpl fld="1" item="1"/>
        </tpls>
      </n>
      <n v="60">
        <tpls c="5">
          <tpl fld="0" item="0"/>
          <tpl fld="2" item="0"/>
          <tpl fld="3" item="1"/>
          <tpl fld="4" item="3"/>
          <tpl hier="10" item="4294967295"/>
        </tpls>
      </n>
      <n v="171">
        <tpls c="3">
          <tpl fld="0" item="0"/>
          <tpl fld="2" item="0"/>
          <tpl fld="1" item="0"/>
        </tpls>
      </n>
      <n v="1">
        <tpls c="5">
          <tpl fld="0" item="0"/>
          <tpl fld="2" item="1"/>
          <tpl fld="3" item="2"/>
          <tpl fld="4" item="0"/>
          <tpl fld="1" item="1"/>
        </tpls>
      </n>
      <n v="400">
        <tpls c="5">
          <tpl fld="0" item="0"/>
          <tpl fld="2" item="1"/>
          <tpl fld="3" item="2"/>
          <tpl fld="4" item="1"/>
          <tpl hier="10" item="4294967295"/>
        </tpls>
      </n>
      <n v="84">
        <tpls c="5">
          <tpl fld="0" item="0"/>
          <tpl fld="2" item="1"/>
          <tpl fld="3" item="2"/>
          <tpl fld="4" item="3"/>
          <tpl fld="1" item="0"/>
        </tpls>
      </n>
      <n v="295">
        <tpls c="4">
          <tpl fld="0" item="0"/>
          <tpl fld="2" item="1"/>
          <tpl fld="3" item="2"/>
          <tpl fld="1" item="1"/>
        </tpls>
      </n>
      <n v="80">
        <tpls c="5">
          <tpl fld="0" item="0"/>
          <tpl fld="2" item="1"/>
          <tpl fld="3" item="3"/>
          <tpl fld="4" item="0"/>
          <tpl hier="10" item="4294967295"/>
        </tpls>
      </n>
      <n v="51">
        <tpls c="5">
          <tpl fld="0" item="0"/>
          <tpl fld="2" item="1"/>
          <tpl fld="3" item="3"/>
          <tpl fld="4" item="2"/>
          <tpl fld="1" item="0"/>
        </tpls>
      </n>
      <n v="56">
        <tpls c="5">
          <tpl fld="0" item="0"/>
          <tpl fld="2" item="1"/>
          <tpl fld="3" item="3"/>
          <tpl fld="4" item="3"/>
          <tpl fld="1" item="1"/>
        </tpls>
      </n>
      <n v="310">
        <tpls c="4">
          <tpl fld="0" item="0"/>
          <tpl fld="2" item="1"/>
          <tpl fld="3" item="3"/>
          <tpl hier="10" item="4294967295"/>
        </tpls>
      </n>
      <n v="15">
        <tpls c="5">
          <tpl fld="0" item="0"/>
          <tpl fld="2" item="1"/>
          <tpl fld="3" item="4"/>
          <tpl fld="4" item="1"/>
          <tpl fld="1" item="0"/>
        </tpls>
      </n>
      <n v="23">
        <tpls c="5">
          <tpl fld="0" item="0"/>
          <tpl fld="2" item="1"/>
          <tpl fld="3" item="4"/>
          <tpl fld="4" item="2"/>
          <tpl fld="1" item="1"/>
        </tpls>
      </n>
      <n v="2">
        <tpls c="5">
          <tpl fld="0" item="0"/>
          <tpl fld="2" item="1"/>
          <tpl fld="3" item="4"/>
          <tpl fld="4" item="3"/>
          <tpl hier="10" item="4294967295"/>
        </tpls>
      </n>
      <n v="501">
        <tpls c="3">
          <tpl fld="0" item="0"/>
          <tpl fld="2" item="1"/>
          <tpl fld="1" item="0"/>
        </tpls>
      </n>
      <n v="100">
        <tpls c="5">
          <tpl fld="0" item="0"/>
          <tpl fld="2" item="2"/>
          <tpl fld="3" item="5"/>
          <tpl fld="4" item="0"/>
          <tpl fld="1" item="1"/>
        </tpls>
      </n>
      <n v="10">
        <tpls c="5">
          <tpl fld="0" item="0"/>
          <tpl fld="2" item="2"/>
          <tpl fld="3" item="5"/>
          <tpl fld="4" item="1"/>
          <tpl hier="10" item="4294967295"/>
        </tpls>
      </n>
      <n v="42">
        <tpls c="5">
          <tpl fld="0" item="0"/>
          <tpl fld="2" item="2"/>
          <tpl fld="3" item="5"/>
          <tpl fld="4" item="3"/>
          <tpl fld="1" item="0"/>
        </tpls>
      </n>
      <n v="167">
        <tpls c="4">
          <tpl fld="0" item="0"/>
          <tpl fld="2" item="2"/>
          <tpl fld="3" item="5"/>
          <tpl fld="1" item="1"/>
        </tpls>
      </n>
      <n v="40">
        <tpls c="5">
          <tpl fld="0" item="0"/>
          <tpl fld="2" item="2"/>
          <tpl fld="3" item="6"/>
          <tpl fld="4" item="0"/>
          <tpl hier="10" item="4294967295"/>
        </tpls>
      </n>
      <n v="87">
        <tpls c="5">
          <tpl fld="0" item="0"/>
          <tpl fld="2" item="2"/>
          <tpl fld="3" item="6"/>
          <tpl fld="4" item="2"/>
          <tpl fld="1" item="0"/>
        </tpls>
      </n>
      <n v="5">
        <tpls c="5">
          <tpl fld="0" item="0"/>
          <tpl fld="2" item="2"/>
          <tpl fld="3" item="6"/>
          <tpl fld="4" item="3"/>
          <tpl fld="1" item="1"/>
        </tpls>
      </n>
      <n v="252">
        <tpls c="4">
          <tpl fld="0" item="0"/>
          <tpl fld="2" item="2"/>
          <tpl fld="3" item="6"/>
          <tpl hier="10" item="4294967295"/>
        </tpls>
      </n>
      <n v="59">
        <tpls c="5">
          <tpl fld="0" item="0"/>
          <tpl fld="2" item="2"/>
          <tpl fld="3" item="7"/>
          <tpl fld="4" item="1"/>
          <tpl fld="1" item="0"/>
        </tpls>
      </n>
      <n v="7">
        <tpls c="5">
          <tpl fld="0" item="0"/>
          <tpl fld="2" item="2"/>
          <tpl fld="3" item="7"/>
          <tpl fld="4" item="2"/>
          <tpl fld="1" item="1"/>
        </tpls>
      </n>
      <n v="46">
        <tpls c="5">
          <tpl fld="0" item="0"/>
          <tpl fld="2" item="2"/>
          <tpl fld="3" item="7"/>
          <tpl fld="4" item="3"/>
          <tpl hier="10" item="4294967295"/>
        </tpls>
      </n>
      <n v="392">
        <tpls c="3">
          <tpl fld="0" item="0"/>
          <tpl fld="2" item="2"/>
          <tpl fld="1" item="0"/>
        </tpls>
      </n>
      <n v="1064">
        <tpls c="3">
          <tpl fld="0" item="0"/>
          <tpl hier="7" item="4294967295"/>
          <tpl fld="1" item="1"/>
        </tpls>
      </n>
      <n v="0">
        <tpls c="5">
          <tpl fld="0" item="0"/>
          <tpl fld="2" item="0"/>
          <tpl fld="3" item="0"/>
          <tpl fld="4" item="2"/>
          <tpl hier="10" item="4294967295"/>
        </tpls>
      </n>
      <n v="30">
        <tpls c="5">
          <tpl fld="0" item="0"/>
          <tpl fld="2" item="0"/>
          <tpl fld="3" item="1"/>
          <tpl fld="4" item="3"/>
          <tpl fld="1" item="0"/>
        </tpls>
      </n>
      <n v="145">
        <tpls c="4">
          <tpl fld="0" item="0"/>
          <tpl fld="2" item="0"/>
          <tpl fld="3" item="1"/>
          <tpl fld="1" item="1"/>
        </tpls>
      </n>
      <n v="10">
        <tpls c="5">
          <tpl fld="0" item="0"/>
          <tpl fld="2" item="1"/>
          <tpl fld="3" item="2"/>
          <tpl fld="4" item="2"/>
          <tpl fld="1" item="1"/>
        </tpls>
      </n>
      <n v="8">
        <tpls c="5">
          <tpl fld="0" item="0"/>
          <tpl fld="2" item="1"/>
          <tpl fld="3" item="3"/>
          <tpl fld="4" item="1"/>
          <tpl fld="1" item="1"/>
        </tpls>
      </n>
      <n v="12">
        <tpls c="5">
          <tpl fld="0" item="0"/>
          <tpl fld="2" item="1"/>
          <tpl fld="3" item="4"/>
          <tpl fld="4" item="0"/>
          <tpl fld="1" item="1"/>
        </tpls>
      </n>
      <n v="51">
        <tpls c="4">
          <tpl fld="0" item="0"/>
          <tpl fld="2" item="1"/>
          <tpl fld="3" item="4"/>
          <tpl fld="1" item="1"/>
        </tpls>
      </n>
      <n v="20">
        <tpls c="5">
          <tpl fld="0" item="0"/>
          <tpl fld="2" item="2"/>
          <tpl fld="3" item="5"/>
          <tpl fld="4" item="2"/>
          <tpl fld="1" item="1"/>
        </tpls>
      </n>
      <n v="14">
        <tpls c="5">
          <tpl fld="0" item="0"/>
          <tpl fld="2" item="2"/>
          <tpl fld="3" item="6"/>
          <tpl fld="4" item="1"/>
          <tpl fld="1" item="1"/>
        </tpls>
      </n>
      <n v="23">
        <tpls c="5">
          <tpl fld="0" item="0"/>
          <tpl fld="2" item="2"/>
          <tpl fld="3" item="7"/>
          <tpl fld="4" item="3"/>
          <tpl fld="1" item="0"/>
        </tpls>
      </n>
      <n v="10">
        <tpls c="5">
          <tpl fld="0" item="0"/>
          <tpl fld="2" item="0"/>
          <tpl fld="3" item="0"/>
          <tpl fld="4" item="1"/>
          <tpl fld="1" item="0"/>
        </tpls>
      </n>
      <n v="0">
        <tpls c="5">
          <tpl fld="0" item="0"/>
          <tpl fld="2" item="0"/>
          <tpl fld="3" item="0"/>
          <tpl fld="4" item="2"/>
          <tpl fld="1" item="1"/>
        </tpls>
      </n>
      <n v="30">
        <tpls c="5">
          <tpl fld="0" item="0"/>
          <tpl fld="2" item="0"/>
          <tpl fld="3" item="0"/>
          <tpl fld="4" item="3"/>
          <tpl hier="10" item="4294967295"/>
        </tpls>
      </n>
      <n v="10">
        <tpls c="5">
          <tpl fld="0" item="0"/>
          <tpl fld="2" item="0"/>
          <tpl fld="3" item="1"/>
          <tpl fld="4" item="0"/>
          <tpl fld="1" item="0"/>
        </tpls>
      </n>
      <n v="5">
        <tpls c="5">
          <tpl fld="0" item="0"/>
          <tpl fld="2" item="0"/>
          <tpl fld="3" item="1"/>
          <tpl fld="4" item="1"/>
          <tpl fld="1" item="1"/>
        </tpls>
      </n>
      <n v="200">
        <tpls c="5">
          <tpl fld="0" item="0"/>
          <tpl fld="2" item="0"/>
          <tpl fld="3" item="1"/>
          <tpl fld="4" item="2"/>
          <tpl hier="10" item="4294967295"/>
        </tpls>
      </n>
      <n v="145">
        <tpls c="4">
          <tpl fld="0" item="0"/>
          <tpl fld="2" item="0"/>
          <tpl fld="3" item="1"/>
          <tpl fld="1" item="0"/>
        </tpls>
      </n>
      <n v="171">
        <tpls c="3">
          <tpl fld="0" item="0"/>
          <tpl fld="2" item="0"/>
          <tpl fld="1" item="1"/>
        </tpls>
      </n>
      <n v="2">
        <tpls c="5">
          <tpl fld="0" item="0"/>
          <tpl fld="2" item="1"/>
          <tpl fld="3" item="2"/>
          <tpl fld="4" item="0"/>
          <tpl hier="10" item="4294967295"/>
        </tpls>
      </n>
      <n v="10">
        <tpls c="5">
          <tpl fld="0" item="0"/>
          <tpl fld="2" item="1"/>
          <tpl fld="3" item="2"/>
          <tpl fld="4" item="2"/>
          <tpl fld="1" item="0"/>
        </tpls>
      </n>
      <n v="84">
        <tpls c="5">
          <tpl fld="0" item="0"/>
          <tpl fld="2" item="1"/>
          <tpl fld="3" item="2"/>
          <tpl fld="4" item="3"/>
          <tpl fld="1" item="1"/>
        </tpls>
      </n>
      <n v="590">
        <tpls c="4">
          <tpl fld="0" item="0"/>
          <tpl fld="2" item="1"/>
          <tpl fld="3" item="2"/>
          <tpl hier="10" item="4294967295"/>
        </tpls>
      </n>
      <n v="8">
        <tpls c="5">
          <tpl fld="0" item="0"/>
          <tpl fld="2" item="1"/>
          <tpl fld="3" item="3"/>
          <tpl fld="4" item="1"/>
          <tpl fld="1" item="0"/>
        </tpls>
      </n>
      <n v="51">
        <tpls c="5">
          <tpl fld="0" item="0"/>
          <tpl fld="2" item="1"/>
          <tpl fld="3" item="3"/>
          <tpl fld="4" item="2"/>
          <tpl fld="1" item="1"/>
        </tpls>
      </n>
      <n v="112">
        <tpls c="5">
          <tpl fld="0" item="0"/>
          <tpl fld="2" item="1"/>
          <tpl fld="3" item="3"/>
          <tpl fld="4" item="3"/>
          <tpl hier="10" item="4294967295"/>
        </tpls>
      </n>
      <n v="12">
        <tpls c="5">
          <tpl fld="0" item="0"/>
          <tpl fld="2" item="1"/>
          <tpl fld="3" item="4"/>
          <tpl fld="4" item="0"/>
          <tpl fld="1" item="0"/>
        </tpls>
      </n>
      <n v="15">
        <tpls c="5">
          <tpl fld="0" item="0"/>
          <tpl fld="2" item="1"/>
          <tpl fld="3" item="4"/>
          <tpl fld="4" item="1"/>
          <tpl fld="1" item="1"/>
        </tpls>
      </n>
      <n v="46">
        <tpls c="5">
          <tpl fld="0" item="0"/>
          <tpl fld="2" item="1"/>
          <tpl fld="3" item="4"/>
          <tpl fld="4" item="2"/>
          <tpl hier="10" item="4294967295"/>
        </tpls>
      </n>
      <n v="51">
        <tpls c="4">
          <tpl fld="0" item="0"/>
          <tpl fld="2" item="1"/>
          <tpl fld="3" item="4"/>
          <tpl fld="1" item="0"/>
        </tpls>
      </n>
      <n v="501">
        <tpls c="3">
          <tpl fld="0" item="0"/>
          <tpl fld="2" item="1"/>
          <tpl fld="1" item="1"/>
        </tpls>
      </n>
      <n v="200">
        <tpls c="5">
          <tpl fld="0" item="0"/>
          <tpl fld="2" item="2"/>
          <tpl fld="3" item="5"/>
          <tpl fld="4" item="0"/>
          <tpl hier="10" item="4294967295"/>
        </tpls>
      </n>
      <n v="20">
        <tpls c="5">
          <tpl fld="0" item="0"/>
          <tpl fld="2" item="2"/>
          <tpl fld="3" item="5"/>
          <tpl fld="4" item="2"/>
          <tpl fld="1" item="0"/>
        </tpls>
      </n>
      <n v="42">
        <tpls c="5">
          <tpl fld="0" item="0"/>
          <tpl fld="2" item="2"/>
          <tpl fld="3" item="5"/>
          <tpl fld="4" item="3"/>
          <tpl fld="1" item="1"/>
        </tpls>
      </n>
      <n v="334">
        <tpls c="4">
          <tpl fld="0" item="0"/>
          <tpl fld="2" item="2"/>
          <tpl fld="3" item="5"/>
          <tpl hier="10" item="4294967295"/>
        </tpls>
      </n>
      <n v="14">
        <tpls c="5">
          <tpl fld="0" item="0"/>
          <tpl fld="2" item="2"/>
          <tpl fld="3" item="6"/>
          <tpl fld="4" item="1"/>
          <tpl fld="1" item="0"/>
        </tpls>
      </n>
      <n v="87">
        <tpls c="5">
          <tpl fld="0" item="0"/>
          <tpl fld="2" item="2"/>
          <tpl fld="3" item="6"/>
          <tpl fld="4" item="2"/>
          <tpl fld="1" item="1"/>
        </tpls>
      </n>
      <n v="10">
        <tpls c="5">
          <tpl fld="0" item="0"/>
          <tpl fld="2" item="2"/>
          <tpl fld="3" item="6"/>
          <tpl fld="4" item="3"/>
          <tpl hier="10" item="4294967295"/>
        </tpls>
      </n>
      <n v="10">
        <tpls c="5">
          <tpl fld="0" item="0"/>
          <tpl fld="2" item="2"/>
          <tpl fld="3" item="7"/>
          <tpl fld="4" item="0"/>
          <tpl fld="1" item="0"/>
        </tpls>
      </n>
      <n v="59">
        <tpls c="5">
          <tpl fld="0" item="0"/>
          <tpl fld="2" item="2"/>
          <tpl fld="3" item="7"/>
          <tpl fld="4" item="1"/>
          <tpl fld="1" item="1"/>
        </tpls>
      </n>
      <n v="14">
        <tpls c="5">
          <tpl fld="0" item="0"/>
          <tpl fld="2" item="2"/>
          <tpl fld="3" item="7"/>
          <tpl fld="4" item="2"/>
          <tpl hier="10" item="4294967295"/>
        </tpls>
      </n>
      <n v="99">
        <tpls c="4">
          <tpl fld="0" item="0"/>
          <tpl fld="2" item="2"/>
          <tpl fld="3" item="7"/>
          <tpl fld="1" item="0"/>
        </tpls>
      </n>
      <n v="392">
        <tpls c="3">
          <tpl fld="0" item="0"/>
          <tpl fld="2" item="2"/>
          <tpl fld="1" item="1"/>
        </tpls>
      </n>
      <n v="2128">
        <tpls c="3">
          <tpl fld="0" item="0"/>
          <tpl hier="7" item="4294967295"/>
          <tpl hier="10" item="4294967295"/>
        </tpls>
      </n>
      <n v="392">
        <tpls c="3">
          <tpl fld="0" item="0"/>
          <tpl hier="7" item="0"/>
          <tpl fld="1" item="0"/>
        </tpls>
      </n>
      <n v="392">
        <tpls c="3">
          <tpl fld="0" item="0"/>
          <tpl hier="7" item="0"/>
          <tpl fld="1" item="1"/>
        </tpls>
      </n>
      <n v="784">
        <tpls c="3">
          <tpl fld="0" item="0"/>
          <tpl hier="7" item="0"/>
          <tpl hier="10" item="4294967295"/>
        </tpls>
      </n>
      <n v="194">
        <tpls c="4">
          <tpl fld="0" item="0"/>
          <tpl hier="7" item="4"/>
          <tpl fld="4" item="0"/>
          <tpl fld="1" item="0"/>
        </tpls>
      </n>
      <n v="194">
        <tpls c="3">
          <tpl fld="0" item="0"/>
          <tpl fld="4" item="0"/>
          <tpl fld="1" item="1"/>
        </tpls>
      </n>
      <n v="388">
        <tpls c="3">
          <tpl fld="0" item="0"/>
          <tpl fld="4" item="0"/>
          <tpl hier="10" item="4294967295"/>
        </tpls>
      </n>
      <n v="11">
        <tpls c="4">
          <tpl fld="0" item="0"/>
          <tpl hier="7" item="2"/>
          <tpl fld="4" item="0"/>
          <tpl fld="1" item="0"/>
        </tpls>
      </n>
      <n v="53">
        <tpls c="4">
          <tpl fld="0" item="0"/>
          <tpl hier="7" item="3"/>
          <tpl fld="4" item="0"/>
          <tpl fld="1" item="0"/>
        </tpls>
      </n>
      <n v="130">
        <tpls c="4">
          <tpl fld="0" item="0"/>
          <tpl hier="7" item="1"/>
          <tpl fld="4" item="0"/>
          <tpl fld="1" item="0"/>
        </tpls>
      </n>
      <n v="78">
        <tpls c="4">
          <tpl fld="0" item="0"/>
          <tpl hier="7" item="1"/>
          <tpl fld="4" item="1"/>
          <tpl fld="1" item="0"/>
        </tpls>
      </n>
      <n v="316">
        <tpls c="3">
          <tpl fld="0" item="0"/>
          <tpl fld="4" item="1"/>
          <tpl fld="1" item="1"/>
        </tpls>
      </n>
      <n v="632">
        <tpls c="3">
          <tpl fld="0" item="0"/>
          <tpl fld="4" item="1"/>
          <tpl hier="10" item="4294967295"/>
        </tpls>
      </n>
      <n v="167">
        <tpls c="3">
          <tpl fld="0" item="0"/>
          <tpl fld="3" item="5"/>
          <tpl fld="1" item="1"/>
        </tpls>
      </n>
      <n v="334">
        <tpls c="3">
          <tpl fld="0" item="0"/>
          <tpl fld="3" item="5"/>
          <tpl hier="10" item="4294967295"/>
        </tpls>
      </n>
      <n v="392">
        <tpls c="4">
          <tpl fld="0" item="0"/>
          <tpl hier="7" item="1"/>
          <tpl hier="9" item="4294967295"/>
          <tpl fld="1" item="0"/>
        </tpls>
      </n>
      <n v="171">
        <tpls c="4">
          <tpl fld="0" item="0"/>
          <tpl hier="7" item="2"/>
          <tpl hier="9" item="4294967295"/>
          <tpl fld="1" item="0"/>
        </tpls>
      </n>
      <n v="15">
        <tpls c="4">
          <tpl fld="0" item="0"/>
          <tpl hier="7" item="2"/>
          <tpl fld="4" item="1"/>
          <tpl fld="1" item="0"/>
        </tpls>
      </n>
      <n v="501">
        <tpls c="4">
          <tpl fld="0" item="0"/>
          <tpl hier="7" item="3"/>
          <tpl hier="9" item="4294967295"/>
          <tpl fld="1" item="0"/>
        </tpls>
      </n>
      <n v="223">
        <tpls c="4">
          <tpl fld="0" item="0"/>
          <tpl hier="7" item="3"/>
          <tpl fld="4" item="1"/>
          <tpl fld="1" item="0"/>
        </tpls>
      </n>
    </entries>
    <sets count="5">
      <set count="1" maxRank="1" setDefinition="{([Tableau11].[Family].&amp;[C])}">
        <tpls c="1">
          <tpl fld="2" item="2"/>
        </tpls>
      </set>
      <set count="1" maxRank="1" setDefinition="{[Tableau11].[Family].&amp;[C]}">
        <tpls c="1">
          <tpl fld="2" item="2"/>
        </tpls>
      </set>
      <set count="1" maxRank="1" setDefinition="{[Tableau11].[Family].&amp;[A]}">
        <tpls c="1">
          <tpl fld="2" item="0"/>
        </tpls>
      </set>
      <set count="1" maxRank="1" setDefinition="{[Tableau11].[Family].&amp;[B]}">
        <tpls c="1">
          <tpl fld="2" item="1"/>
        </tpls>
      </set>
      <set count="1" maxRank="1" setDefinition="{[Tableau11].[Family].[All]}">
        <tpls c="1">
          <tpl hier="7" item="4294967295"/>
        </tpls>
      </set>
    </sets>
    <queryCache count="26">
      <query mdx="[Measures].[Sum of valeur]">
        <tpls c="1">
          <tpl fld="0" item="0"/>
        </tpls>
      </query>
      <query mdx="[Tableau11].[Date (sem)].&amp;[25]">
        <tpls c="1">
          <tpl fld="1" item="0"/>
        </tpls>
      </query>
      <query mdx="[Tableau11].[Date (sem)].&amp;[26]">
        <tpls c="1">
          <tpl fld="1" item="1"/>
        </tpls>
      </query>
      <query mdx="[Tableau11].[Date (sem)].[All]">
        <tpls c="1">
          <tpl hier="10" item="4294967295"/>
        </tpls>
      </query>
      <query mdx="[Tableau11].[Family].&amp;[A]">
        <tpls c="1">
          <tpl fld="2" item="0"/>
        </tpls>
      </query>
      <query mdx="[Tableau11].[Product].&amp;[1]">
        <tpls c="1">
          <tpl fld="3" item="0"/>
        </tpls>
      </query>
      <query mdx="[Tableau11].[DATA].&amp;[Forecast]">
        <tpls c="1">
          <tpl fld="4" item="0"/>
        </tpls>
      </query>
      <query mdx="[Tableau11].[DATA].&amp;[Sales]">
        <tpls c="1">
          <tpl fld="4" item="1"/>
        </tpls>
      </query>
      <query mdx="[Tableau11].[DATA].&amp;[Stock]">
        <tpls c="1">
          <tpl fld="4" item="2"/>
        </tpls>
      </query>
      <query mdx="[Tableau11].[DATA].&amp;[Supply]">
        <tpls c="1">
          <tpl fld="4" item="3"/>
        </tpls>
      </query>
      <query mdx="[Tableau11].[Product].&amp;[2]">
        <tpls c="1">
          <tpl fld="3" item="1"/>
        </tpls>
      </query>
      <query mdx="[Tableau11].[Family].&amp;[B]">
        <tpls c="1">
          <tpl fld="2" item="1"/>
        </tpls>
      </query>
      <query mdx="[Tableau11].[Product].&amp;[3]">
        <tpls c="1">
          <tpl fld="3" item="2"/>
        </tpls>
      </query>
      <query mdx="[Tableau11].[Product].&amp;[4]">
        <tpls c="1">
          <tpl fld="3" item="3"/>
        </tpls>
      </query>
      <query mdx="[Tableau11].[Product].&amp;[5]">
        <tpls c="1">
          <tpl fld="3" item="4"/>
        </tpls>
      </query>
      <query mdx="[Tableau11].[Family].&amp;[C]">
        <tpls c="1">
          <tpl fld="2" item="2"/>
        </tpls>
      </query>
      <query mdx="[Tableau11].[Product].&amp;[6]">
        <tpls c="1">
          <tpl fld="3" item="5"/>
        </tpls>
      </query>
      <query mdx="[Tableau11].[Product].&amp;[7]">
        <tpls c="1">
          <tpl fld="3" item="6"/>
        </tpls>
      </query>
      <query mdx="[Tableau11].[Product].&amp;[8]">
        <tpls c="1">
          <tpl fld="3" item="7"/>
        </tpls>
      </query>
      <query mdx="[Tableau11].[Family].[All]">
        <tpls c="1">
          <tpl hier="7" item="4294967295"/>
        </tpls>
      </query>
      <query mdx="[Tableau11].[Product].&amp;[all]"/>
      <query mdx="[Tableau11].[DATA].&amp;[all]"/>
      <query mdx="[Tableau11].[DATA].&amp;[All]"/>
      <query mdx="[Tableau11].[DATA].[All]">
        <tpls c="1">
          <tpl hier="9" item="4294967295"/>
        </tpls>
      </query>
      <query mdx="[Tableau11].[DATA].[Forecast]">
        <tpls c="1">
          <tpl fld="4" item="0"/>
        </tpls>
      </query>
      <query mdx="[Tableau11].[DATA].[Sales]">
        <tpls c="1">
          <tpl fld="4" item="1"/>
        </tpls>
      </query>
    </queryCache>
  </tupleCache>
  <extLst>
    <ext xmlns:x14="http://schemas.microsoft.com/office/spreadsheetml/2009/9/main" uri="{725AE2AE-9491-48be-B2B4-4EB974FC3084}">
      <x14:pivotCacheDefinition supportSubqueryNonVisual="1" supportSubqueryCalcMem="1" supportAddCalcMems="1"/>
    </ext>
  </extLst>
</pivotCacheDefinition>
</file>

<file path=xl/pivotCache/pivotCacheDefinition3.xml><?xml version="1.0" encoding="utf-8"?>
<pivotCacheDefinition xmlns="http://schemas.openxmlformats.org/spreadsheetml/2006/main" xmlns:r="http://schemas.openxmlformats.org/officeDocument/2006/relationships" saveData="0" refreshedBy="HEYMANS Bernard - Randstad" refreshedDate="43123.618573611115" backgroundQuery="1" createdVersion="3" refreshedVersion="6" minRefreshableVersion="3" recordCount="0" supportSubquery="1" supportAdvancedDrill="1">
  <cacheSource type="external" connectionId="2">
    <extLst>
      <ext xmlns:x14="http://schemas.microsoft.com/office/spreadsheetml/2009/9/main" uri="{F057638F-6D5F-4e77-A914-E7F072B9BCA8}">
        <x14:sourceConnection name="ThisWorkbookDataModel"/>
      </ext>
    </extLst>
  </cacheSource>
  <cacheFields count="0"/>
  <cacheHierarchies count="16">
    <cacheHierarchy uniqueName="[Tableau1].[Family]" caption="Family" attribute="1" defaultMemberUniqueName="[Tableau1].[Family].[All]" allUniqueName="[Tableau1].[Family].[All]" dimensionUniqueName="[Tableau1]" displayFolder="" count="0" memberValueDatatype="130" unbalanced="0"/>
    <cacheHierarchy uniqueName="[Tableau1].[Product]" caption="Product" attribute="1" defaultMemberUniqueName="[Tableau1].[Product].[All]" allUniqueName="[Tableau1].[Product].[All]" dimensionUniqueName="[Tableau1]" displayFolder="" count="0" memberValueDatatype="20" unbalanced="0"/>
    <cacheHierarchy uniqueName="[Tableau1].[DATA]" caption="DATA" attribute="1" defaultMemberUniqueName="[Tableau1].[DATA].[All]" allUniqueName="[Tableau1].[DATA].[All]" dimensionUniqueName="[Tableau1]" displayFolder="" count="0" memberValueDatatype="130" unbalanced="0"/>
    <cacheHierarchy uniqueName="[Tableau1].[Date (sem)]" caption="Date (sem)" attribute="1" defaultMemberUniqueName="[Tableau1].[Date (sem)].[All]" allUniqueName="[Tableau1].[Date (sem)].[All]" dimensionUniqueName="[Tableau1]" displayFolder="" count="0" memberValueDatatype="20" unbalanced="0"/>
    <cacheHierarchy uniqueName="[Tableau1].[valeur]" caption="valeur" attribute="1" defaultMemberUniqueName="[Tableau1].[valeur].[All]" allUniqueName="[Tableau1].[valeur].[All]" dimensionUniqueName="[Tableau1]" displayFolder="" count="0" memberValueDatatype="20" unbalanced="0"/>
    <cacheHierarchy uniqueName="[Tableau1].[Rank]" caption="Rank" attribute="1" defaultMemberUniqueName="[Tableau1].[Rank].[All]" allUniqueName="[Tableau1].[Rank].[All]" dimensionUniqueName="[Tableau1]" displayFolder="" count="0" memberValueDatatype="130" unbalanced="0"/>
    <cacheHierarchy uniqueName="[Tableau11].[Family]" caption="Family" attribute="1" defaultMemberUniqueName="[Tableau11].[Family].[All]" allUniqueName="[Tableau11].[Family].[All]" dimensionUniqueName="[Tableau11]" displayFolder="" count="2" memberValueDatatype="130" unbalanced="0"/>
    <cacheHierarchy uniqueName="[Tableau11].[Product]" caption="Product" attribute="1" defaultMemberUniqueName="[Tableau11].[Product].[All]" allUniqueName="[Tableau11].[Product].[All]" dimensionUniqueName="[Tableau11]" displayFolder="" count="0" memberValueDatatype="20" unbalanced="0"/>
    <cacheHierarchy uniqueName="[Tableau11].[DATA]" caption="DATA" attribute="1" defaultMemberUniqueName="[Tableau11].[DATA].[All]" allUniqueName="[Tableau11].[DATA].[All]" dimensionUniqueName="[Tableau11]" displayFolder="" count="0" memberValueDatatype="130" unbalanced="0"/>
    <cacheHierarchy uniqueName="[Tableau11].[Date (sem)]" caption="Date (sem)" attribute="1" defaultMemberUniqueName="[Tableau11].[Date (sem)].[All]" allUniqueName="[Tableau11].[Date (sem)].[All]" dimensionUniqueName="[Tableau11]" displayFolder="" count="0" memberValueDatatype="20" unbalanced="0"/>
    <cacheHierarchy uniqueName="[Tableau11].[valeur]" caption="valeur" attribute="1" defaultMemberUniqueName="[Tableau11].[valeur].[All]" allUniqueName="[Tableau11].[valeur].[All]" dimensionUniqueName="[Tableau11]" displayFolder="" count="0" memberValueDatatype="20" unbalanced="0"/>
    <cacheHierarchy uniqueName="[Tableau11].[Rank]" caption="Rank" attribute="1" defaultMemberUniqueName="[Tableau11].[Rank].[All]" allUniqueName="[Tableau11].[Rank].[All]" dimensionUniqueName="[Tableau11]" displayFolder="" count="0" memberValueDatatype="130" unbalanced="0"/>
    <cacheHierarchy uniqueName="[Measures].[__XL_Count Tableau1]" caption="__XL_Count Tableau1" measure="1" displayFolder="" measureGroup="Tableau1" count="0" hidden="1"/>
    <cacheHierarchy uniqueName="[Measures].[__XL_Count Tableau11]" caption="__XL_Count Tableau11" measure="1" displayFolder="" measureGroup="Tableau11" count="0" hidden="1"/>
    <cacheHierarchy uniqueName="[Measures].[__No measures defined]" caption="__No measures defined" measure="1" displayFolder="" count="0" hidden="1"/>
    <cacheHierarchy uniqueName="[Measures].[Sum of valeur]" caption="Sum of valeur" measure="1" displayFolder="" measureGroup="Tableau11" count="0" hidden="1">
      <extLst>
        <ext xmlns:x15="http://schemas.microsoft.com/office/spreadsheetml/2010/11/main" uri="{B97F6D7D-B522-45F9-BDA1-12C45D357490}">
          <x15:cacheHierarchy aggregatedColumn="10"/>
        </ext>
      </extLst>
    </cacheHierarchy>
  </cacheHierarchies>
  <kpis count="0"/>
  <extLst>
    <ext xmlns:x14="http://schemas.microsoft.com/office/spreadsheetml/2009/9/main" uri="{725AE2AE-9491-48be-B2B4-4EB974FC3084}">
      <x14:pivotCacheDefinition slicerData="1" pivotCacheId="1" supportSubqueryNonVisual="1" supportSubqueryCalcMem="1" supportAddCalcMems="1"/>
    </ext>
  </extLst>
</pivotCacheDefinition>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PivotTable2" cacheId="3" applyNumberFormats="0" applyBorderFormats="0" applyFontFormats="0" applyPatternFormats="0" applyAlignmentFormats="0" applyWidthHeightFormats="1" dataCaption="Values" tag="52ca4964-b154-4656-8ffc-d2f109430b9b" updatedVersion="6" minRefreshableVersion="3" itemPrintTitles="1" createdVersion="6" indent="0" compact="0" compactData="0" gridDropZones="1" multipleFieldFilters="0">
  <location ref="A3:F48" firstHeaderRow="1" firstDataRow="2" firstDataCol="3"/>
  <pivotFields count="5">
    <pivotField axis="axisRow" compact="0" allDrilled="1" outline="0" showAll="0" dataSourceSort="1" defaultAttributeDrillState="1">
      <items count="4">
        <item x="0"/>
        <item x="1"/>
        <item x="2"/>
        <item t="default"/>
      </items>
    </pivotField>
    <pivotField dataField="1" compact="0" outline="0" showAll="0"/>
    <pivotField axis="axisRow" compact="0" allDrilled="1" outline="0" showAll="0" dataSourceSort="1" defaultAttributeDrillState="1">
      <items count="9">
        <item x="0"/>
        <item x="1"/>
        <item x="2"/>
        <item x="3"/>
        <item x="4"/>
        <item x="5"/>
        <item x="6"/>
        <item x="7"/>
        <item t="default"/>
      </items>
    </pivotField>
    <pivotField axis="axisRow" compact="0" allDrilled="1" outline="0" showAll="0" dataSourceSort="1" defaultAttributeDrillState="1">
      <items count="5">
        <item x="0"/>
        <item x="1"/>
        <item x="2"/>
        <item x="3"/>
        <item t="default"/>
      </items>
    </pivotField>
    <pivotField axis="axisCol" compact="0" allDrilled="1" outline="0" showAll="0" dataSourceSort="1" defaultAttributeDrillState="1">
      <items count="3">
        <item x="0"/>
        <item x="1"/>
        <item t="default"/>
      </items>
    </pivotField>
  </pivotFields>
  <rowFields count="3">
    <field x="0"/>
    <field x="2"/>
    <field x="3"/>
  </rowFields>
  <rowItems count="44">
    <i>
      <x/>
      <x/>
      <x/>
    </i>
    <i r="2">
      <x v="1"/>
    </i>
    <i r="2">
      <x v="2"/>
    </i>
    <i r="2">
      <x v="3"/>
    </i>
    <i t="default" r="1">
      <x/>
    </i>
    <i r="1">
      <x v="1"/>
      <x/>
    </i>
    <i r="2">
      <x v="1"/>
    </i>
    <i r="2">
      <x v="2"/>
    </i>
    <i r="2">
      <x v="3"/>
    </i>
    <i t="default" r="1">
      <x v="1"/>
    </i>
    <i t="default">
      <x/>
    </i>
    <i>
      <x v="1"/>
      <x v="2"/>
      <x/>
    </i>
    <i r="2">
      <x v="1"/>
    </i>
    <i r="2">
      <x v="2"/>
    </i>
    <i r="2">
      <x v="3"/>
    </i>
    <i t="default" r="1">
      <x v="2"/>
    </i>
    <i r="1">
      <x v="3"/>
      <x/>
    </i>
    <i r="2">
      <x v="1"/>
    </i>
    <i r="2">
      <x v="2"/>
    </i>
    <i r="2">
      <x v="3"/>
    </i>
    <i t="default" r="1">
      <x v="3"/>
    </i>
    <i r="1">
      <x v="4"/>
      <x/>
    </i>
    <i r="2">
      <x v="1"/>
    </i>
    <i r="2">
      <x v="2"/>
    </i>
    <i r="2">
      <x v="3"/>
    </i>
    <i t="default" r="1">
      <x v="4"/>
    </i>
    <i t="default">
      <x v="1"/>
    </i>
    <i>
      <x v="2"/>
      <x v="5"/>
      <x/>
    </i>
    <i r="2">
      <x v="1"/>
    </i>
    <i r="2">
      <x v="2"/>
    </i>
    <i r="2">
      <x v="3"/>
    </i>
    <i t="default" r="1">
      <x v="5"/>
    </i>
    <i r="1">
      <x v="6"/>
      <x/>
    </i>
    <i r="2">
      <x v="1"/>
    </i>
    <i r="2">
      <x v="2"/>
    </i>
    <i r="2">
      <x v="3"/>
    </i>
    <i t="default" r="1">
      <x v="6"/>
    </i>
    <i r="1">
      <x v="7"/>
      <x/>
    </i>
    <i r="2">
      <x v="1"/>
    </i>
    <i r="2">
      <x v="2"/>
    </i>
    <i r="2">
      <x v="3"/>
    </i>
    <i t="default" r="1">
      <x v="7"/>
    </i>
    <i t="default">
      <x v="2"/>
    </i>
    <i t="grand">
      <x/>
    </i>
  </rowItems>
  <colFields count="1">
    <field x="4"/>
  </colFields>
  <colItems count="3">
    <i>
      <x/>
    </i>
    <i>
      <x v="1"/>
    </i>
    <i t="grand">
      <x/>
    </i>
  </colItems>
  <dataFields count="1">
    <dataField name="Sum of valeur" fld="1" baseField="0" baseItem="0"/>
  </dataFields>
  <pivotHierarchies count="16">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Row="0" dragToCol="0" dragToPage="0" dragToData="1"/>
    <pivotHierarchy dragToRow="0" dragToCol="0" dragToPage="0" dragToData="1"/>
    <pivotHierarchy dragToRow="0" dragToCol="0" dragToPage="0" dragToData="1"/>
    <pivotHierarchy dragToData="1"/>
  </pivotHierarchies>
  <pivotTableStyleInfo name="PivotStyleLight16" showRowHeaders="1" showColHeaders="1" showRowStripes="0" showColStripes="0" showLastColumn="1"/>
  <rowHierarchiesUsage count="3">
    <rowHierarchyUsage hierarchyUsage="6"/>
    <rowHierarchyUsage hierarchyUsage="7"/>
    <rowHierarchyUsage hierarchyUsage="8"/>
  </rowHierarchiesUsage>
  <colHierarchiesUsage count="1">
    <colHierarchyUsage hierarchyUsage="9"/>
  </colHierarchiesUsage>
  <extLst>
    <ext xmlns:x14="http://schemas.microsoft.com/office/spreadsheetml/2009/9/main" uri="{962EF5D1-5CA2-4c93-8EF4-DBF5C05439D2}">
      <x14:pivotTableDefinition xmlns:xm="http://schemas.microsoft.com/office/excel/2006/main" calculatedMembersInFilters="1" hideValuesRow="1"/>
    </ext>
    <ext xmlns:x15="http://schemas.microsoft.com/office/spreadsheetml/2010/11/main" uri="{E67621CE-5B39-4880-91FE-76760E9C1902}">
      <x15:pivotTableUISettings sourceDataName="WorksheetConnection_DaxRanking.xlsx!Tableau1">
        <x15:activeTabTopLevelEntity name="[Tableau11]"/>
      </x15:pivotTableUISettings>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licer_Family" sourceName="[Tableau11].[Family]">
  <pivotTables>
    <pivotTable tabId="2" name="PivotTable2"/>
  </pivotTables>
  <data>
    <olap pivotCacheId="1">
      <levels count="2">
        <level uniqueName="[Tableau11].[Family].[(All)]" sourceCaption="(All)" count="0"/>
        <level uniqueName="[Tableau11].[Family].[Family]" sourceCaption="Family" count="3">
          <ranges>
            <range startItem="0">
              <i n="[Tableau11].[Family].&amp;[A]" c="A"/>
              <i n="[Tableau11].[Family].&amp;[B]" c="B"/>
              <i n="[Tableau11].[Family].&amp;[C]" c="C"/>
            </range>
          </ranges>
        </level>
      </levels>
      <selections count="1">
        <selection n="[Tableau11].[Family].[All]"/>
      </selections>
    </olap>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licer_Family1" sourceName="[Tableau11].[Family]">
  <data>
    <olap pivotCacheId="1">
      <levels count="2">
        <level uniqueName="[Tableau11].[Family].[(All)]" sourceCaption="(All)" count="0"/>
        <level uniqueName="[Tableau11].[Family].[Family]" sourceCaption="Family" count="3">
          <ranges>
            <range startItem="0">
              <i n="[Tableau11].[Family].&amp;[A]" c="A"/>
              <i n="[Tableau11].[Family].&amp;[B]" c="B"/>
              <i n="[Tableau11].[Family].&amp;[C]" c="C"/>
            </range>
          </ranges>
        </level>
      </levels>
      <selections count="1">
        <selection n="[Tableau11].[Family].&amp;[A]"/>
      </selections>
    </olap>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Family 1" cache="Slicer_Family1" caption="Family" level="1" rowHeight="241300"/>
</slicers>
</file>

<file path=xl/slicers/slicer2.xml><?xml version="1.0" encoding="utf-8"?>
<slicers xmlns="http://schemas.microsoft.com/office/spreadsheetml/2009/9/main" xmlns:mc="http://schemas.openxmlformats.org/markup-compatibility/2006" xmlns:x="http://schemas.openxmlformats.org/spreadsheetml/2006/main" mc:Ignorable="x">
  <slicer name="Family" cache="Slicer_Family" caption="Family" level="1" rowHeight="241300"/>
</slicer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microsoft.com/office/2007/relationships/slicer" Target="../slicers/slicer1.xml"/><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microsoft.com/office/2007/relationships/slicer" Target="../slicers/slicer2.xml"/><Relationship Id="rId2" Type="http://schemas.openxmlformats.org/officeDocument/2006/relationships/drawing" Target="../drawings/drawing2.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2:T32"/>
  <sheetViews>
    <sheetView workbookViewId="0">
      <selection activeCell="G9" sqref="G9"/>
    </sheetView>
  </sheetViews>
  <sheetFormatPr baseColWidth="10" defaultColWidth="9.140625" defaultRowHeight="15" x14ac:dyDescent="0.25"/>
  <cols>
    <col min="1" max="1" width="14" bestFit="1" customWidth="1"/>
    <col min="2" max="2" width="13.28515625" bestFit="1" customWidth="1"/>
    <col min="3" max="4" width="15.5703125" bestFit="1" customWidth="1"/>
  </cols>
  <sheetData>
    <row r="2" spans="1:20" x14ac:dyDescent="0.25">
      <c r="M2" s="5" t="s">
        <v>27</v>
      </c>
      <c r="N2" s="5"/>
      <c r="O2" s="5"/>
      <c r="P2" s="5"/>
      <c r="Q2" s="5"/>
      <c r="R2" s="5"/>
      <c r="S2" s="5"/>
      <c r="T2" s="5"/>
    </row>
    <row r="3" spans="1:20" x14ac:dyDescent="0.25">
      <c r="A3" t="str" vm="17">
        <f>CUBEMEMBER("ThisWorkbookDataModel","[Measures].[Sum of valeur]")</f>
        <v>Sum of valeur</v>
      </c>
      <c r="D3" t="s">
        <v>10</v>
      </c>
    </row>
    <row r="4" spans="1:20" x14ac:dyDescent="0.25">
      <c r="A4" t="s">
        <v>0</v>
      </c>
      <c r="B4" t="s">
        <v>4</v>
      </c>
      <c r="C4" t="s">
        <v>5</v>
      </c>
      <c r="D4" t="str" vm="12">
        <f>CUBEMEMBER("ThisWorkbookDataModel","[Tableau11].[Date (sem)].&amp;[25]")</f>
        <v>25</v>
      </c>
      <c r="E4" t="str" vm="6">
        <f>CUBEMEMBER("ThisWorkbookDataModel","[Tableau11].[Date (sem)].&amp;[26]")</f>
        <v>26</v>
      </c>
      <c r="F4" t="str" vm="9">
        <f>CUBEMEMBER("ThisWorkbookDataModel","[Tableau11].[Date (sem)].[All]","Grand Total")</f>
        <v>Grand Total</v>
      </c>
    </row>
    <row r="5" spans="1:20" x14ac:dyDescent="0.25">
      <c r="A5" t="str" vm="5">
        <f>CUBEMEMBER("ThisWorkbookDataModel","[Tableau11].[Family].&amp;[C]")</f>
        <v>C</v>
      </c>
      <c r="B5" t="str" vm="56">
        <f>CUBEMEMBER("ThisWorkbookDataModel","[Tableau11].[Product].&amp;[6]")</f>
        <v>6</v>
      </c>
      <c r="C5" s="3" t="str" vm="50">
        <f>CUBEMEMBER("ThisWorkbookDataModel","[Tableau11].[DATA].[Forecast]")</f>
        <v>Forecast</v>
      </c>
      <c r="D5" vm="59">
        <f>CUBEVALUE("ThisWorkbookDataModel",$A$3,$C5,D$4,Slicer_Family1)</f>
        <v>11</v>
      </c>
      <c r="E5" vm="51">
        <f t="shared" ref="E5:F8" si="0">CUBEVALUE("ThisWorkbookDataModel",$A$3,$C5,E$4)</f>
        <v>194</v>
      </c>
      <c r="F5" vm="52">
        <f t="shared" si="0"/>
        <v>388</v>
      </c>
    </row>
    <row r="6" spans="1:20" x14ac:dyDescent="0.25">
      <c r="C6" s="3" t="str" vm="53">
        <f>CUBEMEMBER("ThisWorkbookDataModel","[Tableau11].[DATA].[Sales]")</f>
        <v>Sales</v>
      </c>
      <c r="D6" vm="60">
        <f>CUBEVALUE("ThisWorkbookDataModel",$A$3,$C6,D$4,Slicer_Family1)</f>
        <v>15</v>
      </c>
      <c r="E6" vm="54">
        <f t="shared" si="0"/>
        <v>316</v>
      </c>
      <c r="F6" vm="55">
        <f t="shared" si="0"/>
        <v>632</v>
      </c>
    </row>
    <row r="7" spans="1:20" x14ac:dyDescent="0.25">
      <c r="C7" s="4" t="str" vm="4">
        <f>CUBEMEMBER("ThisWorkbookDataModel",{"[Tableau11].[Family].&amp;[C]","[Tableau11].[Product].&amp;[6]","[Tableau11].[DATA].&amp;[Stock]"})</f>
        <v>Stock</v>
      </c>
      <c r="D7" t="e">
        <f>CUBEVALUE("ThisWorkbookDataModel",$A$3,$C7,D$4,Slicer_Family1)</f>
        <v>#VALUE!</v>
      </c>
      <c r="E7" vm="38">
        <f t="shared" si="0"/>
        <v>20</v>
      </c>
      <c r="F7" vm="23">
        <f t="shared" si="0"/>
        <v>40</v>
      </c>
    </row>
    <row r="8" spans="1:20" x14ac:dyDescent="0.25">
      <c r="C8" s="4" t="str" vm="14">
        <f>CUBEMEMBER("ThisWorkbookDataModel",{"[Tableau11].[Family].&amp;[C]","[Tableau11].[Product].&amp;[6]","[Tableau11].[DATA].&amp;[Supply]"})</f>
        <v>Supply</v>
      </c>
      <c r="D8" t="e">
        <f>CUBEVALUE("ThisWorkbookDataModel",$A$3,$C8,D$4,Slicer_Family1)</f>
        <v>#VALUE!</v>
      </c>
      <c r="E8" vm="40">
        <f t="shared" si="0"/>
        <v>42</v>
      </c>
      <c r="F8" vm="22">
        <f t="shared" si="0"/>
        <v>84</v>
      </c>
    </row>
    <row r="9" spans="1:20" x14ac:dyDescent="0.25">
      <c r="B9" t="str" vm="8">
        <f>CUBEMEMBER("ThisWorkbookDataModel",{"[Tableau11].[Family].&amp;[C]","[Tableau11].[Product].&amp;[6]"},"6 Total")</f>
        <v>6 Total</v>
      </c>
      <c r="C9" s="3" t="str" vm="57">
        <f>CUBEMEMBER("ThisWorkbookDataModel","[Tableau11].[DATA].[All]")</f>
        <v>All</v>
      </c>
      <c r="D9" vm="58">
        <f>CUBEVALUE("ThisWorkbookDataModel",$A$3,$C9,D$4,Slicer_Family1)</f>
        <v>171</v>
      </c>
      <c r="E9" vm="32">
        <f>CUBEVALUE("ThisWorkbookDataModel",$A$3,$B9,E$4)</f>
        <v>167</v>
      </c>
      <c r="F9" vm="41">
        <f>CUBEVALUE("ThisWorkbookDataModel",$A$3,$B9,F$4)</f>
        <v>334</v>
      </c>
    </row>
    <row r="10" spans="1:20" x14ac:dyDescent="0.25">
      <c r="B10" t="str" vm="2">
        <f>CUBEMEMBER("ThisWorkbookDataModel",{"[Tableau11].[Family].&amp;[C]","[Tableau11].[Product].&amp;[7]"})</f>
        <v>7</v>
      </c>
      <c r="C10" t="str" vm="3">
        <f>CUBEMEMBER("ThisWorkbookDataModel",{"[Tableau11].[Family].&amp;[C]","[Tableau11].[Product].&amp;[7]","[Tableau11].[DATA].&amp;[Forecast]"})</f>
        <v>Forecast</v>
      </c>
      <c r="D10" t="e">
        <f>CUBEVALUE("ThisWorkbookDataModel",$A$3,$C10,D$4,Slicer_Family1)</f>
        <v>#VALUE!</v>
      </c>
      <c r="E10" vm="24">
        <f t="shared" ref="E10:F13" si="1">CUBEVALUE("ThisWorkbookDataModel",$A$3,$C10,E$4)</f>
        <v>20</v>
      </c>
      <c r="F10" vm="33">
        <f t="shared" si="1"/>
        <v>40</v>
      </c>
    </row>
    <row r="11" spans="1:20" x14ac:dyDescent="0.25">
      <c r="C11" t="str" vm="18">
        <f>CUBEMEMBER("ThisWorkbookDataModel",{"[Tableau11].[Family].&amp;[C]","[Tableau11].[Product].&amp;[7]","[Tableau11].[DATA].&amp;[Sales]"})</f>
        <v>Sales</v>
      </c>
      <c r="D11" t="e">
        <f>CUBEVALUE("ThisWorkbookDataModel",$A$3,$C11,D$4,Slicer_Family1)</f>
        <v>#VALUE!</v>
      </c>
      <c r="E11" vm="39">
        <f t="shared" si="1"/>
        <v>14</v>
      </c>
      <c r="F11" vm="25">
        <f t="shared" si="1"/>
        <v>28</v>
      </c>
    </row>
    <row r="12" spans="1:20" x14ac:dyDescent="0.25">
      <c r="C12" t="str" vm="16">
        <f>CUBEMEMBER("ThisWorkbookDataModel",{"[Tableau11].[Family].&amp;[C]","[Tableau11].[Product].&amp;[7]","[Tableau11].[DATA].&amp;[Stock]"})</f>
        <v>Stock</v>
      </c>
      <c r="D12" t="e">
        <f>CUBEVALUE("ThisWorkbookDataModel",$A$3,$C12,D$4,Slicer_Family1)</f>
        <v>#VALUE!</v>
      </c>
      <c r="E12" vm="42">
        <f t="shared" si="1"/>
        <v>87</v>
      </c>
      <c r="F12" vm="21">
        <f t="shared" si="1"/>
        <v>174</v>
      </c>
    </row>
    <row r="13" spans="1:20" x14ac:dyDescent="0.25">
      <c r="C13" t="str" vm="11">
        <f>CUBEMEMBER("ThisWorkbookDataModel",{"[Tableau11].[Family].&amp;[C]","[Tableau11].[Product].&amp;[7]","[Tableau11].[DATA].&amp;[Supply]"})</f>
        <v>Supply</v>
      </c>
      <c r="D13" t="e">
        <f>CUBEVALUE("ThisWorkbookDataModel",$A$3,$C13,D$4,Slicer_Family1)</f>
        <v>#VALUE!</v>
      </c>
      <c r="E13" vm="34">
        <f t="shared" si="1"/>
        <v>5</v>
      </c>
      <c r="F13" vm="43">
        <f t="shared" si="1"/>
        <v>10</v>
      </c>
    </row>
    <row r="14" spans="1:20" x14ac:dyDescent="0.25">
      <c r="B14" t="str" vm="2">
        <f>CUBEMEMBER("ThisWorkbookDataModel",{"[Tableau11].[Family].&amp;[C]","[Tableau11].[Product].&amp;[7]"},"7 Total")</f>
        <v>7 Total</v>
      </c>
      <c r="D14" t="e">
        <f>CUBEVALUE("ThisWorkbookDataModel",$A$3,$C14,D$4,Slicer_Family1)</f>
        <v>#N/A</v>
      </c>
      <c r="E14" vm="26">
        <f>CUBEVALUE("ThisWorkbookDataModel",$A$3,$B14,E$4)</f>
        <v>126</v>
      </c>
      <c r="F14" vm="35">
        <f>CUBEVALUE("ThisWorkbookDataModel",$A$3,$B14,F$4)</f>
        <v>252</v>
      </c>
    </row>
    <row r="15" spans="1:20" x14ac:dyDescent="0.25">
      <c r="B15" t="str" vm="13">
        <f>CUBEMEMBER("ThisWorkbookDataModel",{"[Tableau11].[Family].&amp;[C]","[Tableau11].[Product].&amp;[8]"})</f>
        <v>8</v>
      </c>
      <c r="C15" t="str" vm="15">
        <f>CUBEMEMBER("ThisWorkbookDataModel",{"[Tableau11].[Family].&amp;[C]","[Tableau11].[Product].&amp;[8]","[Tableau11].[DATA].&amp;[Forecast]"})</f>
        <v>Forecast</v>
      </c>
      <c r="D15" t="e">
        <f>CUBEVALUE("ThisWorkbookDataModel",$A$3,$C15,D$4,Slicer_Family1)</f>
        <v>#VALUE!</v>
      </c>
      <c r="E15" vm="30">
        <f t="shared" ref="E15:F18" si="2">CUBEVALUE("ThisWorkbookDataModel",$A$3,$C15,E$4)</f>
        <v>10</v>
      </c>
      <c r="F15" vm="27">
        <f t="shared" si="2"/>
        <v>20</v>
      </c>
    </row>
    <row r="16" spans="1:20" x14ac:dyDescent="0.25">
      <c r="C16" t="str" vm="10">
        <f>CUBEMEMBER("ThisWorkbookDataModel",{"[Tableau11].[Family].&amp;[C]","[Tableau11].[Product].&amp;[8]","[Tableau11].[DATA].&amp;[Sales]"})</f>
        <v>Sales</v>
      </c>
      <c r="D16" t="e">
        <f>CUBEVALUE("ThisWorkbookDataModel",$A$3,$C16,D$4,Slicer_Family1)</f>
        <v>#VALUE!</v>
      </c>
      <c r="E16" vm="44">
        <f t="shared" si="2"/>
        <v>59</v>
      </c>
      <c r="F16" vm="20">
        <f t="shared" si="2"/>
        <v>118</v>
      </c>
    </row>
    <row r="17" spans="1:20" x14ac:dyDescent="0.25">
      <c r="C17" t="str" vm="1">
        <f>CUBEMEMBER("ThisWorkbookDataModel",{"[Tableau11].[Family].&amp;[C]","[Tableau11].[Product].&amp;[8]","[Tableau11].[DATA].&amp;[Stock]"})</f>
        <v>Stock</v>
      </c>
      <c r="D17" t="e">
        <f>CUBEVALUE("ThisWorkbookDataModel",$A$3,$C17,D$4,Slicer_Family1)</f>
        <v>#VALUE!</v>
      </c>
      <c r="E17" vm="36">
        <f t="shared" si="2"/>
        <v>7</v>
      </c>
      <c r="F17" vm="45">
        <f t="shared" si="2"/>
        <v>14</v>
      </c>
    </row>
    <row r="18" spans="1:20" x14ac:dyDescent="0.25">
      <c r="C18" t="str" vm="7">
        <f>CUBEMEMBER("ThisWorkbookDataModel",{"[Tableau11].[Family].&amp;[C]","[Tableau11].[Product].&amp;[8]","[Tableau11].[DATA].&amp;[Supply]"})</f>
        <v>Supply</v>
      </c>
      <c r="D18" t="e">
        <f>CUBEVALUE("ThisWorkbookDataModel",$A$3,$C18,D$4,Slicer_Family1)</f>
        <v>#VALUE!</v>
      </c>
      <c r="E18" vm="28">
        <f t="shared" si="2"/>
        <v>23</v>
      </c>
      <c r="F18" vm="37">
        <f t="shared" si="2"/>
        <v>46</v>
      </c>
      <c r="M18" s="5" t="s">
        <v>28</v>
      </c>
      <c r="N18" s="5"/>
      <c r="O18" s="5"/>
      <c r="P18" s="5"/>
      <c r="Q18" s="5"/>
      <c r="R18" s="5"/>
      <c r="S18" s="5"/>
      <c r="T18" s="5"/>
    </row>
    <row r="19" spans="1:20" x14ac:dyDescent="0.25">
      <c r="B19" t="str" vm="13">
        <f>CUBEMEMBER("ThisWorkbookDataModel",{"[Tableau11].[Family].&amp;[C]","[Tableau11].[Product].&amp;[8]"},"8 Total")</f>
        <v>8 Total</v>
      </c>
      <c r="D19" t="e">
        <f>CUBEVALUE("ThisWorkbookDataModel",$A$3,$C19,D$4,Slicer_Family1)</f>
        <v>#N/A</v>
      </c>
      <c r="E19" vm="31">
        <f>CUBEVALUE("ThisWorkbookDataModel",$A$3,$B19,E$4)</f>
        <v>99</v>
      </c>
      <c r="F19" vm="29">
        <f>CUBEVALUE("ThisWorkbookDataModel",$A$3,$B19,F$4)</f>
        <v>198</v>
      </c>
    </row>
    <row r="20" spans="1:20" x14ac:dyDescent="0.25">
      <c r="A20" t="str" vm="5">
        <f>CUBEMEMBER("ThisWorkbookDataModel","[Tableau11].[Family].&amp;[C]","C Total")</f>
        <v>C Total</v>
      </c>
      <c r="D20" t="e">
        <f>CUBEVALUE("ThisWorkbookDataModel",$A$3,$C20,D$4,Slicer_Family1)</f>
        <v>#N/A</v>
      </c>
      <c r="E20" vm="46">
        <f>CUBEVALUE("ThisWorkbookDataModel",$A$3,$A20,E$4)</f>
        <v>392</v>
      </c>
      <c r="F20" vm="19">
        <f>CUBEVALUE("ThisWorkbookDataModel",$A$3,$A20,F$4)</f>
        <v>784</v>
      </c>
    </row>
    <row r="21" spans="1:20" x14ac:dyDescent="0.25">
      <c r="A21" t="str" vm="47">
        <f>CUBESET("ThisWorkbookDataModel",($A$20),"Grand Total")</f>
        <v>Grand Total</v>
      </c>
      <c r="D21" t="e">
        <f>CUBEVALUE("ThisWorkbookDataModel",$A$3,$C21,D$4,Slicer_Family1)</f>
        <v>#N/A</v>
      </c>
      <c r="E21" vm="48">
        <f>CUBEVALUE("ThisWorkbookDataModel",$A$3,$A21,E$4)</f>
        <v>392</v>
      </c>
      <c r="F21" vm="49">
        <f>CUBEVALUE("ThisWorkbookDataModel",$A$3,$A21,F$4)</f>
        <v>784</v>
      </c>
    </row>
    <row r="32" spans="1:20" x14ac:dyDescent="0.25">
      <c r="M32" s="5" t="s">
        <v>29</v>
      </c>
      <c r="N32" s="5"/>
      <c r="O32" s="5"/>
      <c r="P32" s="5"/>
      <c r="Q32" s="5"/>
      <c r="R32" s="5"/>
      <c r="S32" s="5"/>
      <c r="T32" s="5"/>
    </row>
  </sheetData>
  <mergeCells count="3">
    <mergeCell ref="M2:T2"/>
    <mergeCell ref="M18:T18"/>
    <mergeCell ref="M32:T32"/>
  </mergeCells>
  <pageMargins left="0.7" right="0.7" top="0.75" bottom="0.75" header="0.3" footer="0.3"/>
  <drawing r:id="rId1"/>
  <extLst>
    <ext xmlns:x14="http://schemas.microsoft.com/office/spreadsheetml/2009/9/main" uri="{A8765BA9-456A-4dab-B4F3-ACF838C121DE}">
      <x14:slicerList>
        <x14:slicer r:id="rId2"/>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3:F48"/>
  <sheetViews>
    <sheetView workbookViewId="0">
      <selection activeCell="H28" sqref="H28"/>
    </sheetView>
  </sheetViews>
  <sheetFormatPr baseColWidth="10" defaultColWidth="9.140625" defaultRowHeight="15" x14ac:dyDescent="0.25"/>
  <cols>
    <col min="1" max="1" width="14" bestFit="1" customWidth="1"/>
    <col min="2" max="2" width="13.28515625" bestFit="1" customWidth="1"/>
  </cols>
  <sheetData>
    <row r="3" spans="1:6" x14ac:dyDescent="0.25">
      <c r="A3" s="1" t="s">
        <v>15</v>
      </c>
      <c r="D3" s="1" t="s">
        <v>10</v>
      </c>
    </row>
    <row r="4" spans="1:6" x14ac:dyDescent="0.25">
      <c r="A4" s="1" t="s">
        <v>0</v>
      </c>
      <c r="B4" s="1" t="s">
        <v>4</v>
      </c>
      <c r="C4" s="1" t="s">
        <v>5</v>
      </c>
      <c r="D4">
        <v>25</v>
      </c>
      <c r="E4">
        <v>26</v>
      </c>
      <c r="F4" t="s">
        <v>14</v>
      </c>
    </row>
    <row r="5" spans="1:6" x14ac:dyDescent="0.25">
      <c r="A5" t="s">
        <v>1</v>
      </c>
      <c r="B5">
        <v>1</v>
      </c>
      <c r="C5" t="s">
        <v>7</v>
      </c>
      <c r="D5" s="2">
        <v>1</v>
      </c>
      <c r="E5" s="2">
        <v>1</v>
      </c>
      <c r="F5" s="2">
        <v>2</v>
      </c>
    </row>
    <row r="6" spans="1:6" x14ac:dyDescent="0.25">
      <c r="C6" t="s">
        <v>8</v>
      </c>
      <c r="D6" s="2">
        <v>10</v>
      </c>
      <c r="E6" s="2">
        <v>10</v>
      </c>
      <c r="F6" s="2">
        <v>20</v>
      </c>
    </row>
    <row r="7" spans="1:6" x14ac:dyDescent="0.25">
      <c r="C7" t="s">
        <v>6</v>
      </c>
      <c r="D7" s="2">
        <v>0</v>
      </c>
      <c r="E7" s="2">
        <v>0</v>
      </c>
      <c r="F7" s="2">
        <v>0</v>
      </c>
    </row>
    <row r="8" spans="1:6" x14ac:dyDescent="0.25">
      <c r="C8" t="s">
        <v>9</v>
      </c>
      <c r="D8" s="2">
        <v>15</v>
      </c>
      <c r="E8" s="2">
        <v>15</v>
      </c>
      <c r="F8" s="2">
        <v>30</v>
      </c>
    </row>
    <row r="9" spans="1:6" x14ac:dyDescent="0.25">
      <c r="B9" t="s">
        <v>16</v>
      </c>
      <c r="D9" s="2">
        <v>26</v>
      </c>
      <c r="E9" s="2">
        <v>26</v>
      </c>
      <c r="F9" s="2">
        <v>52</v>
      </c>
    </row>
    <row r="10" spans="1:6" x14ac:dyDescent="0.25">
      <c r="B10">
        <v>2</v>
      </c>
      <c r="C10" t="s">
        <v>7</v>
      </c>
      <c r="D10" s="2">
        <v>10</v>
      </c>
      <c r="E10" s="2">
        <v>10</v>
      </c>
      <c r="F10" s="2">
        <v>20</v>
      </c>
    </row>
    <row r="11" spans="1:6" x14ac:dyDescent="0.25">
      <c r="C11" t="s">
        <v>8</v>
      </c>
      <c r="D11" s="2">
        <v>5</v>
      </c>
      <c r="E11" s="2">
        <v>5</v>
      </c>
      <c r="F11" s="2">
        <v>10</v>
      </c>
    </row>
    <row r="12" spans="1:6" x14ac:dyDescent="0.25">
      <c r="C12" t="s">
        <v>6</v>
      </c>
      <c r="D12" s="2">
        <v>100</v>
      </c>
      <c r="E12" s="2">
        <v>100</v>
      </c>
      <c r="F12" s="2">
        <v>200</v>
      </c>
    </row>
    <row r="13" spans="1:6" x14ac:dyDescent="0.25">
      <c r="C13" t="s">
        <v>9</v>
      </c>
      <c r="D13" s="2">
        <v>30</v>
      </c>
      <c r="E13" s="2">
        <v>30</v>
      </c>
      <c r="F13" s="2">
        <v>60</v>
      </c>
    </row>
    <row r="14" spans="1:6" x14ac:dyDescent="0.25">
      <c r="B14" t="s">
        <v>17</v>
      </c>
      <c r="D14" s="2">
        <v>145</v>
      </c>
      <c r="E14" s="2">
        <v>145</v>
      </c>
      <c r="F14" s="2">
        <v>290</v>
      </c>
    </row>
    <row r="15" spans="1:6" x14ac:dyDescent="0.25">
      <c r="A15" t="s">
        <v>18</v>
      </c>
      <c r="D15" s="2">
        <v>171</v>
      </c>
      <c r="E15" s="2">
        <v>171</v>
      </c>
      <c r="F15" s="2">
        <v>342</v>
      </c>
    </row>
    <row r="16" spans="1:6" x14ac:dyDescent="0.25">
      <c r="A16" t="s">
        <v>2</v>
      </c>
      <c r="B16">
        <v>3</v>
      </c>
      <c r="C16" t="s">
        <v>7</v>
      </c>
      <c r="D16" s="2">
        <v>1</v>
      </c>
      <c r="E16" s="2">
        <v>1</v>
      </c>
      <c r="F16" s="2">
        <v>2</v>
      </c>
    </row>
    <row r="17" spans="1:6" x14ac:dyDescent="0.25">
      <c r="C17" t="s">
        <v>8</v>
      </c>
      <c r="D17" s="2">
        <v>200</v>
      </c>
      <c r="E17" s="2">
        <v>200</v>
      </c>
      <c r="F17" s="2">
        <v>400</v>
      </c>
    </row>
    <row r="18" spans="1:6" x14ac:dyDescent="0.25">
      <c r="C18" t="s">
        <v>6</v>
      </c>
      <c r="D18" s="2">
        <v>10</v>
      </c>
      <c r="E18" s="2">
        <v>10</v>
      </c>
      <c r="F18" s="2">
        <v>20</v>
      </c>
    </row>
    <row r="19" spans="1:6" x14ac:dyDescent="0.25">
      <c r="C19" t="s">
        <v>9</v>
      </c>
      <c r="D19" s="2">
        <v>84</v>
      </c>
      <c r="E19" s="2">
        <v>84</v>
      </c>
      <c r="F19" s="2">
        <v>168</v>
      </c>
    </row>
    <row r="20" spans="1:6" x14ac:dyDescent="0.25">
      <c r="B20" t="s">
        <v>19</v>
      </c>
      <c r="D20" s="2">
        <v>295</v>
      </c>
      <c r="E20" s="2">
        <v>295</v>
      </c>
      <c r="F20" s="2">
        <v>590</v>
      </c>
    </row>
    <row r="21" spans="1:6" x14ac:dyDescent="0.25">
      <c r="B21">
        <v>4</v>
      </c>
      <c r="C21" t="s">
        <v>7</v>
      </c>
      <c r="D21" s="2">
        <v>40</v>
      </c>
      <c r="E21" s="2">
        <v>40</v>
      </c>
      <c r="F21" s="2">
        <v>80</v>
      </c>
    </row>
    <row r="22" spans="1:6" x14ac:dyDescent="0.25">
      <c r="C22" t="s">
        <v>8</v>
      </c>
      <c r="D22" s="2">
        <v>8</v>
      </c>
      <c r="E22" s="2">
        <v>8</v>
      </c>
      <c r="F22" s="2">
        <v>16</v>
      </c>
    </row>
    <row r="23" spans="1:6" x14ac:dyDescent="0.25">
      <c r="C23" t="s">
        <v>6</v>
      </c>
      <c r="D23" s="2">
        <v>51</v>
      </c>
      <c r="E23" s="2">
        <v>51</v>
      </c>
      <c r="F23" s="2">
        <v>102</v>
      </c>
    </row>
    <row r="24" spans="1:6" x14ac:dyDescent="0.25">
      <c r="C24" t="s">
        <v>9</v>
      </c>
      <c r="D24" s="2">
        <v>56</v>
      </c>
      <c r="E24" s="2">
        <v>56</v>
      </c>
      <c r="F24" s="2">
        <v>112</v>
      </c>
    </row>
    <row r="25" spans="1:6" x14ac:dyDescent="0.25">
      <c r="B25" t="s">
        <v>20</v>
      </c>
      <c r="D25" s="2">
        <v>155</v>
      </c>
      <c r="E25" s="2">
        <v>155</v>
      </c>
      <c r="F25" s="2">
        <v>310</v>
      </c>
    </row>
    <row r="26" spans="1:6" x14ac:dyDescent="0.25">
      <c r="B26">
        <v>5</v>
      </c>
      <c r="C26" t="s">
        <v>7</v>
      </c>
      <c r="D26" s="2">
        <v>12</v>
      </c>
      <c r="E26" s="2">
        <v>12</v>
      </c>
      <c r="F26" s="2">
        <v>24</v>
      </c>
    </row>
    <row r="27" spans="1:6" x14ac:dyDescent="0.25">
      <c r="C27" t="s">
        <v>8</v>
      </c>
      <c r="D27" s="2">
        <v>15</v>
      </c>
      <c r="E27" s="2">
        <v>15</v>
      </c>
      <c r="F27" s="2">
        <v>30</v>
      </c>
    </row>
    <row r="28" spans="1:6" x14ac:dyDescent="0.25">
      <c r="C28" t="s">
        <v>6</v>
      </c>
      <c r="D28" s="2">
        <v>23</v>
      </c>
      <c r="E28" s="2">
        <v>23</v>
      </c>
      <c r="F28" s="2">
        <v>46</v>
      </c>
    </row>
    <row r="29" spans="1:6" x14ac:dyDescent="0.25">
      <c r="C29" t="s">
        <v>9</v>
      </c>
      <c r="D29" s="2">
        <v>1</v>
      </c>
      <c r="E29" s="2">
        <v>1</v>
      </c>
      <c r="F29" s="2">
        <v>2</v>
      </c>
    </row>
    <row r="30" spans="1:6" x14ac:dyDescent="0.25">
      <c r="B30" t="s">
        <v>21</v>
      </c>
      <c r="D30" s="2">
        <v>51</v>
      </c>
      <c r="E30" s="2">
        <v>51</v>
      </c>
      <c r="F30" s="2">
        <v>102</v>
      </c>
    </row>
    <row r="31" spans="1:6" x14ac:dyDescent="0.25">
      <c r="A31" t="s">
        <v>22</v>
      </c>
      <c r="D31" s="2">
        <v>501</v>
      </c>
      <c r="E31" s="2">
        <v>501</v>
      </c>
      <c r="F31" s="2">
        <v>1002</v>
      </c>
    </row>
    <row r="32" spans="1:6" x14ac:dyDescent="0.25">
      <c r="A32" t="s">
        <v>3</v>
      </c>
      <c r="B32">
        <v>6</v>
      </c>
      <c r="C32" t="s">
        <v>7</v>
      </c>
      <c r="D32" s="2">
        <v>100</v>
      </c>
      <c r="E32" s="2">
        <v>100</v>
      </c>
      <c r="F32" s="2">
        <v>200</v>
      </c>
    </row>
    <row r="33" spans="1:6" x14ac:dyDescent="0.25">
      <c r="C33" t="s">
        <v>8</v>
      </c>
      <c r="D33" s="2">
        <v>5</v>
      </c>
      <c r="E33" s="2">
        <v>5</v>
      </c>
      <c r="F33" s="2">
        <v>10</v>
      </c>
    </row>
    <row r="34" spans="1:6" x14ac:dyDescent="0.25">
      <c r="C34" t="s">
        <v>6</v>
      </c>
      <c r="D34" s="2">
        <v>20</v>
      </c>
      <c r="E34" s="2">
        <v>20</v>
      </c>
      <c r="F34" s="2">
        <v>40</v>
      </c>
    </row>
    <row r="35" spans="1:6" x14ac:dyDescent="0.25">
      <c r="C35" t="s">
        <v>9</v>
      </c>
      <c r="D35" s="2">
        <v>42</v>
      </c>
      <c r="E35" s="2">
        <v>42</v>
      </c>
      <c r="F35" s="2">
        <v>84</v>
      </c>
    </row>
    <row r="36" spans="1:6" x14ac:dyDescent="0.25">
      <c r="B36" t="s">
        <v>23</v>
      </c>
      <c r="D36" s="2">
        <v>167</v>
      </c>
      <c r="E36" s="2">
        <v>167</v>
      </c>
      <c r="F36" s="2">
        <v>334</v>
      </c>
    </row>
    <row r="37" spans="1:6" x14ac:dyDescent="0.25">
      <c r="B37">
        <v>7</v>
      </c>
      <c r="C37" t="s">
        <v>7</v>
      </c>
      <c r="D37" s="2">
        <v>20</v>
      </c>
      <c r="E37" s="2">
        <v>20</v>
      </c>
      <c r="F37" s="2">
        <v>40</v>
      </c>
    </row>
    <row r="38" spans="1:6" x14ac:dyDescent="0.25">
      <c r="C38" t="s">
        <v>8</v>
      </c>
      <c r="D38" s="2">
        <v>14</v>
      </c>
      <c r="E38" s="2">
        <v>14</v>
      </c>
      <c r="F38" s="2">
        <v>28</v>
      </c>
    </row>
    <row r="39" spans="1:6" x14ac:dyDescent="0.25">
      <c r="C39" t="s">
        <v>6</v>
      </c>
      <c r="D39" s="2">
        <v>87</v>
      </c>
      <c r="E39" s="2">
        <v>87</v>
      </c>
      <c r="F39" s="2">
        <v>174</v>
      </c>
    </row>
    <row r="40" spans="1:6" x14ac:dyDescent="0.25">
      <c r="C40" t="s">
        <v>9</v>
      </c>
      <c r="D40" s="2">
        <v>5</v>
      </c>
      <c r="E40" s="2">
        <v>5</v>
      </c>
      <c r="F40" s="2">
        <v>10</v>
      </c>
    </row>
    <row r="41" spans="1:6" x14ac:dyDescent="0.25">
      <c r="B41" t="s">
        <v>24</v>
      </c>
      <c r="D41" s="2">
        <v>126</v>
      </c>
      <c r="E41" s="2">
        <v>126</v>
      </c>
      <c r="F41" s="2">
        <v>252</v>
      </c>
    </row>
    <row r="42" spans="1:6" x14ac:dyDescent="0.25">
      <c r="B42">
        <v>8</v>
      </c>
      <c r="C42" t="s">
        <v>7</v>
      </c>
      <c r="D42" s="2">
        <v>10</v>
      </c>
      <c r="E42" s="2">
        <v>10</v>
      </c>
      <c r="F42" s="2">
        <v>20</v>
      </c>
    </row>
    <row r="43" spans="1:6" x14ac:dyDescent="0.25">
      <c r="C43" t="s">
        <v>8</v>
      </c>
      <c r="D43" s="2">
        <v>59</v>
      </c>
      <c r="E43" s="2">
        <v>59</v>
      </c>
      <c r="F43" s="2">
        <v>118</v>
      </c>
    </row>
    <row r="44" spans="1:6" x14ac:dyDescent="0.25">
      <c r="C44" t="s">
        <v>6</v>
      </c>
      <c r="D44" s="2">
        <v>7</v>
      </c>
      <c r="E44" s="2">
        <v>7</v>
      </c>
      <c r="F44" s="2">
        <v>14</v>
      </c>
    </row>
    <row r="45" spans="1:6" x14ac:dyDescent="0.25">
      <c r="C45" t="s">
        <v>9</v>
      </c>
      <c r="D45" s="2">
        <v>23</v>
      </c>
      <c r="E45" s="2">
        <v>23</v>
      </c>
      <c r="F45" s="2">
        <v>46</v>
      </c>
    </row>
    <row r="46" spans="1:6" x14ac:dyDescent="0.25">
      <c r="B46" t="s">
        <v>25</v>
      </c>
      <c r="D46" s="2">
        <v>99</v>
      </c>
      <c r="E46" s="2">
        <v>99</v>
      </c>
      <c r="F46" s="2">
        <v>198</v>
      </c>
    </row>
    <row r="47" spans="1:6" x14ac:dyDescent="0.25">
      <c r="A47" t="s">
        <v>26</v>
      </c>
      <c r="D47" s="2">
        <v>392</v>
      </c>
      <c r="E47" s="2">
        <v>392</v>
      </c>
      <c r="F47" s="2">
        <v>784</v>
      </c>
    </row>
    <row r="48" spans="1:6" x14ac:dyDescent="0.25">
      <c r="A48" t="s">
        <v>14</v>
      </c>
      <c r="D48" s="2">
        <v>1064</v>
      </c>
      <c r="E48" s="2">
        <v>1064</v>
      </c>
      <c r="F48" s="2">
        <v>2128</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K65"/>
  <sheetViews>
    <sheetView tabSelected="1" workbookViewId="0">
      <selection activeCell="J13" sqref="J13"/>
    </sheetView>
  </sheetViews>
  <sheetFormatPr baseColWidth="10" defaultRowHeight="15" x14ac:dyDescent="0.25"/>
  <cols>
    <col min="10" max="10" width="11.42578125" style="6"/>
  </cols>
  <sheetData>
    <row r="1" spans="1:11" x14ac:dyDescent="0.25">
      <c r="A1" t="s">
        <v>0</v>
      </c>
      <c r="B1" t="s">
        <v>4</v>
      </c>
      <c r="C1" t="s">
        <v>5</v>
      </c>
      <c r="D1" t="s">
        <v>10</v>
      </c>
      <c r="E1" t="s">
        <v>11</v>
      </c>
      <c r="F1" t="s">
        <v>12</v>
      </c>
      <c r="G1" t="s">
        <v>31</v>
      </c>
      <c r="H1" t="s">
        <v>32</v>
      </c>
      <c r="I1" t="s">
        <v>30</v>
      </c>
      <c r="J1" s="6" t="s">
        <v>13</v>
      </c>
      <c r="K1" t="s">
        <v>33</v>
      </c>
    </row>
    <row r="2" spans="1:11" x14ac:dyDescent="0.25">
      <c r="A2" t="s">
        <v>1</v>
      </c>
      <c r="B2">
        <v>1</v>
      </c>
      <c r="C2" t="s">
        <v>6</v>
      </c>
      <c r="D2">
        <v>25</v>
      </c>
      <c r="E2">
        <v>0</v>
      </c>
      <c r="G2">
        <v>0</v>
      </c>
      <c r="H2">
        <v>63</v>
      </c>
      <c r="I2" t="str">
        <f>B2&amp;C2</f>
        <v>1Stock</v>
      </c>
      <c r="J2" s="6">
        <f>COUNTIFS(A:A,A2,C:C,C2,K:K,K2,G:G,"&gt;"&amp;G2)+1</f>
        <v>2</v>
      </c>
      <c r="K2">
        <f>SUMPRODUCT(($B$1:$B1=$B2)*($B2&lt;&gt;"")*($C$1:$C1=$C2))</f>
        <v>0</v>
      </c>
    </row>
    <row r="3" spans="1:11" x14ac:dyDescent="0.25">
      <c r="A3" t="s">
        <v>1</v>
      </c>
      <c r="B3">
        <v>1</v>
      </c>
      <c r="C3" t="s">
        <v>7</v>
      </c>
      <c r="D3">
        <v>25</v>
      </c>
      <c r="E3">
        <v>1</v>
      </c>
      <c r="G3">
        <v>2</v>
      </c>
      <c r="H3">
        <v>57</v>
      </c>
      <c r="I3" t="str">
        <f t="shared" ref="I3:I65" si="0">B3&amp;C3</f>
        <v>1Forecast</v>
      </c>
      <c r="J3" s="6">
        <f>COUNTIFS(A:A,A3,C:C,C3,K:K,K3,G:G,"&gt;"&amp;G3)+1</f>
        <v>2</v>
      </c>
      <c r="K3">
        <f>SUMPRODUCT(($B$1:$B2=$B3)*($B3&lt;&gt;"")*($C$1:$C2=$C3))</f>
        <v>0</v>
      </c>
    </row>
    <row r="4" spans="1:11" x14ac:dyDescent="0.25">
      <c r="A4" t="s">
        <v>1</v>
      </c>
      <c r="B4">
        <v>1</v>
      </c>
      <c r="C4" t="s">
        <v>8</v>
      </c>
      <c r="D4">
        <v>25</v>
      </c>
      <c r="E4">
        <v>10</v>
      </c>
      <c r="G4">
        <v>20</v>
      </c>
      <c r="H4">
        <v>39</v>
      </c>
      <c r="I4" t="str">
        <f t="shared" si="0"/>
        <v>1Sales</v>
      </c>
      <c r="J4" s="6">
        <f>COUNTIFS(A:A,A4,C:C,C4,K:K,K4,G:G,"&gt;"&amp;G4)+1</f>
        <v>1</v>
      </c>
      <c r="K4">
        <f>SUMPRODUCT(($B$1:$B3=$B4)*($B4&lt;&gt;"")*($C$1:$C3=$C4))</f>
        <v>0</v>
      </c>
    </row>
    <row r="5" spans="1:11" x14ac:dyDescent="0.25">
      <c r="A5" t="s">
        <v>1</v>
      </c>
      <c r="B5">
        <v>1</v>
      </c>
      <c r="C5" t="s">
        <v>9</v>
      </c>
      <c r="D5">
        <v>25</v>
      </c>
      <c r="E5">
        <v>15</v>
      </c>
      <c r="G5">
        <v>30</v>
      </c>
      <c r="H5">
        <v>31</v>
      </c>
      <c r="I5" t="str">
        <f t="shared" si="0"/>
        <v>1Supply</v>
      </c>
      <c r="J5" s="6">
        <f>COUNTIFS(A:A,A5,C:C,C5,K:K,K5,G:G,"&gt;"&amp;G5)+1</f>
        <v>2</v>
      </c>
      <c r="K5">
        <f>SUMPRODUCT(($B$1:$B4=$B5)*($B5&lt;&gt;"")*($C$1:$C4=$C5))</f>
        <v>0</v>
      </c>
    </row>
    <row r="6" spans="1:11" x14ac:dyDescent="0.25">
      <c r="A6" t="s">
        <v>1</v>
      </c>
      <c r="B6">
        <v>2</v>
      </c>
      <c r="C6" t="s">
        <v>6</v>
      </c>
      <c r="D6">
        <v>25</v>
      </c>
      <c r="E6">
        <v>100</v>
      </c>
      <c r="G6">
        <v>200</v>
      </c>
      <c r="H6">
        <v>3</v>
      </c>
      <c r="I6" t="str">
        <f t="shared" si="0"/>
        <v>2Stock</v>
      </c>
      <c r="J6" s="6">
        <f>COUNTIFS(A:A,A6,C:C,C6,K:K,K6,G:G,"&gt;"&amp;G6)+1</f>
        <v>1</v>
      </c>
      <c r="K6">
        <f>SUMPRODUCT(($B$1:$B5=$B6)*($B6&lt;&gt;"")*($C$1:$C5=$C6))</f>
        <v>0</v>
      </c>
    </row>
    <row r="7" spans="1:11" x14ac:dyDescent="0.25">
      <c r="A7" t="s">
        <v>1</v>
      </c>
      <c r="B7">
        <v>2</v>
      </c>
      <c r="C7" t="s">
        <v>7</v>
      </c>
      <c r="D7">
        <v>25</v>
      </c>
      <c r="E7">
        <v>10</v>
      </c>
      <c r="G7">
        <v>20</v>
      </c>
      <c r="H7">
        <v>39</v>
      </c>
      <c r="I7" t="str">
        <f t="shared" si="0"/>
        <v>2Forecast</v>
      </c>
      <c r="J7" s="6">
        <f>COUNTIFS(A:A,A7,C:C,C7,K:K,K7,G:G,"&gt;"&amp;G7)+1</f>
        <v>1</v>
      </c>
      <c r="K7">
        <f>SUMPRODUCT(($B$1:$B6=$B7)*($B7&lt;&gt;"")*($C$1:$C6=$C7))</f>
        <v>0</v>
      </c>
    </row>
    <row r="8" spans="1:11" x14ac:dyDescent="0.25">
      <c r="A8" t="s">
        <v>1</v>
      </c>
      <c r="B8">
        <v>2</v>
      </c>
      <c r="C8" t="s">
        <v>8</v>
      </c>
      <c r="D8">
        <v>25</v>
      </c>
      <c r="E8">
        <v>5</v>
      </c>
      <c r="G8">
        <v>10</v>
      </c>
      <c r="H8">
        <v>51</v>
      </c>
      <c r="I8" t="str">
        <f t="shared" si="0"/>
        <v>2Sales</v>
      </c>
      <c r="J8" s="6">
        <f>COUNTIFS(A:A,A8,C:C,C8,K:K,K8,G:G,"&gt;"&amp;G8)+1</f>
        <v>2</v>
      </c>
      <c r="K8">
        <f>SUMPRODUCT(($B$1:$B7=$B8)*($B8&lt;&gt;"")*($C$1:$C7=$C8))</f>
        <v>0</v>
      </c>
    </row>
    <row r="9" spans="1:11" x14ac:dyDescent="0.25">
      <c r="A9" t="s">
        <v>1</v>
      </c>
      <c r="B9">
        <v>2</v>
      </c>
      <c r="C9" t="s">
        <v>9</v>
      </c>
      <c r="D9">
        <v>25</v>
      </c>
      <c r="E9">
        <v>30</v>
      </c>
      <c r="G9">
        <v>60</v>
      </c>
      <c r="H9">
        <v>21</v>
      </c>
      <c r="I9" t="str">
        <f t="shared" si="0"/>
        <v>2Supply</v>
      </c>
      <c r="J9" s="6">
        <f>COUNTIFS(A:A,A9,C:C,C9,K:K,K9,G:G,"&gt;"&amp;G9)+1</f>
        <v>1</v>
      </c>
      <c r="K9">
        <f>SUMPRODUCT(($B$1:$B8=$B9)*($B9&lt;&gt;"")*($C$1:$C8=$C9))</f>
        <v>0</v>
      </c>
    </row>
    <row r="10" spans="1:11" x14ac:dyDescent="0.25">
      <c r="A10" t="s">
        <v>2</v>
      </c>
      <c r="B10">
        <v>3</v>
      </c>
      <c r="C10" t="s">
        <v>6</v>
      </c>
      <c r="D10">
        <v>25</v>
      </c>
      <c r="E10">
        <v>10</v>
      </c>
      <c r="G10">
        <v>20</v>
      </c>
      <c r="H10">
        <v>39</v>
      </c>
      <c r="I10" t="str">
        <f t="shared" si="0"/>
        <v>3Stock</v>
      </c>
      <c r="J10" s="6">
        <f>COUNTIFS(A:A,A10,C:C,C10,K:K,K10,G:G,"&gt;"&amp;G10)+1</f>
        <v>3</v>
      </c>
      <c r="K10">
        <f>SUMPRODUCT(($B$1:$B9=$B10)*($B10&lt;&gt;"")*($C$1:$C9=$C10))</f>
        <v>0</v>
      </c>
    </row>
    <row r="11" spans="1:11" x14ac:dyDescent="0.25">
      <c r="A11" t="s">
        <v>2</v>
      </c>
      <c r="B11">
        <v>3</v>
      </c>
      <c r="C11" t="s">
        <v>7</v>
      </c>
      <c r="D11">
        <v>25</v>
      </c>
      <c r="E11">
        <v>1</v>
      </c>
      <c r="G11">
        <v>2</v>
      </c>
      <c r="H11">
        <v>57</v>
      </c>
      <c r="I11" t="str">
        <f t="shared" si="0"/>
        <v>3Forecast</v>
      </c>
      <c r="J11" s="6">
        <f>COUNTIFS(A:A,A11,C:C,C11,K:K,K11,G:G,"&gt;"&amp;G11)+1</f>
        <v>3</v>
      </c>
      <c r="K11">
        <f>SUMPRODUCT(($B$1:$B10=$B11)*($B11&lt;&gt;"")*($C$1:$C10=$C11))</f>
        <v>0</v>
      </c>
    </row>
    <row r="12" spans="1:11" x14ac:dyDescent="0.25">
      <c r="A12" t="s">
        <v>2</v>
      </c>
      <c r="B12">
        <v>3</v>
      </c>
      <c r="C12" t="s">
        <v>8</v>
      </c>
      <c r="D12">
        <v>25</v>
      </c>
      <c r="E12">
        <v>200</v>
      </c>
      <c r="G12">
        <v>400</v>
      </c>
      <c r="H12">
        <v>1</v>
      </c>
      <c r="I12" t="str">
        <f t="shared" si="0"/>
        <v>3Sales</v>
      </c>
      <c r="J12" s="6">
        <f>COUNTIFS(A:A,A12,C:C,C12,K:K,K12,G:G,"&gt;"&amp;G12)+1</f>
        <v>1</v>
      </c>
      <c r="K12">
        <f>SUMPRODUCT(($B$1:$B11=$B12)*($B12&lt;&gt;"")*($C$1:$C11=$C12))</f>
        <v>0</v>
      </c>
    </row>
    <row r="13" spans="1:11" x14ac:dyDescent="0.25">
      <c r="A13" t="s">
        <v>2</v>
      </c>
      <c r="B13">
        <v>3</v>
      </c>
      <c r="C13" t="s">
        <v>9</v>
      </c>
      <c r="D13">
        <v>25</v>
      </c>
      <c r="E13">
        <v>84</v>
      </c>
      <c r="G13">
        <v>168</v>
      </c>
      <c r="H13">
        <v>9</v>
      </c>
      <c r="I13" t="str">
        <f t="shared" si="0"/>
        <v>3Supply</v>
      </c>
      <c r="J13" s="6">
        <f>COUNTIFS(A:A,A13,C:C,C13,K:K,K13,G:G,"&gt;"&amp;G13)+1</f>
        <v>1</v>
      </c>
      <c r="K13">
        <f>SUMPRODUCT(($B$1:$B12=$B13)*($B13&lt;&gt;"")*($C$1:$C12=$C13))</f>
        <v>0</v>
      </c>
    </row>
    <row r="14" spans="1:11" x14ac:dyDescent="0.25">
      <c r="A14" t="s">
        <v>2</v>
      </c>
      <c r="B14">
        <v>4</v>
      </c>
      <c r="C14" t="s">
        <v>6</v>
      </c>
      <c r="D14">
        <v>25</v>
      </c>
      <c r="E14">
        <v>51</v>
      </c>
      <c r="G14">
        <v>102</v>
      </c>
      <c r="H14">
        <v>15</v>
      </c>
      <c r="I14" t="str">
        <f t="shared" si="0"/>
        <v>4Stock</v>
      </c>
      <c r="J14" s="6">
        <f>COUNTIFS(A:A,A14,C:C,C14,K:K,K14,G:G,"&gt;"&amp;G14)+1</f>
        <v>1</v>
      </c>
      <c r="K14">
        <f>SUMPRODUCT(($B$1:$B13=$B14)*($B14&lt;&gt;"")*($C$1:$C13=$C14))</f>
        <v>0</v>
      </c>
    </row>
    <row r="15" spans="1:11" x14ac:dyDescent="0.25">
      <c r="A15" t="s">
        <v>2</v>
      </c>
      <c r="B15">
        <v>4</v>
      </c>
      <c r="C15" t="s">
        <v>7</v>
      </c>
      <c r="D15">
        <v>25</v>
      </c>
      <c r="E15">
        <v>40</v>
      </c>
      <c r="G15">
        <v>80</v>
      </c>
      <c r="H15">
        <v>19</v>
      </c>
      <c r="I15" t="str">
        <f t="shared" si="0"/>
        <v>4Forecast</v>
      </c>
      <c r="J15" s="6">
        <f>COUNTIFS(A:A,A15,C:C,C15,K:K,K15,G:G,"&gt;"&amp;G15)+1</f>
        <v>1</v>
      </c>
      <c r="K15">
        <f>SUMPRODUCT(($B$1:$B14=$B15)*($B15&lt;&gt;"")*($C$1:$C14=$C15))</f>
        <v>0</v>
      </c>
    </row>
    <row r="16" spans="1:11" x14ac:dyDescent="0.25">
      <c r="A16" t="s">
        <v>2</v>
      </c>
      <c r="B16">
        <v>4</v>
      </c>
      <c r="C16" t="s">
        <v>8</v>
      </c>
      <c r="D16">
        <v>25</v>
      </c>
      <c r="E16">
        <v>8</v>
      </c>
      <c r="G16">
        <v>16</v>
      </c>
      <c r="H16">
        <v>47</v>
      </c>
      <c r="I16" t="str">
        <f t="shared" si="0"/>
        <v>4Sales</v>
      </c>
      <c r="J16" s="6">
        <f>COUNTIFS(A:A,A16,C:C,C16,K:K,K16,G:G,"&gt;"&amp;G16)+1</f>
        <v>3</v>
      </c>
      <c r="K16">
        <f>SUMPRODUCT(($B$1:$B15=$B16)*($B16&lt;&gt;"")*($C$1:$C15=$C16))</f>
        <v>0</v>
      </c>
    </row>
    <row r="17" spans="1:11" x14ac:dyDescent="0.25">
      <c r="A17" t="s">
        <v>2</v>
      </c>
      <c r="B17">
        <v>4</v>
      </c>
      <c r="C17" t="s">
        <v>9</v>
      </c>
      <c r="D17">
        <v>25</v>
      </c>
      <c r="E17">
        <v>56</v>
      </c>
      <c r="G17">
        <v>112</v>
      </c>
      <c r="H17">
        <v>13</v>
      </c>
      <c r="I17" t="str">
        <f t="shared" si="0"/>
        <v>4Supply</v>
      </c>
      <c r="J17" s="6">
        <f>COUNTIFS(A:A,A17,C:C,C17,K:K,K17,G:G,"&gt;"&amp;G17)+1</f>
        <v>2</v>
      </c>
      <c r="K17">
        <f>SUMPRODUCT(($B$1:$B16=$B17)*($B17&lt;&gt;"")*($C$1:$C16=$C17))</f>
        <v>0</v>
      </c>
    </row>
    <row r="18" spans="1:11" x14ac:dyDescent="0.25">
      <c r="A18" t="s">
        <v>2</v>
      </c>
      <c r="B18">
        <v>5</v>
      </c>
      <c r="C18" t="s">
        <v>6</v>
      </c>
      <c r="D18">
        <v>25</v>
      </c>
      <c r="E18">
        <v>23</v>
      </c>
      <c r="G18">
        <v>46</v>
      </c>
      <c r="H18">
        <v>23</v>
      </c>
      <c r="I18" t="str">
        <f t="shared" si="0"/>
        <v>5Stock</v>
      </c>
      <c r="J18" s="6">
        <f>COUNTIFS(A:A,A18,C:C,C18,K:K,K18,G:G,"&gt;"&amp;G18)+1</f>
        <v>2</v>
      </c>
      <c r="K18">
        <f>SUMPRODUCT(($B$1:$B17=$B18)*($B18&lt;&gt;"")*($C$1:$C17=$C18))</f>
        <v>0</v>
      </c>
    </row>
    <row r="19" spans="1:11" x14ac:dyDescent="0.25">
      <c r="A19" t="s">
        <v>2</v>
      </c>
      <c r="B19">
        <v>5</v>
      </c>
      <c r="C19" t="s">
        <v>7</v>
      </c>
      <c r="D19">
        <v>25</v>
      </c>
      <c r="E19">
        <v>12</v>
      </c>
      <c r="G19">
        <v>24</v>
      </c>
      <c r="H19">
        <v>37</v>
      </c>
      <c r="I19" t="str">
        <f t="shared" si="0"/>
        <v>5Forecast</v>
      </c>
      <c r="J19" s="6">
        <f>COUNTIFS(A:A,A19,C:C,C19,K:K,K19,G:G,"&gt;"&amp;G19)+1</f>
        <v>2</v>
      </c>
      <c r="K19">
        <f>SUMPRODUCT(($B$1:$B18=$B19)*($B19&lt;&gt;"")*($C$1:$C18=$C19))</f>
        <v>0</v>
      </c>
    </row>
    <row r="20" spans="1:11" x14ac:dyDescent="0.25">
      <c r="A20" t="s">
        <v>2</v>
      </c>
      <c r="B20">
        <v>5</v>
      </c>
      <c r="C20" t="s">
        <v>8</v>
      </c>
      <c r="D20">
        <v>25</v>
      </c>
      <c r="E20">
        <v>15</v>
      </c>
      <c r="G20">
        <v>30</v>
      </c>
      <c r="H20">
        <v>31</v>
      </c>
      <c r="I20" t="str">
        <f t="shared" si="0"/>
        <v>5Sales</v>
      </c>
      <c r="J20" s="6">
        <f>COUNTIFS(A:A,A20,C:C,C20,K:K,K20,G:G,"&gt;"&amp;G20)+1</f>
        <v>2</v>
      </c>
      <c r="K20">
        <f>SUMPRODUCT(($B$1:$B19=$B20)*($B20&lt;&gt;"")*($C$1:$C19=$C20))</f>
        <v>0</v>
      </c>
    </row>
    <row r="21" spans="1:11" x14ac:dyDescent="0.25">
      <c r="A21" t="s">
        <v>2</v>
      </c>
      <c r="B21">
        <v>5</v>
      </c>
      <c r="C21" t="s">
        <v>9</v>
      </c>
      <c r="D21">
        <v>25</v>
      </c>
      <c r="E21">
        <v>1</v>
      </c>
      <c r="G21">
        <v>2</v>
      </c>
      <c r="H21">
        <v>57</v>
      </c>
      <c r="I21" t="str">
        <f t="shared" si="0"/>
        <v>5Supply</v>
      </c>
      <c r="J21" s="6">
        <f>COUNTIFS(A:A,A21,C:C,C21,K:K,K21,G:G,"&gt;"&amp;G21)+1</f>
        <v>3</v>
      </c>
      <c r="K21">
        <f>SUMPRODUCT(($B$1:$B20=$B21)*($B21&lt;&gt;"")*($C$1:$C20=$C21))</f>
        <v>0</v>
      </c>
    </row>
    <row r="22" spans="1:11" x14ac:dyDescent="0.25">
      <c r="A22" t="s">
        <v>3</v>
      </c>
      <c r="B22">
        <v>6</v>
      </c>
      <c r="C22" t="s">
        <v>6</v>
      </c>
      <c r="D22">
        <v>25</v>
      </c>
      <c r="E22">
        <v>20</v>
      </c>
      <c r="G22">
        <v>40</v>
      </c>
      <c r="H22">
        <v>27</v>
      </c>
      <c r="I22" t="str">
        <f t="shared" si="0"/>
        <v>6Stock</v>
      </c>
      <c r="J22" s="6">
        <f>COUNTIFS(A:A,A22,C:C,C22,K:K,K22,G:G,"&gt;"&amp;G22)+1</f>
        <v>2</v>
      </c>
      <c r="K22">
        <f>SUMPRODUCT(($B$1:$B21=$B22)*($B22&lt;&gt;"")*($C$1:$C21=$C22))</f>
        <v>0</v>
      </c>
    </row>
    <row r="23" spans="1:11" x14ac:dyDescent="0.25">
      <c r="A23" t="s">
        <v>3</v>
      </c>
      <c r="B23">
        <v>6</v>
      </c>
      <c r="C23" t="s">
        <v>7</v>
      </c>
      <c r="D23">
        <v>25</v>
      </c>
      <c r="E23">
        <v>100</v>
      </c>
      <c r="G23">
        <v>200</v>
      </c>
      <c r="H23">
        <v>3</v>
      </c>
      <c r="I23" t="str">
        <f t="shared" si="0"/>
        <v>6Forecast</v>
      </c>
      <c r="J23" s="6">
        <f>COUNTIFS(A:A,A23,C:C,C23,K:K,K23,G:G,"&gt;"&amp;G23)+1</f>
        <v>1</v>
      </c>
      <c r="K23">
        <f>SUMPRODUCT(($B$1:$B22=$B23)*($B23&lt;&gt;"")*($C$1:$C22=$C23))</f>
        <v>0</v>
      </c>
    </row>
    <row r="24" spans="1:11" x14ac:dyDescent="0.25">
      <c r="A24" t="s">
        <v>3</v>
      </c>
      <c r="B24">
        <v>6</v>
      </c>
      <c r="C24" t="s">
        <v>8</v>
      </c>
      <c r="D24">
        <v>25</v>
      </c>
      <c r="E24">
        <v>5</v>
      </c>
      <c r="G24">
        <v>10</v>
      </c>
      <c r="H24">
        <v>51</v>
      </c>
      <c r="I24" t="str">
        <f t="shared" si="0"/>
        <v>6Sales</v>
      </c>
      <c r="J24" s="6">
        <f>COUNTIFS(A:A,A24,C:C,C24,K:K,K24,G:G,"&gt;"&amp;G24)+1</f>
        <v>3</v>
      </c>
      <c r="K24">
        <f>SUMPRODUCT(($B$1:$B23=$B24)*($B24&lt;&gt;"")*($C$1:$C23=$C24))</f>
        <v>0</v>
      </c>
    </row>
    <row r="25" spans="1:11" x14ac:dyDescent="0.25">
      <c r="A25" t="s">
        <v>3</v>
      </c>
      <c r="B25">
        <v>6</v>
      </c>
      <c r="C25" t="s">
        <v>9</v>
      </c>
      <c r="D25">
        <v>25</v>
      </c>
      <c r="E25">
        <v>42</v>
      </c>
      <c r="G25">
        <v>84</v>
      </c>
      <c r="H25">
        <v>17</v>
      </c>
      <c r="I25" t="str">
        <f t="shared" si="0"/>
        <v>6Supply</v>
      </c>
      <c r="J25" s="6">
        <f>COUNTIFS(A:A,A25,C:C,C25,K:K,K25,G:G,"&gt;"&amp;G25)+1</f>
        <v>1</v>
      </c>
      <c r="K25">
        <f>SUMPRODUCT(($B$1:$B24=$B25)*($B25&lt;&gt;"")*($C$1:$C24=$C25))</f>
        <v>0</v>
      </c>
    </row>
    <row r="26" spans="1:11" x14ac:dyDescent="0.25">
      <c r="A26" t="s">
        <v>3</v>
      </c>
      <c r="B26">
        <v>7</v>
      </c>
      <c r="C26" t="s">
        <v>6</v>
      </c>
      <c r="D26">
        <v>25</v>
      </c>
      <c r="E26">
        <v>87</v>
      </c>
      <c r="G26">
        <v>174</v>
      </c>
      <c r="H26">
        <v>7</v>
      </c>
      <c r="I26" t="str">
        <f t="shared" si="0"/>
        <v>7Stock</v>
      </c>
      <c r="J26" s="6">
        <f>COUNTIFS(A:A,A26,C:C,C26,K:K,K26,G:G,"&gt;"&amp;G26)+1</f>
        <v>1</v>
      </c>
      <c r="K26">
        <f>SUMPRODUCT(($B$1:$B25=$B26)*($B26&lt;&gt;"")*($C$1:$C25=$C26))</f>
        <v>0</v>
      </c>
    </row>
    <row r="27" spans="1:11" x14ac:dyDescent="0.25">
      <c r="A27" t="s">
        <v>3</v>
      </c>
      <c r="B27">
        <v>7</v>
      </c>
      <c r="C27" t="s">
        <v>7</v>
      </c>
      <c r="D27">
        <v>25</v>
      </c>
      <c r="E27">
        <v>20</v>
      </c>
      <c r="G27">
        <v>40</v>
      </c>
      <c r="H27">
        <v>27</v>
      </c>
      <c r="I27" t="str">
        <f t="shared" si="0"/>
        <v>7Forecast</v>
      </c>
      <c r="J27" s="6">
        <f>COUNTIFS(A:A,A27,C:C,C27,K:K,K27,G:G,"&gt;"&amp;G27)+1</f>
        <v>2</v>
      </c>
      <c r="K27">
        <f>SUMPRODUCT(($B$1:$B26=$B27)*($B27&lt;&gt;"")*($C$1:$C26=$C27))</f>
        <v>0</v>
      </c>
    </row>
    <row r="28" spans="1:11" x14ac:dyDescent="0.25">
      <c r="A28" t="s">
        <v>3</v>
      </c>
      <c r="B28">
        <v>7</v>
      </c>
      <c r="C28" t="s">
        <v>8</v>
      </c>
      <c r="D28">
        <v>25</v>
      </c>
      <c r="E28">
        <v>14</v>
      </c>
      <c r="G28">
        <v>28</v>
      </c>
      <c r="H28">
        <v>35</v>
      </c>
      <c r="I28" t="str">
        <f t="shared" si="0"/>
        <v>7Sales</v>
      </c>
      <c r="J28" s="6">
        <f>COUNTIFS(A:A,A28,C:C,C28,K:K,K28,G:G,"&gt;"&amp;G28)+1</f>
        <v>2</v>
      </c>
      <c r="K28">
        <f>SUMPRODUCT(($B$1:$B27=$B28)*($B28&lt;&gt;"")*($C$1:$C27=$C28))</f>
        <v>0</v>
      </c>
    </row>
    <row r="29" spans="1:11" x14ac:dyDescent="0.25">
      <c r="A29" t="s">
        <v>3</v>
      </c>
      <c r="B29">
        <v>7</v>
      </c>
      <c r="C29" t="s">
        <v>9</v>
      </c>
      <c r="D29">
        <v>25</v>
      </c>
      <c r="E29">
        <v>5</v>
      </c>
      <c r="G29">
        <v>10</v>
      </c>
      <c r="H29">
        <v>51</v>
      </c>
      <c r="I29" t="str">
        <f t="shared" si="0"/>
        <v>7Supply</v>
      </c>
      <c r="J29" s="6">
        <f>COUNTIFS(A:A,A29,C:C,C29,K:K,K29,G:G,"&gt;"&amp;G29)+1</f>
        <v>3</v>
      </c>
      <c r="K29">
        <f>SUMPRODUCT(($B$1:$B28=$B29)*($B29&lt;&gt;"")*($C$1:$C28=$C29))</f>
        <v>0</v>
      </c>
    </row>
    <row r="30" spans="1:11" x14ac:dyDescent="0.25">
      <c r="A30" t="s">
        <v>3</v>
      </c>
      <c r="B30">
        <v>8</v>
      </c>
      <c r="C30" t="s">
        <v>6</v>
      </c>
      <c r="D30">
        <v>25</v>
      </c>
      <c r="E30">
        <v>7</v>
      </c>
      <c r="G30">
        <v>14</v>
      </c>
      <c r="H30">
        <v>49</v>
      </c>
      <c r="I30" t="str">
        <f t="shared" si="0"/>
        <v>8Stock</v>
      </c>
      <c r="J30" s="6">
        <f>COUNTIFS(A:A,A30,C:C,C30,K:K,K30,G:G,"&gt;"&amp;G30)+1</f>
        <v>3</v>
      </c>
      <c r="K30">
        <f>SUMPRODUCT(($B$1:$B29=$B30)*($B30&lt;&gt;"")*($C$1:$C29=$C30))</f>
        <v>0</v>
      </c>
    </row>
    <row r="31" spans="1:11" x14ac:dyDescent="0.25">
      <c r="A31" t="s">
        <v>3</v>
      </c>
      <c r="B31">
        <v>8</v>
      </c>
      <c r="C31" t="s">
        <v>7</v>
      </c>
      <c r="D31">
        <v>25</v>
      </c>
      <c r="E31">
        <v>10</v>
      </c>
      <c r="G31">
        <v>20</v>
      </c>
      <c r="H31">
        <v>39</v>
      </c>
      <c r="I31" t="str">
        <f t="shared" si="0"/>
        <v>8Forecast</v>
      </c>
      <c r="J31" s="6">
        <f>COUNTIFS(A:A,A31,C:C,C31,K:K,K31,G:G,"&gt;"&amp;G31)+1</f>
        <v>3</v>
      </c>
      <c r="K31">
        <f>SUMPRODUCT(($B$1:$B30=$B31)*($B31&lt;&gt;"")*($C$1:$C30=$C31))</f>
        <v>0</v>
      </c>
    </row>
    <row r="32" spans="1:11" x14ac:dyDescent="0.25">
      <c r="A32" t="s">
        <v>3</v>
      </c>
      <c r="B32">
        <v>8</v>
      </c>
      <c r="C32" t="s">
        <v>8</v>
      </c>
      <c r="D32">
        <v>25</v>
      </c>
      <c r="E32">
        <v>59</v>
      </c>
      <c r="G32">
        <v>118</v>
      </c>
      <c r="H32">
        <v>11</v>
      </c>
      <c r="I32" t="str">
        <f t="shared" si="0"/>
        <v>8Sales</v>
      </c>
      <c r="J32" s="6">
        <f>COUNTIFS(A:A,A32,C:C,C32,K:K,K32,G:G,"&gt;"&amp;G32)+1</f>
        <v>1</v>
      </c>
      <c r="K32">
        <f>SUMPRODUCT(($B$1:$B31=$B32)*($B32&lt;&gt;"")*($C$1:$C31=$C32))</f>
        <v>0</v>
      </c>
    </row>
    <row r="33" spans="1:11" x14ac:dyDescent="0.25">
      <c r="A33" t="s">
        <v>3</v>
      </c>
      <c r="B33">
        <v>8</v>
      </c>
      <c r="C33" t="s">
        <v>9</v>
      </c>
      <c r="D33">
        <v>25</v>
      </c>
      <c r="E33">
        <v>23</v>
      </c>
      <c r="G33">
        <v>46</v>
      </c>
      <c r="H33">
        <v>23</v>
      </c>
      <c r="I33" t="str">
        <f t="shared" si="0"/>
        <v>8Supply</v>
      </c>
      <c r="J33" s="6">
        <f>COUNTIFS(A:A,A33,C:C,C33,K:K,K33,G:G,"&gt;"&amp;G33)+1</f>
        <v>2</v>
      </c>
      <c r="K33">
        <f>SUMPRODUCT(($B$1:$B32=$B33)*($B33&lt;&gt;"")*($C$1:$C32=$C33))</f>
        <v>0</v>
      </c>
    </row>
    <row r="34" spans="1:11" x14ac:dyDescent="0.25">
      <c r="A34" t="s">
        <v>1</v>
      </c>
      <c r="B34">
        <v>1</v>
      </c>
      <c r="C34" t="s">
        <v>6</v>
      </c>
      <c r="D34">
        <v>26</v>
      </c>
      <c r="E34">
        <v>0</v>
      </c>
      <c r="G34">
        <v>0</v>
      </c>
      <c r="H34">
        <v>63</v>
      </c>
      <c r="I34" t="str">
        <f t="shared" si="0"/>
        <v>1Stock</v>
      </c>
      <c r="J34" s="6">
        <f>COUNTIFS(A:A,A34,C:C,C34,K:K,K34,G:G,"&gt;"&amp;G34)+1</f>
        <v>2</v>
      </c>
      <c r="K34">
        <f>SUMPRODUCT(($B$1:$B33=$B34)*($B34&lt;&gt;"")*($C$1:$C33=$C34))</f>
        <v>1</v>
      </c>
    </row>
    <row r="35" spans="1:11" x14ac:dyDescent="0.25">
      <c r="A35" t="s">
        <v>1</v>
      </c>
      <c r="B35">
        <v>1</v>
      </c>
      <c r="C35" t="s">
        <v>7</v>
      </c>
      <c r="D35">
        <v>26</v>
      </c>
      <c r="E35">
        <v>500</v>
      </c>
      <c r="G35">
        <v>2</v>
      </c>
      <c r="H35">
        <v>57</v>
      </c>
      <c r="I35" t="str">
        <f t="shared" si="0"/>
        <v>1Forecast</v>
      </c>
      <c r="J35" s="6">
        <f>COUNTIFS(A:A,A35,C:C,C35,K:K,K35,G:G,"&gt;"&amp;G35)+1</f>
        <v>2</v>
      </c>
      <c r="K35">
        <f>SUMPRODUCT(($B$1:$B34=$B35)*($B35&lt;&gt;"")*($C$1:$C34=$C35))</f>
        <v>1</v>
      </c>
    </row>
    <row r="36" spans="1:11" x14ac:dyDescent="0.25">
      <c r="A36" t="s">
        <v>1</v>
      </c>
      <c r="B36">
        <v>1</v>
      </c>
      <c r="C36" t="s">
        <v>8</v>
      </c>
      <c r="D36">
        <v>26</v>
      </c>
      <c r="E36">
        <v>300</v>
      </c>
      <c r="G36">
        <v>20</v>
      </c>
      <c r="H36">
        <v>39</v>
      </c>
      <c r="I36" t="str">
        <f t="shared" si="0"/>
        <v>1Sales</v>
      </c>
      <c r="J36" s="6">
        <f>COUNTIFS(A:A,A36,C:C,C36,K:K,K36,G:G,"&gt;"&amp;G36)+1</f>
        <v>1</v>
      </c>
      <c r="K36">
        <f>SUMPRODUCT(($B$1:$B35=$B36)*($B36&lt;&gt;"")*($C$1:$C35=$C36))</f>
        <v>1</v>
      </c>
    </row>
    <row r="37" spans="1:11" x14ac:dyDescent="0.25">
      <c r="A37" t="s">
        <v>1</v>
      </c>
      <c r="B37">
        <v>1</v>
      </c>
      <c r="C37" t="s">
        <v>9</v>
      </c>
      <c r="D37">
        <v>26</v>
      </c>
      <c r="E37">
        <v>100</v>
      </c>
      <c r="G37">
        <v>30</v>
      </c>
      <c r="H37">
        <v>31</v>
      </c>
      <c r="I37" t="str">
        <f t="shared" si="0"/>
        <v>1Supply</v>
      </c>
      <c r="J37" s="6">
        <f>COUNTIFS(A:A,A37,C:C,C37,K:K,K37,G:G,"&gt;"&amp;G37)+1</f>
        <v>2</v>
      </c>
      <c r="K37">
        <f>SUMPRODUCT(($B$1:$B36=$B37)*($B37&lt;&gt;"")*($C$1:$C36=$C37))</f>
        <v>1</v>
      </c>
    </row>
    <row r="38" spans="1:11" x14ac:dyDescent="0.25">
      <c r="A38" t="s">
        <v>1</v>
      </c>
      <c r="B38">
        <v>2</v>
      </c>
      <c r="C38" t="s">
        <v>6</v>
      </c>
      <c r="D38">
        <v>26</v>
      </c>
      <c r="E38">
        <v>100</v>
      </c>
      <c r="G38">
        <v>200</v>
      </c>
      <c r="H38">
        <v>3</v>
      </c>
      <c r="I38" t="str">
        <f t="shared" si="0"/>
        <v>2Stock</v>
      </c>
      <c r="J38" s="6">
        <f>COUNTIFS(A:A,A38,C:C,C38,K:K,K38,G:G,"&gt;"&amp;G38)+1</f>
        <v>1</v>
      </c>
      <c r="K38">
        <f>SUMPRODUCT(($B$1:$B37=$B38)*($B38&lt;&gt;"")*($C$1:$C37=$C38))</f>
        <v>1</v>
      </c>
    </row>
    <row r="39" spans="1:11" x14ac:dyDescent="0.25">
      <c r="A39" t="s">
        <v>1</v>
      </c>
      <c r="B39">
        <v>2</v>
      </c>
      <c r="C39" t="s">
        <v>7</v>
      </c>
      <c r="D39">
        <v>26</v>
      </c>
      <c r="E39">
        <v>10</v>
      </c>
      <c r="G39">
        <v>20</v>
      </c>
      <c r="H39">
        <v>39</v>
      </c>
      <c r="I39" t="str">
        <f t="shared" si="0"/>
        <v>2Forecast</v>
      </c>
      <c r="J39" s="6">
        <f>COUNTIFS(A:A,A39,C:C,C39,K:K,K39,G:G,"&gt;"&amp;G39)+1</f>
        <v>1</v>
      </c>
      <c r="K39">
        <f>SUMPRODUCT(($B$1:$B38=$B39)*($B39&lt;&gt;"")*($C$1:$C38=$C39))</f>
        <v>1</v>
      </c>
    </row>
    <row r="40" spans="1:11" x14ac:dyDescent="0.25">
      <c r="A40" t="s">
        <v>1</v>
      </c>
      <c r="B40">
        <v>2</v>
      </c>
      <c r="C40" t="s">
        <v>8</v>
      </c>
      <c r="D40">
        <v>26</v>
      </c>
      <c r="E40">
        <v>5</v>
      </c>
      <c r="G40">
        <v>10</v>
      </c>
      <c r="H40">
        <v>51</v>
      </c>
      <c r="I40" t="str">
        <f t="shared" si="0"/>
        <v>2Sales</v>
      </c>
      <c r="J40" s="6">
        <f>COUNTIFS(A:A,A40,C:C,C40,K:K,K40,G:G,"&gt;"&amp;G40)+1</f>
        <v>2</v>
      </c>
      <c r="K40">
        <f>SUMPRODUCT(($B$1:$B39=$B40)*($B40&lt;&gt;"")*($C$1:$C39=$C40))</f>
        <v>1</v>
      </c>
    </row>
    <row r="41" spans="1:11" x14ac:dyDescent="0.25">
      <c r="A41" t="s">
        <v>1</v>
      </c>
      <c r="B41">
        <v>2</v>
      </c>
      <c r="C41" t="s">
        <v>9</v>
      </c>
      <c r="D41">
        <v>26</v>
      </c>
      <c r="E41">
        <v>30</v>
      </c>
      <c r="G41">
        <v>60</v>
      </c>
      <c r="H41">
        <v>21</v>
      </c>
      <c r="I41" t="str">
        <f t="shared" si="0"/>
        <v>2Supply</v>
      </c>
      <c r="J41" s="6">
        <f>COUNTIFS(A:A,A41,C:C,C41,K:K,K41,G:G,"&gt;"&amp;G41)+1</f>
        <v>1</v>
      </c>
      <c r="K41">
        <f>SUMPRODUCT(($B$1:$B40=$B41)*($B41&lt;&gt;"")*($C$1:$C40=$C41))</f>
        <v>1</v>
      </c>
    </row>
    <row r="42" spans="1:11" x14ac:dyDescent="0.25">
      <c r="A42" t="s">
        <v>2</v>
      </c>
      <c r="B42">
        <v>3</v>
      </c>
      <c r="C42" t="s">
        <v>6</v>
      </c>
      <c r="D42">
        <v>26</v>
      </c>
      <c r="E42">
        <v>10</v>
      </c>
      <c r="G42">
        <v>20</v>
      </c>
      <c r="H42">
        <v>39</v>
      </c>
      <c r="I42" t="str">
        <f t="shared" si="0"/>
        <v>3Stock</v>
      </c>
      <c r="J42" s="6">
        <f>COUNTIFS(A:A,A42,C:C,C42,K:K,K42,G:G,"&gt;"&amp;G42)+1</f>
        <v>3</v>
      </c>
      <c r="K42">
        <f>SUMPRODUCT(($B$1:$B41=$B42)*($B42&lt;&gt;"")*($C$1:$C41=$C42))</f>
        <v>1</v>
      </c>
    </row>
    <row r="43" spans="1:11" x14ac:dyDescent="0.25">
      <c r="A43" t="s">
        <v>2</v>
      </c>
      <c r="B43">
        <v>3</v>
      </c>
      <c r="C43" t="s">
        <v>7</v>
      </c>
      <c r="D43">
        <v>26</v>
      </c>
      <c r="E43">
        <v>1</v>
      </c>
      <c r="G43">
        <v>2</v>
      </c>
      <c r="H43">
        <v>57</v>
      </c>
      <c r="I43" t="str">
        <f t="shared" si="0"/>
        <v>3Forecast</v>
      </c>
      <c r="J43" s="6">
        <f>COUNTIFS(A:A,A43,C:C,C43,K:K,K43,G:G,"&gt;"&amp;G43)+1</f>
        <v>3</v>
      </c>
      <c r="K43">
        <f>SUMPRODUCT(($B$1:$B42=$B43)*($B43&lt;&gt;"")*($C$1:$C42=$C43))</f>
        <v>1</v>
      </c>
    </row>
    <row r="44" spans="1:11" x14ac:dyDescent="0.25">
      <c r="A44" t="s">
        <v>2</v>
      </c>
      <c r="B44">
        <v>3</v>
      </c>
      <c r="C44" t="s">
        <v>8</v>
      </c>
      <c r="D44">
        <v>26</v>
      </c>
      <c r="E44">
        <v>200</v>
      </c>
      <c r="G44">
        <v>400</v>
      </c>
      <c r="H44">
        <v>1</v>
      </c>
      <c r="I44" t="str">
        <f t="shared" si="0"/>
        <v>3Sales</v>
      </c>
      <c r="J44" s="6">
        <f>COUNTIFS(A:A,A44,C:C,C44,K:K,K44,G:G,"&gt;"&amp;G44)+1</f>
        <v>1</v>
      </c>
      <c r="K44">
        <f>SUMPRODUCT(($B$1:$B43=$B44)*($B44&lt;&gt;"")*($C$1:$C43=$C44))</f>
        <v>1</v>
      </c>
    </row>
    <row r="45" spans="1:11" x14ac:dyDescent="0.25">
      <c r="A45" t="s">
        <v>2</v>
      </c>
      <c r="B45">
        <v>3</v>
      </c>
      <c r="C45" t="s">
        <v>9</v>
      </c>
      <c r="D45">
        <v>26</v>
      </c>
      <c r="E45">
        <v>84</v>
      </c>
      <c r="G45">
        <v>168</v>
      </c>
      <c r="H45">
        <v>9</v>
      </c>
      <c r="I45" t="str">
        <f t="shared" si="0"/>
        <v>3Supply</v>
      </c>
      <c r="J45" s="6">
        <f>COUNTIFS(A:A,A45,C:C,C45,K:K,K45,G:G,"&gt;"&amp;G45)+1</f>
        <v>1</v>
      </c>
      <c r="K45">
        <f>SUMPRODUCT(($B$1:$B44=$B45)*($B45&lt;&gt;"")*($C$1:$C44=$C45))</f>
        <v>1</v>
      </c>
    </row>
    <row r="46" spans="1:11" x14ac:dyDescent="0.25">
      <c r="A46" t="s">
        <v>2</v>
      </c>
      <c r="B46">
        <v>4</v>
      </c>
      <c r="C46" t="s">
        <v>6</v>
      </c>
      <c r="D46">
        <v>26</v>
      </c>
      <c r="E46">
        <v>51</v>
      </c>
      <c r="G46">
        <v>102</v>
      </c>
      <c r="H46">
        <v>15</v>
      </c>
      <c r="I46" t="str">
        <f t="shared" si="0"/>
        <v>4Stock</v>
      </c>
      <c r="J46" s="6">
        <f>COUNTIFS(A:A,A46,C:C,C46,K:K,K46,G:G,"&gt;"&amp;G46)+1</f>
        <v>1</v>
      </c>
      <c r="K46">
        <f>SUMPRODUCT(($B$1:$B45=$B46)*($B46&lt;&gt;"")*($C$1:$C45=$C46))</f>
        <v>1</v>
      </c>
    </row>
    <row r="47" spans="1:11" x14ac:dyDescent="0.25">
      <c r="A47" t="s">
        <v>2</v>
      </c>
      <c r="B47">
        <v>4</v>
      </c>
      <c r="C47" t="s">
        <v>7</v>
      </c>
      <c r="D47">
        <v>26</v>
      </c>
      <c r="E47">
        <v>40</v>
      </c>
      <c r="G47">
        <v>80</v>
      </c>
      <c r="H47">
        <v>19</v>
      </c>
      <c r="I47" t="str">
        <f t="shared" si="0"/>
        <v>4Forecast</v>
      </c>
      <c r="J47" s="6">
        <f>COUNTIFS(A:A,A47,C:C,C47,K:K,K47,G:G,"&gt;"&amp;G47)+1</f>
        <v>1</v>
      </c>
      <c r="K47">
        <f>SUMPRODUCT(($B$1:$B46=$B47)*($B47&lt;&gt;"")*($C$1:$C46=$C47))</f>
        <v>1</v>
      </c>
    </row>
    <row r="48" spans="1:11" x14ac:dyDescent="0.25">
      <c r="A48" t="s">
        <v>2</v>
      </c>
      <c r="B48">
        <v>4</v>
      </c>
      <c r="C48" t="s">
        <v>8</v>
      </c>
      <c r="D48">
        <v>26</v>
      </c>
      <c r="E48">
        <v>8</v>
      </c>
      <c r="G48">
        <v>16</v>
      </c>
      <c r="H48">
        <v>47</v>
      </c>
      <c r="I48" t="str">
        <f t="shared" si="0"/>
        <v>4Sales</v>
      </c>
      <c r="J48" s="6">
        <f>COUNTIFS(A:A,A48,C:C,C48,K:K,K48,G:G,"&gt;"&amp;G48)+1</f>
        <v>3</v>
      </c>
      <c r="K48">
        <f>SUMPRODUCT(($B$1:$B47=$B48)*($B48&lt;&gt;"")*($C$1:$C47=$C48))</f>
        <v>1</v>
      </c>
    </row>
    <row r="49" spans="1:11" x14ac:dyDescent="0.25">
      <c r="A49" t="s">
        <v>2</v>
      </c>
      <c r="B49">
        <v>4</v>
      </c>
      <c r="C49" t="s">
        <v>9</v>
      </c>
      <c r="D49">
        <v>26</v>
      </c>
      <c r="E49">
        <v>56</v>
      </c>
      <c r="G49">
        <v>112</v>
      </c>
      <c r="H49">
        <v>13</v>
      </c>
      <c r="I49" t="str">
        <f t="shared" si="0"/>
        <v>4Supply</v>
      </c>
      <c r="J49" s="6">
        <f>COUNTIFS(A:A,A49,C:C,C49,K:K,K49,G:G,"&gt;"&amp;G49)+1</f>
        <v>2</v>
      </c>
      <c r="K49">
        <f>SUMPRODUCT(($B$1:$B48=$B49)*($B49&lt;&gt;"")*($C$1:$C48=$C49))</f>
        <v>1</v>
      </c>
    </row>
    <row r="50" spans="1:11" x14ac:dyDescent="0.25">
      <c r="A50" t="s">
        <v>2</v>
      </c>
      <c r="B50">
        <v>5</v>
      </c>
      <c r="C50" t="s">
        <v>6</v>
      </c>
      <c r="D50">
        <v>26</v>
      </c>
      <c r="E50">
        <v>23</v>
      </c>
      <c r="G50">
        <v>46</v>
      </c>
      <c r="H50">
        <v>23</v>
      </c>
      <c r="I50" t="str">
        <f t="shared" si="0"/>
        <v>5Stock</v>
      </c>
      <c r="J50" s="6">
        <f>COUNTIFS(A:A,A50,C:C,C50,K:K,K50,G:G,"&gt;"&amp;G50)+1</f>
        <v>2</v>
      </c>
      <c r="K50">
        <f>SUMPRODUCT(($B$1:$B49=$B50)*($B50&lt;&gt;"")*($C$1:$C49=$C50))</f>
        <v>1</v>
      </c>
    </row>
    <row r="51" spans="1:11" x14ac:dyDescent="0.25">
      <c r="A51" t="s">
        <v>2</v>
      </c>
      <c r="B51">
        <v>5</v>
      </c>
      <c r="C51" t="s">
        <v>7</v>
      </c>
      <c r="D51">
        <v>26</v>
      </c>
      <c r="E51">
        <v>12</v>
      </c>
      <c r="G51">
        <v>24</v>
      </c>
      <c r="H51">
        <v>37</v>
      </c>
      <c r="I51" t="str">
        <f t="shared" si="0"/>
        <v>5Forecast</v>
      </c>
      <c r="J51" s="6">
        <f>COUNTIFS(A:A,A51,C:C,C51,K:K,K51,G:G,"&gt;"&amp;G51)+1</f>
        <v>2</v>
      </c>
      <c r="K51">
        <f>SUMPRODUCT(($B$1:$B50=$B51)*($B51&lt;&gt;"")*($C$1:$C50=$C51))</f>
        <v>1</v>
      </c>
    </row>
    <row r="52" spans="1:11" x14ac:dyDescent="0.25">
      <c r="A52" t="s">
        <v>2</v>
      </c>
      <c r="B52">
        <v>5</v>
      </c>
      <c r="C52" t="s">
        <v>8</v>
      </c>
      <c r="D52">
        <v>26</v>
      </c>
      <c r="E52">
        <v>15</v>
      </c>
      <c r="G52">
        <v>30</v>
      </c>
      <c r="H52">
        <v>31</v>
      </c>
      <c r="I52" t="str">
        <f t="shared" si="0"/>
        <v>5Sales</v>
      </c>
      <c r="J52" s="6">
        <f>COUNTIFS(A:A,A52,C:C,C52,K:K,K52,G:G,"&gt;"&amp;G52)+1</f>
        <v>2</v>
      </c>
      <c r="K52">
        <f>SUMPRODUCT(($B$1:$B51=$B52)*($B52&lt;&gt;"")*($C$1:$C51=$C52))</f>
        <v>1</v>
      </c>
    </row>
    <row r="53" spans="1:11" x14ac:dyDescent="0.25">
      <c r="A53" t="s">
        <v>2</v>
      </c>
      <c r="B53">
        <v>5</v>
      </c>
      <c r="C53" t="s">
        <v>9</v>
      </c>
      <c r="D53">
        <v>26</v>
      </c>
      <c r="E53">
        <v>1</v>
      </c>
      <c r="G53">
        <v>2</v>
      </c>
      <c r="H53">
        <v>57</v>
      </c>
      <c r="I53" t="str">
        <f t="shared" si="0"/>
        <v>5Supply</v>
      </c>
      <c r="J53" s="6">
        <f>COUNTIFS(A:A,A53,C:C,C53,K:K,K53,G:G,"&gt;"&amp;G53)+1</f>
        <v>3</v>
      </c>
      <c r="K53">
        <f>SUMPRODUCT(($B$1:$B52=$B53)*($B53&lt;&gt;"")*($C$1:$C52=$C53))</f>
        <v>1</v>
      </c>
    </row>
    <row r="54" spans="1:11" x14ac:dyDescent="0.25">
      <c r="A54" t="s">
        <v>3</v>
      </c>
      <c r="B54">
        <v>6</v>
      </c>
      <c r="C54" t="s">
        <v>6</v>
      </c>
      <c r="D54">
        <v>26</v>
      </c>
      <c r="E54">
        <v>20</v>
      </c>
      <c r="G54">
        <v>40</v>
      </c>
      <c r="H54">
        <v>27</v>
      </c>
      <c r="I54" t="str">
        <f t="shared" si="0"/>
        <v>6Stock</v>
      </c>
      <c r="J54" s="6">
        <f>COUNTIFS(A:A,A54,C:C,C54,K:K,K54,G:G,"&gt;"&amp;G54)+1</f>
        <v>2</v>
      </c>
      <c r="K54">
        <f>SUMPRODUCT(($B$1:$B53=$B54)*($B54&lt;&gt;"")*($C$1:$C53=$C54))</f>
        <v>1</v>
      </c>
    </row>
    <row r="55" spans="1:11" x14ac:dyDescent="0.25">
      <c r="A55" t="s">
        <v>3</v>
      </c>
      <c r="B55">
        <v>6</v>
      </c>
      <c r="C55" t="s">
        <v>7</v>
      </c>
      <c r="D55">
        <v>26</v>
      </c>
      <c r="E55">
        <v>100</v>
      </c>
      <c r="G55">
        <v>200</v>
      </c>
      <c r="H55">
        <v>3</v>
      </c>
      <c r="I55" t="str">
        <f t="shared" si="0"/>
        <v>6Forecast</v>
      </c>
      <c r="J55" s="6">
        <f>COUNTIFS(A:A,A55,C:C,C55,K:K,K55,G:G,"&gt;"&amp;G55)+1</f>
        <v>1</v>
      </c>
      <c r="K55">
        <f>SUMPRODUCT(($B$1:$B54=$B55)*($B55&lt;&gt;"")*($C$1:$C54=$C55))</f>
        <v>1</v>
      </c>
    </row>
    <row r="56" spans="1:11" x14ac:dyDescent="0.25">
      <c r="A56" t="s">
        <v>3</v>
      </c>
      <c r="B56">
        <v>6</v>
      </c>
      <c r="C56" t="s">
        <v>8</v>
      </c>
      <c r="D56">
        <v>26</v>
      </c>
      <c r="E56">
        <v>5</v>
      </c>
      <c r="G56">
        <v>10</v>
      </c>
      <c r="H56">
        <v>51</v>
      </c>
      <c r="I56" t="str">
        <f t="shared" si="0"/>
        <v>6Sales</v>
      </c>
      <c r="J56" s="6">
        <f>COUNTIFS(A:A,A56,C:C,C56,K:K,K56,G:G,"&gt;"&amp;G56)+1</f>
        <v>3</v>
      </c>
      <c r="K56">
        <f>SUMPRODUCT(($B$1:$B55=$B56)*($B56&lt;&gt;"")*($C$1:$C55=$C56))</f>
        <v>1</v>
      </c>
    </row>
    <row r="57" spans="1:11" x14ac:dyDescent="0.25">
      <c r="A57" t="s">
        <v>3</v>
      </c>
      <c r="B57">
        <v>6</v>
      </c>
      <c r="C57" t="s">
        <v>9</v>
      </c>
      <c r="D57">
        <v>26</v>
      </c>
      <c r="E57">
        <v>42</v>
      </c>
      <c r="G57">
        <v>84</v>
      </c>
      <c r="H57">
        <v>17</v>
      </c>
      <c r="I57" t="str">
        <f t="shared" si="0"/>
        <v>6Supply</v>
      </c>
      <c r="J57" s="6">
        <f>COUNTIFS(A:A,A57,C:C,C57,K:K,K57,G:G,"&gt;"&amp;G57)+1</f>
        <v>1</v>
      </c>
      <c r="K57">
        <f>SUMPRODUCT(($B$1:$B56=$B57)*($B57&lt;&gt;"")*($C$1:$C56=$C57))</f>
        <v>1</v>
      </c>
    </row>
    <row r="58" spans="1:11" x14ac:dyDescent="0.25">
      <c r="A58" t="s">
        <v>3</v>
      </c>
      <c r="B58">
        <v>7</v>
      </c>
      <c r="C58" t="s">
        <v>6</v>
      </c>
      <c r="D58">
        <v>26</v>
      </c>
      <c r="E58">
        <v>87</v>
      </c>
      <c r="G58">
        <v>174</v>
      </c>
      <c r="H58">
        <v>7</v>
      </c>
      <c r="I58" t="str">
        <f t="shared" si="0"/>
        <v>7Stock</v>
      </c>
      <c r="J58" s="6">
        <f>COUNTIFS(A:A,A58,C:C,C58,K:K,K58,G:G,"&gt;"&amp;G58)+1</f>
        <v>1</v>
      </c>
      <c r="K58">
        <f>SUMPRODUCT(($B$1:$B57=$B58)*($B58&lt;&gt;"")*($C$1:$C57=$C58))</f>
        <v>1</v>
      </c>
    </row>
    <row r="59" spans="1:11" x14ac:dyDescent="0.25">
      <c r="A59" t="s">
        <v>3</v>
      </c>
      <c r="B59">
        <v>7</v>
      </c>
      <c r="C59" t="s">
        <v>7</v>
      </c>
      <c r="D59">
        <v>26</v>
      </c>
      <c r="E59">
        <v>20</v>
      </c>
      <c r="G59">
        <v>40</v>
      </c>
      <c r="H59">
        <v>27</v>
      </c>
      <c r="I59" t="str">
        <f t="shared" si="0"/>
        <v>7Forecast</v>
      </c>
      <c r="J59" s="6">
        <f>COUNTIFS(A:A,A59,C:C,C59,K:K,K59,G:G,"&gt;"&amp;G59)+1</f>
        <v>2</v>
      </c>
      <c r="K59">
        <f>SUMPRODUCT(($B$1:$B58=$B59)*($B59&lt;&gt;"")*($C$1:$C58=$C59))</f>
        <v>1</v>
      </c>
    </row>
    <row r="60" spans="1:11" x14ac:dyDescent="0.25">
      <c r="A60" t="s">
        <v>3</v>
      </c>
      <c r="B60">
        <v>7</v>
      </c>
      <c r="C60" t="s">
        <v>8</v>
      </c>
      <c r="D60">
        <v>26</v>
      </c>
      <c r="E60">
        <v>14</v>
      </c>
      <c r="G60">
        <v>28</v>
      </c>
      <c r="H60">
        <v>35</v>
      </c>
      <c r="I60" t="str">
        <f t="shared" si="0"/>
        <v>7Sales</v>
      </c>
      <c r="J60" s="6">
        <f>COUNTIFS(A:A,A60,C:C,C60,K:K,K60,G:G,"&gt;"&amp;G60)+1</f>
        <v>2</v>
      </c>
      <c r="K60">
        <f>SUMPRODUCT(($B$1:$B59=$B60)*($B60&lt;&gt;"")*($C$1:$C59=$C60))</f>
        <v>1</v>
      </c>
    </row>
    <row r="61" spans="1:11" x14ac:dyDescent="0.25">
      <c r="A61" t="s">
        <v>3</v>
      </c>
      <c r="B61">
        <v>7</v>
      </c>
      <c r="C61" t="s">
        <v>9</v>
      </c>
      <c r="D61">
        <v>26</v>
      </c>
      <c r="E61">
        <v>5</v>
      </c>
      <c r="G61">
        <v>10</v>
      </c>
      <c r="H61">
        <v>51</v>
      </c>
      <c r="I61" t="str">
        <f t="shared" si="0"/>
        <v>7Supply</v>
      </c>
      <c r="J61" s="6">
        <f>COUNTIFS(A:A,A61,C:C,C61,K:K,K61,G:G,"&gt;"&amp;G61)+1</f>
        <v>3</v>
      </c>
      <c r="K61">
        <f>SUMPRODUCT(($B$1:$B60=$B61)*($B61&lt;&gt;"")*($C$1:$C60=$C61))</f>
        <v>1</v>
      </c>
    </row>
    <row r="62" spans="1:11" x14ac:dyDescent="0.25">
      <c r="A62" t="s">
        <v>3</v>
      </c>
      <c r="B62">
        <v>8</v>
      </c>
      <c r="C62" t="s">
        <v>6</v>
      </c>
      <c r="D62">
        <v>26</v>
      </c>
      <c r="E62">
        <v>7</v>
      </c>
      <c r="G62">
        <v>14</v>
      </c>
      <c r="H62">
        <v>49</v>
      </c>
      <c r="I62" t="str">
        <f t="shared" si="0"/>
        <v>8Stock</v>
      </c>
      <c r="J62" s="6">
        <f>COUNTIFS(A:A,A62,C:C,C62,K:K,K62,G:G,"&gt;"&amp;G62)+1</f>
        <v>3</v>
      </c>
      <c r="K62">
        <f>SUMPRODUCT(($B$1:$B61=$B62)*($B62&lt;&gt;"")*($C$1:$C61=$C62))</f>
        <v>1</v>
      </c>
    </row>
    <row r="63" spans="1:11" x14ac:dyDescent="0.25">
      <c r="A63" t="s">
        <v>3</v>
      </c>
      <c r="B63">
        <v>8</v>
      </c>
      <c r="C63" t="s">
        <v>7</v>
      </c>
      <c r="D63">
        <v>26</v>
      </c>
      <c r="E63">
        <v>10</v>
      </c>
      <c r="G63">
        <v>20</v>
      </c>
      <c r="H63">
        <v>39</v>
      </c>
      <c r="I63" t="str">
        <f t="shared" si="0"/>
        <v>8Forecast</v>
      </c>
      <c r="J63" s="6">
        <f>COUNTIFS(A:A,A63,C:C,C63,K:K,K63,G:G,"&gt;"&amp;G63)+1</f>
        <v>3</v>
      </c>
      <c r="K63">
        <f>SUMPRODUCT(($B$1:$B62=$B63)*($B63&lt;&gt;"")*($C$1:$C62=$C63))</f>
        <v>1</v>
      </c>
    </row>
    <row r="64" spans="1:11" x14ac:dyDescent="0.25">
      <c r="A64" t="s">
        <v>3</v>
      </c>
      <c r="B64">
        <v>8</v>
      </c>
      <c r="C64" t="s">
        <v>8</v>
      </c>
      <c r="D64">
        <v>26</v>
      </c>
      <c r="E64">
        <v>59</v>
      </c>
      <c r="G64">
        <v>118</v>
      </c>
      <c r="H64">
        <v>11</v>
      </c>
      <c r="I64" t="str">
        <f t="shared" si="0"/>
        <v>8Sales</v>
      </c>
      <c r="J64" s="6">
        <f>COUNTIFS(A:A,A64,C:C,C64,K:K,K64,G:G,"&gt;"&amp;G64)+1</f>
        <v>1</v>
      </c>
      <c r="K64">
        <f>SUMPRODUCT(($B$1:$B63=$B64)*($B64&lt;&gt;"")*($C$1:$C63=$C64))</f>
        <v>1</v>
      </c>
    </row>
    <row r="65" spans="1:11" x14ac:dyDescent="0.25">
      <c r="A65" t="s">
        <v>3</v>
      </c>
      <c r="B65">
        <v>8</v>
      </c>
      <c r="C65" t="s">
        <v>9</v>
      </c>
      <c r="D65">
        <v>26</v>
      </c>
      <c r="E65">
        <v>23</v>
      </c>
      <c r="G65">
        <v>46</v>
      </c>
      <c r="H65">
        <v>23</v>
      </c>
      <c r="I65" t="str">
        <f t="shared" si="0"/>
        <v>8Supply</v>
      </c>
      <c r="J65" s="6">
        <f>COUNTIFS(A:A,A65,C:C,C65,K:K,K65,G:G,"&gt;"&amp;G65)+1</f>
        <v>2</v>
      </c>
      <c r="K65">
        <f>SUMPRODUCT(($B$1:$B64=$B65)*($B65&lt;&gt;"")*($C$1:$C64=$C65))</f>
        <v>1</v>
      </c>
    </row>
  </sheetData>
  <autoFilter ref="A1:K65"/>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_rels/item5.xml.rels><?xml version="1.0" encoding="UTF-8" standalone="yes"?>
<Relationships xmlns="http://schemas.openxmlformats.org/package/2006/relationships"><Relationship Id="rId1" Type="http://schemas.openxmlformats.org/officeDocument/2006/relationships/customXmlProps" Target="itemProps5.xml"/></Relationships>
</file>

<file path=customXml/_rels/item6.xml.rels><?xml version="1.0" encoding="UTF-8" standalone="yes"?>
<Relationships xmlns="http://schemas.openxmlformats.org/package/2006/relationships"><Relationship Id="rId1" Type="http://schemas.openxmlformats.org/officeDocument/2006/relationships/customXmlProps" Target="itemProps6.xml"/></Relationships>
</file>

<file path=customXml/item1.xml>�� 
</file>

<file path=customXml/item2.xml>�� 
</file>

<file path=customXml/item3.xml>�� 
</file>

<file path=customXml/item4.xml>�� 
</file>

<file path=customXml/item5.xml>�� 
</file>

<file path=customXml/item6.xml>�� 
</file>

<file path=customXml/itemProps1.xml><?xml version="1.0" encoding="utf-8"?>
<ds:datastoreItem xmlns:ds="http://schemas.openxmlformats.org/officeDocument/2006/customXml" ds:itemID="{33024952-88CD-4A74-B519-9C89168C0902}">
  <ds:schemaRefs>
    <ds:schemaRef ds:uri="http://schemas.microsoft.com/DataMashup"/>
  </ds:schemaRefs>
</ds:datastoreItem>
</file>

<file path=customXml/itemProps2.xml><?xml version="1.0" encoding="utf-8"?>
<ds:datastoreItem xmlns:ds="http://schemas.openxmlformats.org/officeDocument/2006/customXml" ds:itemID="{FA60D04E-E042-4A77-A5DA-8578F7D662AA}">
  <ds:schemaRefs/>
</ds:datastoreItem>
</file>

<file path=customXml/itemProps3.xml><?xml version="1.0" encoding="utf-8"?>
<ds:datastoreItem xmlns:ds="http://schemas.openxmlformats.org/officeDocument/2006/customXml" ds:itemID="{9B6FE71D-B265-42AE-B1F4-A6AB8254D2F8}">
  <ds:schemaRefs/>
</ds:datastoreItem>
</file>

<file path=customXml/itemProps4.xml><?xml version="1.0" encoding="utf-8"?>
<ds:datastoreItem xmlns:ds="http://schemas.openxmlformats.org/officeDocument/2006/customXml" ds:itemID="{87F7CE44-562B-424C-9A94-6A917090B4E7}">
  <ds:schemaRefs/>
</ds:datastoreItem>
</file>

<file path=customXml/itemProps5.xml><?xml version="1.0" encoding="utf-8"?>
<ds:datastoreItem xmlns:ds="http://schemas.openxmlformats.org/officeDocument/2006/customXml" ds:itemID="{A18B39A2-5061-4D08-80D2-C810776AB7FB}">
  <ds:schemaRefs/>
</ds:datastoreItem>
</file>

<file path=customXml/itemProps6.xml><?xml version="1.0" encoding="utf-8"?>
<ds:datastoreItem xmlns:ds="http://schemas.openxmlformats.org/officeDocument/2006/customXml" ds:itemID="{F12F2182-4234-4441-ABA3-533AF001B900}">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2. converti</vt:lpstr>
      <vt:lpstr>1. pivot</vt:lpstr>
      <vt:lpstr>excel solution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Andreas Vernicos</dc:creator>
  <cp:lastModifiedBy>Andreas Vernicos</cp:lastModifiedBy>
  <dcterms:created xsi:type="dcterms:W3CDTF">2018-01-23T10:17:04Z</dcterms:created>
  <dcterms:modified xsi:type="dcterms:W3CDTF">2018-01-23T15:21:41Z</dcterms:modified>
</cp:coreProperties>
</file>