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COLE\Stage TappTapp\"/>
    </mc:Choice>
  </mc:AlternateContent>
  <bookViews>
    <workbookView xWindow="0" yWindow="0" windowWidth="10284" windowHeight="4044" activeTab="1" xr2:uid="{00000000-000D-0000-FFFF-FFFF00000000}"/>
  </bookViews>
  <sheets>
    <sheet name="Offre" sheetId="1" r:id="rId1"/>
    <sheet name="plan fin" sheetId="2" r:id="rId2"/>
    <sheet name="Données" sheetId="3" r:id="rId3"/>
    <sheet name="Salaire" sheetId="5" r:id="rId4"/>
    <sheet name="Feuil4" sheetId="4" r:id="rId5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6" i="3" l="1"/>
  <c r="G15" i="5" l="1"/>
  <c r="H15" i="5"/>
  <c r="I15" i="5"/>
  <c r="J15" i="5"/>
  <c r="K15" i="5"/>
  <c r="L15" i="5"/>
  <c r="M15" i="5"/>
  <c r="N15" i="5"/>
  <c r="O15" i="5"/>
  <c r="P15" i="5"/>
  <c r="Q15" i="5"/>
  <c r="R15" i="5"/>
  <c r="S15" i="5"/>
  <c r="K13" i="5"/>
  <c r="L13" i="5"/>
  <c r="M13" i="5"/>
  <c r="N13" i="5"/>
  <c r="O13" i="5"/>
  <c r="P13" i="5"/>
  <c r="Q13" i="5"/>
  <c r="R13" i="5"/>
  <c r="S13" i="5"/>
  <c r="H13" i="5"/>
  <c r="I13" i="5"/>
  <c r="J13" i="5"/>
  <c r="G13" i="5"/>
  <c r="S11" i="5" l="1"/>
  <c r="R11" i="5"/>
  <c r="Q11" i="5"/>
  <c r="P11" i="5"/>
  <c r="O11" i="5"/>
  <c r="N11" i="5"/>
  <c r="M11" i="5"/>
  <c r="L11" i="5"/>
  <c r="K11" i="5"/>
  <c r="J11" i="5"/>
  <c r="I11" i="5"/>
  <c r="H11" i="5"/>
  <c r="G11" i="5"/>
  <c r="F11" i="5"/>
  <c r="E11" i="5"/>
  <c r="S10" i="5"/>
  <c r="R10" i="5"/>
  <c r="Q10" i="5"/>
  <c r="Q12" i="5" s="1"/>
  <c r="P10" i="5"/>
  <c r="O10" i="5"/>
  <c r="N10" i="5"/>
  <c r="M10" i="5"/>
  <c r="M12" i="5" s="1"/>
  <c r="L10" i="5"/>
  <c r="K10" i="5"/>
  <c r="J10" i="5"/>
  <c r="I10" i="5"/>
  <c r="I12" i="5" s="1"/>
  <c r="H10" i="5"/>
  <c r="G10" i="5"/>
  <c r="F10" i="5"/>
  <c r="E10" i="5"/>
  <c r="S9" i="5"/>
  <c r="R9" i="5"/>
  <c r="Q9" i="5"/>
  <c r="P9" i="5"/>
  <c r="O9" i="5"/>
  <c r="N9" i="5"/>
  <c r="M9" i="5"/>
  <c r="L9" i="5"/>
  <c r="K9" i="5"/>
  <c r="J9" i="5"/>
  <c r="I9" i="5"/>
  <c r="H9" i="5"/>
  <c r="G9" i="5"/>
  <c r="F9" i="5"/>
  <c r="E9" i="5"/>
  <c r="S8" i="5"/>
  <c r="R8" i="5"/>
  <c r="Q8" i="5"/>
  <c r="P8" i="5"/>
  <c r="O8" i="5"/>
  <c r="N8" i="5"/>
  <c r="M8" i="5"/>
  <c r="L8" i="5"/>
  <c r="K8" i="5"/>
  <c r="J8" i="5"/>
  <c r="I8" i="5"/>
  <c r="H8" i="5"/>
  <c r="G8" i="5"/>
  <c r="F8" i="5"/>
  <c r="E8" i="5"/>
  <c r="S7" i="5"/>
  <c r="S12" i="5" s="1"/>
  <c r="R7" i="5"/>
  <c r="R12" i="5" s="1"/>
  <c r="Q7" i="5"/>
  <c r="P7" i="5"/>
  <c r="P12" i="5" s="1"/>
  <c r="O7" i="5"/>
  <c r="O12" i="5" s="1"/>
  <c r="N7" i="5"/>
  <c r="N12" i="5" s="1"/>
  <c r="M7" i="5"/>
  <c r="L7" i="5"/>
  <c r="L12" i="5" s="1"/>
  <c r="K7" i="5"/>
  <c r="K12" i="5" s="1"/>
  <c r="J7" i="5"/>
  <c r="J12" i="5" s="1"/>
  <c r="I7" i="5"/>
  <c r="H7" i="5"/>
  <c r="H12" i="5" s="1"/>
  <c r="F7" i="5"/>
  <c r="F12" i="5" s="1"/>
  <c r="G7" i="5"/>
  <c r="G12" i="5" s="1"/>
  <c r="E7" i="5"/>
  <c r="F6" i="5"/>
  <c r="G6" i="5"/>
  <c r="H6" i="5"/>
  <c r="I6" i="5"/>
  <c r="J6" i="5"/>
  <c r="K6" i="5"/>
  <c r="L6" i="5"/>
  <c r="M6" i="5"/>
  <c r="N6" i="5"/>
  <c r="O6" i="5"/>
  <c r="P6" i="5"/>
  <c r="Q6" i="5"/>
  <c r="R6" i="5"/>
  <c r="S6" i="5"/>
  <c r="E6" i="5"/>
  <c r="E12" i="5" l="1"/>
  <c r="M16" i="3"/>
  <c r="L16" i="3"/>
  <c r="C53" i="2"/>
  <c r="F53" i="2"/>
  <c r="D95" i="2"/>
  <c r="G4" i="3"/>
  <c r="F4" i="3"/>
  <c r="X36" i="2"/>
  <c r="O45" i="2"/>
  <c r="D109" i="2"/>
  <c r="D114" i="2"/>
  <c r="D122" i="2" s="1"/>
  <c r="D128" i="2" s="1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G7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F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7" i="3"/>
  <c r="C7" i="3"/>
  <c r="B7" i="3"/>
  <c r="G26" i="2"/>
  <c r="C26" i="2"/>
  <c r="F13" i="5"/>
  <c r="E13" i="5"/>
  <c r="F15" i="5" l="1"/>
  <c r="E15" i="5"/>
  <c r="D129" i="2"/>
  <c r="D130" i="2" s="1"/>
</calcChain>
</file>

<file path=xl/sharedStrings.xml><?xml version="1.0" encoding="utf-8"?>
<sst xmlns="http://schemas.openxmlformats.org/spreadsheetml/2006/main" count="266" uniqueCount="220">
  <si>
    <t>offre1</t>
  </si>
  <si>
    <t xml:space="preserve">Définition stratégie globale </t>
  </si>
  <si>
    <t>Analyse des besoins du client</t>
  </si>
  <si>
    <t>Action à mener</t>
  </si>
  <si>
    <t>étude des cibles et du contexte</t>
  </si>
  <si>
    <t>actions marketing (publication: photos, videos, quote, …)</t>
  </si>
  <si>
    <t>pérénnisation de la marque et ses valeurs</t>
  </si>
  <si>
    <t>E-reputation</t>
  </si>
  <si>
    <t>suivi et pilotage de campagne pub</t>
  </si>
  <si>
    <t xml:space="preserve">Objectifs </t>
  </si>
  <si>
    <t>Définition charte graphique</t>
  </si>
  <si>
    <t>Durée</t>
  </si>
  <si>
    <t>36 mois</t>
  </si>
  <si>
    <t xml:space="preserve">Règlement </t>
  </si>
  <si>
    <t>Par mois</t>
  </si>
  <si>
    <t>Par an</t>
  </si>
  <si>
    <t>Comptant</t>
  </si>
  <si>
    <t>Total contrat</t>
  </si>
  <si>
    <t>1 réseau social</t>
  </si>
  <si>
    <t>DETAIL</t>
  </si>
  <si>
    <t>Offre 2</t>
  </si>
  <si>
    <t>2 réseaux + Site vitrine</t>
  </si>
  <si>
    <t>SMO</t>
  </si>
  <si>
    <t xml:space="preserve">DETAIL </t>
  </si>
  <si>
    <t>BASIC OFFER</t>
  </si>
  <si>
    <t>BOOST OFFER</t>
  </si>
  <si>
    <t>Réseaux sociaux (Facebook, Instagram, Linkedin, Google+, Snapchat)</t>
  </si>
  <si>
    <t xml:space="preserve">Site vitrine </t>
  </si>
  <si>
    <t>Installation CMS</t>
  </si>
  <si>
    <t>Personnalisation du thème</t>
  </si>
  <si>
    <t>Intégration du contenu</t>
  </si>
  <si>
    <t>Intégration module SEO et statistique</t>
  </si>
  <si>
    <t>Optimisation SEO</t>
  </si>
  <si>
    <t>Captcha</t>
  </si>
  <si>
    <t>Herbergement</t>
  </si>
  <si>
    <t>Création pages (max 5) et modules</t>
  </si>
  <si>
    <t>Règlement</t>
  </si>
  <si>
    <t>par mois</t>
  </si>
  <si>
    <t>par an</t>
  </si>
  <si>
    <t>Interaction avec influenceurs</t>
  </si>
  <si>
    <t>DH</t>
  </si>
  <si>
    <t xml:space="preserve">  Besoins</t>
  </si>
  <si>
    <t>Ressources</t>
  </si>
  <si>
    <t xml:space="preserve">  Apports personnel des associés</t>
  </si>
  <si>
    <t>Frais de constitution</t>
  </si>
  <si>
    <t xml:space="preserve">   Subventions</t>
  </si>
  <si>
    <t xml:space="preserve">Bail commercial </t>
  </si>
  <si>
    <t xml:space="preserve">  Aides</t>
  </si>
  <si>
    <t>Travaux d'aménagements</t>
  </si>
  <si>
    <t xml:space="preserve">  Prêts d'honneur</t>
  </si>
  <si>
    <t>Investissement matériels</t>
  </si>
  <si>
    <t xml:space="preserve">  Emprunts bancaires sollicités</t>
  </si>
  <si>
    <t>Stock</t>
  </si>
  <si>
    <t xml:space="preserve">Besoin en Fonds de </t>
  </si>
  <si>
    <t>Roulement</t>
  </si>
  <si>
    <t>Total</t>
  </si>
  <si>
    <t>PLAN DE FINANCEMENT</t>
  </si>
  <si>
    <t xml:space="preserve">                COMPTE D'EXPLOITATION PREVISIONNEL</t>
  </si>
  <si>
    <t xml:space="preserve">                     Année N     </t>
  </si>
  <si>
    <t>CHIFFRE D'AFFAIRES TTC</t>
  </si>
  <si>
    <t>CHIFFRE D'AFFAIRES HT</t>
  </si>
  <si>
    <t>MARGE BRUTE</t>
  </si>
  <si>
    <t>Loyer</t>
  </si>
  <si>
    <t>Charges locatives</t>
  </si>
  <si>
    <t>EDF</t>
  </si>
  <si>
    <t>Entretien</t>
  </si>
  <si>
    <t>Papeterie</t>
  </si>
  <si>
    <t>Publicité, frais de recept</t>
  </si>
  <si>
    <t>Assurances</t>
  </si>
  <si>
    <t>Honoraires</t>
  </si>
  <si>
    <t>PTT. Téléphone</t>
  </si>
  <si>
    <t>Loyers de Crédit Bail (mobilier, informatique, machines)</t>
  </si>
  <si>
    <t>Frais de banque (tenue de compte, CB)</t>
  </si>
  <si>
    <t>CHARGES EXTERNES</t>
  </si>
  <si>
    <t>Salaires</t>
  </si>
  <si>
    <t>Charges  sur salaires</t>
  </si>
  <si>
    <t>FRAIS de PERSONNEL</t>
  </si>
  <si>
    <t>IMPOTS et TAXES</t>
  </si>
  <si>
    <t>AMORTISSEMENTS</t>
  </si>
  <si>
    <t>RESULTAT D'EXLOITATION COURANT</t>
  </si>
  <si>
    <t>CHARGES FINANCIERES</t>
  </si>
  <si>
    <t>RESULTAT D'EXPLOITATION avant IS</t>
  </si>
  <si>
    <t>IMPOTS sur les SOCIETES</t>
  </si>
  <si>
    <t>RESULTAT NET après IS</t>
  </si>
  <si>
    <t xml:space="preserve">Offre 1 </t>
  </si>
  <si>
    <t xml:space="preserve">Paiement : </t>
  </si>
  <si>
    <t>Mois</t>
  </si>
  <si>
    <t>Année</t>
  </si>
  <si>
    <t>Nombre contrat:</t>
  </si>
  <si>
    <t>OFFRE 2</t>
  </si>
  <si>
    <t>CA du contrat</t>
  </si>
  <si>
    <t xml:space="preserve"> </t>
  </si>
  <si>
    <t>fréquence publication de 1 par semaine</t>
  </si>
  <si>
    <t>fréquence de 2 par semaine</t>
  </si>
  <si>
    <t xml:space="preserve">augmentation de la visibilité </t>
  </si>
  <si>
    <t>augmentation de la crédibilité</t>
  </si>
  <si>
    <t xml:space="preserve">création de la story telling/ligne éditoriale </t>
  </si>
  <si>
    <t>Feedback trimestrielle et outils d'analyse</t>
  </si>
  <si>
    <t xml:space="preserve">création page d'évènement </t>
  </si>
  <si>
    <t>Taux Imposition société Maroc</t>
  </si>
  <si>
    <t>Taux</t>
  </si>
  <si>
    <t>Montant Bénéfice net (MDA)</t>
  </si>
  <si>
    <t>Inférieur ou égal à 300.000</t>
  </si>
  <si>
    <t>300.001 à 1.000.000</t>
  </si>
  <si>
    <t>Supérieur à 1.000.000</t>
  </si>
  <si>
    <t xml:space="preserve">                                  DETAIL DES BESOINS</t>
  </si>
  <si>
    <t>Détail de la composition du capital</t>
  </si>
  <si>
    <t>Associé 1</t>
  </si>
  <si>
    <t>Associé 2</t>
  </si>
  <si>
    <t>Détail des frais de constitution</t>
  </si>
  <si>
    <t>Honoraires expert comptable</t>
  </si>
  <si>
    <t>Détail acquisition du fonds de commerce, bail commercial</t>
  </si>
  <si>
    <t>Avance loyers</t>
  </si>
  <si>
    <t>Détail des travaux et aménagements</t>
  </si>
  <si>
    <t>Mobilier, aménagements divers</t>
  </si>
  <si>
    <t xml:space="preserve">Détail des investissements matériel </t>
  </si>
  <si>
    <t>Détail du stock</t>
  </si>
  <si>
    <t>Besoin en Fonds de Roulement</t>
  </si>
  <si>
    <t>Total des Besoins</t>
  </si>
  <si>
    <t xml:space="preserve">                             DETAIL DES RESSOURCES</t>
  </si>
  <si>
    <t>Détails des apports personnels des associés</t>
  </si>
  <si>
    <t>Détails des suvbventions et aides</t>
  </si>
  <si>
    <t>Aide à la Création d'Entreprise</t>
  </si>
  <si>
    <t>Détails des prêts d'honneur</t>
  </si>
  <si>
    <t>Détails des emprunts bancaire sollicités</t>
  </si>
  <si>
    <t>Total Ressources</t>
  </si>
  <si>
    <t xml:space="preserve">Capital </t>
  </si>
  <si>
    <t>Jerome</t>
  </si>
  <si>
    <t>Kentin</t>
  </si>
  <si>
    <t>Frais publication</t>
  </si>
  <si>
    <t>Timbres</t>
  </si>
  <si>
    <t xml:space="preserve">Frais </t>
  </si>
  <si>
    <t>informatique</t>
  </si>
  <si>
    <t>Associé 1 (dont 5000MDA en capital)</t>
  </si>
  <si>
    <t>Associé 2 (dont 5000DA en capital)</t>
  </si>
  <si>
    <t>Type reglement</t>
  </si>
  <si>
    <t>CA/AN</t>
  </si>
  <si>
    <t>Mensuel</t>
  </si>
  <si>
    <t>Offre 1 (CA/An)</t>
  </si>
  <si>
    <t>Offre2 (CA/An)</t>
  </si>
  <si>
    <t>Nb contrat</t>
  </si>
  <si>
    <t xml:space="preserve">Personnel (en charge annuelle) </t>
  </si>
  <si>
    <t>Catégorie de prestation</t>
  </si>
  <si>
    <t>Base de calcul</t>
  </si>
  <si>
    <t>Taux Charge patronale</t>
  </si>
  <si>
    <t>Taux Charge Salariale</t>
  </si>
  <si>
    <t>Taux Global</t>
  </si>
  <si>
    <t>1- Prestations Familiales</t>
  </si>
  <si>
    <t>Le total des salaires réels de la période (mois/trimestre)</t>
  </si>
  <si>
    <t>--</t>
  </si>
  <si>
    <t>2- Prestations sociales à court terme*</t>
  </si>
  <si>
    <t>Le total des salaires plafonnés (chacun plafonné à 6000 dhs)</t>
  </si>
  <si>
    <t>3- Prestations sociales à long terme</t>
  </si>
  <si>
    <t>5- Taxe de formation professionnelle</t>
  </si>
  <si>
    <t>Taux CNSS</t>
  </si>
  <si>
    <t>RNI du (MAD)</t>
  </si>
  <si>
    <t>RNI au (MAD)</t>
  </si>
  <si>
    <t>Taux impôt</t>
  </si>
  <si>
    <t>Déduction (MAD)</t>
  </si>
  <si>
    <t>0.00</t>
  </si>
  <si>
    <t>2 500.00</t>
  </si>
  <si>
    <t>2 501.00</t>
  </si>
  <si>
    <t>4 166.00</t>
  </si>
  <si>
    <t>250.00</t>
  </si>
  <si>
    <t>4 167.00</t>
  </si>
  <si>
    <t>5 000.00</t>
  </si>
  <si>
    <t>666.67</t>
  </si>
  <si>
    <t>5 001.00</t>
  </si>
  <si>
    <t>6 666.00</t>
  </si>
  <si>
    <t>1 166.67</t>
  </si>
  <si>
    <t>6 667.00</t>
  </si>
  <si>
    <t>15 000.00</t>
  </si>
  <si>
    <t>1 433.33</t>
  </si>
  <si>
    <t>15 001.00</t>
  </si>
  <si>
    <t>+</t>
  </si>
  <si>
    <t>2 033.33</t>
  </si>
  <si>
    <t xml:space="preserve">                               FONDS DE ROULEMENT</t>
  </si>
  <si>
    <t xml:space="preserve">                                              ET</t>
  </si>
  <si>
    <t xml:space="preserve">                      BESOIN EN FONDS DE ROULEMENT</t>
  </si>
  <si>
    <t>ACTIF</t>
  </si>
  <si>
    <t>PASSIF</t>
  </si>
  <si>
    <t>ACTIF IMMOBILISE</t>
  </si>
  <si>
    <t>PASSIF IMMOBILISE</t>
  </si>
  <si>
    <t>Constructions</t>
  </si>
  <si>
    <t>Capital social</t>
  </si>
  <si>
    <t>Travaux</t>
  </si>
  <si>
    <t>Réserves légales et stat</t>
  </si>
  <si>
    <t>Cautions financières</t>
  </si>
  <si>
    <t>Report de résultat</t>
  </si>
  <si>
    <t>Investissements</t>
  </si>
  <si>
    <t>apports comptes associés</t>
  </si>
  <si>
    <t>bail</t>
  </si>
  <si>
    <t>subventions, aides</t>
  </si>
  <si>
    <t>Dettes à Moyen et Long T</t>
  </si>
  <si>
    <t>Sous-total actif immobilisé</t>
  </si>
  <si>
    <t>Sous-total passif immobilisé</t>
  </si>
  <si>
    <t xml:space="preserve">           FONDS DE ROULEMENT : </t>
  </si>
  <si>
    <t>ACTIF CIRCULANT</t>
  </si>
  <si>
    <t>PASSIF CIRCULANT</t>
  </si>
  <si>
    <t>Stocks</t>
  </si>
  <si>
    <t>Fournisseurs</t>
  </si>
  <si>
    <t>Clients</t>
  </si>
  <si>
    <t>…</t>
  </si>
  <si>
    <t>Charges sociales</t>
  </si>
  <si>
    <t>Sous-total actif circulant</t>
  </si>
  <si>
    <t>Sous-total passif circulant</t>
  </si>
  <si>
    <t>BESOIN EN FONDS DE ROULEMENT :</t>
  </si>
  <si>
    <t>TRESORERIE POSITIVE</t>
  </si>
  <si>
    <t>TRESORERIE NEGATIVE</t>
  </si>
  <si>
    <t>Paramètres modifiant le FR</t>
  </si>
  <si>
    <t>Paramètres modifiant le BFR</t>
  </si>
  <si>
    <t>Frais détablissement</t>
  </si>
  <si>
    <t>Salaire de base</t>
  </si>
  <si>
    <t>Salaire brut</t>
  </si>
  <si>
    <t>Total charges salariales</t>
  </si>
  <si>
    <t>Impôt sur le revenu</t>
  </si>
  <si>
    <t>Salaire Net</t>
  </si>
  <si>
    <t>Coût d'un salarié selon salaire Net désiré mensuel</t>
  </si>
  <si>
    <t>AMO</t>
  </si>
  <si>
    <t>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</si>
</sst>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MAD]_-;\-* #,##0.00\ [$MAD]_-;_-* &quot;-&quot;??\ [$MAD]_-;_-@_-"/>
    <numFmt numFmtId="165" formatCode="_-* #,##0\ _€_-;\-* #,##0\ _€_-;_-* &quot;-&quot;??\ _€_-;_-@_-"/>
    <numFmt numFmtId="166" formatCode="0.0%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sz val="18"/>
      <color theme="1"/>
      <name val="Calibri"/>
      <family val="2"/>
      <scheme val="minor"/>
    </font>
    <font>
      <sz val="10"/>
      <color theme="4" tint="-0.249977111117893"/>
      <name val="Arial"/>
      <family val="2"/>
    </font>
    <font>
      <b/>
      <sz val="12"/>
      <color theme="4" tint="-0.249977111117893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4"/>
      <color theme="4" tint="-0.249977111117893"/>
      <name val="Arial"/>
      <family val="2"/>
    </font>
    <font>
      <b/>
      <sz val="14"/>
      <name val="Arial"/>
      <family val="2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indexed="17"/>
      <name val="Arial"/>
      <family val="2"/>
    </font>
    <font>
      <b/>
      <sz val="10"/>
      <color indexed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6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/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thick">
        <color auto="1"/>
      </right>
      <top/>
      <bottom style="dotted">
        <color auto="1"/>
      </bottom>
      <diagonal/>
    </border>
    <border>
      <left/>
      <right style="thick">
        <color auto="1"/>
      </right>
      <top style="dotted">
        <color auto="1"/>
      </top>
      <bottom style="dotted">
        <color auto="1"/>
      </bottom>
      <diagonal/>
    </border>
    <border>
      <left/>
      <right style="thick">
        <color auto="1"/>
      </right>
      <top style="dotted">
        <color auto="1"/>
      </top>
      <bottom/>
      <diagonal/>
    </border>
    <border>
      <left style="thick">
        <color auto="1"/>
      </left>
      <right/>
      <top/>
      <bottom style="dotted">
        <color auto="1"/>
      </bottom>
      <diagonal/>
    </border>
    <border>
      <left style="thick">
        <color auto="1"/>
      </left>
      <right/>
      <top style="dotted">
        <color auto="1"/>
      </top>
      <bottom style="dotted">
        <color auto="1"/>
      </bottom>
      <diagonal/>
    </border>
    <border>
      <left style="thick">
        <color auto="1"/>
      </left>
      <right/>
      <top style="dotted">
        <color auto="1"/>
      </top>
      <bottom style="thick">
        <color auto="1"/>
      </bottom>
      <diagonal/>
    </border>
    <border>
      <left/>
      <right/>
      <top style="dotted">
        <color auto="1"/>
      </top>
      <bottom style="thick">
        <color auto="1"/>
      </bottom>
      <diagonal/>
    </border>
    <border>
      <left/>
      <right style="thick">
        <color auto="1"/>
      </right>
      <top style="dotted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/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1">
    <xf numFmtId="0" fontId="0" fillId="0" borderId="0" xfId="0"/>
    <xf numFmtId="0" fontId="4" fillId="0" borderId="0" xfId="0" applyFont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4" fillId="0" borderId="4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2" fillId="2" borderId="4" xfId="0" applyFont="1" applyFill="1" applyBorder="1"/>
    <xf numFmtId="0" fontId="0" fillId="2" borderId="0" xfId="0" applyFill="1" applyBorder="1"/>
    <xf numFmtId="0" fontId="0" fillId="2" borderId="5" xfId="0" applyFill="1" applyBorder="1"/>
    <xf numFmtId="0" fontId="0" fillId="7" borderId="0" xfId="0" applyFill="1" applyBorder="1"/>
    <xf numFmtId="0" fontId="0" fillId="7" borderId="5" xfId="0" applyFill="1" applyBorder="1"/>
    <xf numFmtId="0" fontId="0" fillId="7" borderId="9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0" fontId="0" fillId="7" borderId="13" xfId="0" applyFill="1" applyBorder="1"/>
    <xf numFmtId="0" fontId="0" fillId="7" borderId="14" xfId="0" applyFill="1" applyBorder="1"/>
    <xf numFmtId="0" fontId="2" fillId="2" borderId="5" xfId="0" applyFont="1" applyFill="1" applyBorder="1"/>
    <xf numFmtId="0" fontId="0" fillId="0" borderId="15" xfId="0" applyBorder="1"/>
    <xf numFmtId="0" fontId="0" fillId="0" borderId="12" xfId="0" applyBorder="1"/>
    <xf numFmtId="0" fontId="0" fillId="0" borderId="16" xfId="0" applyBorder="1"/>
    <xf numFmtId="0" fontId="0" fillId="0" borderId="13" xfId="0" applyBorder="1"/>
    <xf numFmtId="0" fontId="2" fillId="2" borderId="16" xfId="0" applyFont="1" applyFill="1" applyBorder="1"/>
    <xf numFmtId="0" fontId="0" fillId="2" borderId="11" xfId="0" applyFill="1" applyBorder="1"/>
    <xf numFmtId="0" fontId="2" fillId="2" borderId="13" xfId="0" applyFont="1" applyFill="1" applyBorder="1"/>
    <xf numFmtId="0" fontId="0" fillId="2" borderId="16" xfId="0" applyFont="1" applyFill="1" applyBorder="1"/>
    <xf numFmtId="0" fontId="0" fillId="2" borderId="11" xfId="0" applyFont="1" applyFill="1" applyBorder="1"/>
    <xf numFmtId="0" fontId="0" fillId="2" borderId="13" xfId="0" applyFont="1" applyFill="1" applyBorder="1"/>
    <xf numFmtId="0" fontId="0" fillId="0" borderId="17" xfId="0" applyBorder="1"/>
    <xf numFmtId="0" fontId="0" fillId="7" borderId="18" xfId="0" applyFill="1" applyBorder="1"/>
    <xf numFmtId="0" fontId="0" fillId="0" borderId="19" xfId="0" applyBorder="1"/>
    <xf numFmtId="0" fontId="5" fillId="0" borderId="20" xfId="0" applyFont="1" applyBorder="1"/>
    <xf numFmtId="0" fontId="5" fillId="0" borderId="21" xfId="0" applyFont="1" applyBorder="1"/>
    <xf numFmtId="0" fontId="5" fillId="0" borderId="22" xfId="0" applyFont="1" applyBorder="1"/>
    <xf numFmtId="0" fontId="6" fillId="0" borderId="23" xfId="0" applyFont="1" applyBorder="1"/>
    <xf numFmtId="0" fontId="6" fillId="0" borderId="0" xfId="0" applyFont="1" applyBorder="1"/>
    <xf numFmtId="0" fontId="5" fillId="0" borderId="24" xfId="0" applyFont="1" applyBorder="1"/>
    <xf numFmtId="0" fontId="5" fillId="0" borderId="23" xfId="0" applyFont="1" applyBorder="1"/>
    <xf numFmtId="0" fontId="5" fillId="0" borderId="25" xfId="0" applyFont="1" applyBorder="1"/>
    <xf numFmtId="0" fontId="5" fillId="0" borderId="26" xfId="0" applyFont="1" applyBorder="1"/>
    <xf numFmtId="0" fontId="5" fillId="0" borderId="27" xfId="0" applyFont="1" applyBorder="1"/>
    <xf numFmtId="0" fontId="7" fillId="0" borderId="23" xfId="0" applyFont="1" applyBorder="1"/>
    <xf numFmtId="0" fontId="7" fillId="0" borderId="0" xfId="0" applyFont="1" applyBorder="1"/>
    <xf numFmtId="0" fontId="8" fillId="0" borderId="28" xfId="0" applyFont="1" applyBorder="1" applyAlignment="1">
      <alignment horizontal="right"/>
    </xf>
    <xf numFmtId="3" fontId="8" fillId="0" borderId="29" xfId="0" applyNumberFormat="1" applyFont="1" applyBorder="1" applyAlignment="1">
      <alignment horizontal="right"/>
    </xf>
    <xf numFmtId="0" fontId="8" fillId="0" borderId="29" xfId="0" applyFont="1" applyBorder="1" applyAlignment="1">
      <alignment horizontal="right"/>
    </xf>
    <xf numFmtId="0" fontId="7" fillId="0" borderId="25" xfId="0" applyFont="1" applyBorder="1"/>
    <xf numFmtId="0" fontId="7" fillId="0" borderId="26" xfId="0" applyFont="1" applyBorder="1"/>
    <xf numFmtId="0" fontId="8" fillId="0" borderId="30" xfId="0" applyFont="1" applyBorder="1" applyAlignment="1">
      <alignment horizontal="right"/>
    </xf>
    <xf numFmtId="0" fontId="7" fillId="0" borderId="20" xfId="0" applyFont="1" applyBorder="1"/>
    <xf numFmtId="0" fontId="7" fillId="0" borderId="21" xfId="0" applyFont="1" applyBorder="1"/>
    <xf numFmtId="0" fontId="7" fillId="0" borderId="22" xfId="0" applyFont="1" applyBorder="1"/>
    <xf numFmtId="0" fontId="7" fillId="0" borderId="23" xfId="0" applyFont="1" applyFill="1" applyBorder="1"/>
    <xf numFmtId="0" fontId="7" fillId="0" borderId="0" xfId="0" applyFont="1" applyFill="1" applyBorder="1"/>
    <xf numFmtId="3" fontId="8" fillId="0" borderId="29" xfId="0" applyNumberFormat="1" applyFont="1" applyFill="1" applyBorder="1" applyAlignment="1">
      <alignment horizontal="right"/>
    </xf>
    <xf numFmtId="0" fontId="7" fillId="0" borderId="24" xfId="0" applyFont="1" applyFill="1" applyBorder="1"/>
    <xf numFmtId="0" fontId="7" fillId="0" borderId="25" xfId="0" applyFont="1" applyFill="1" applyBorder="1"/>
    <xf numFmtId="0" fontId="7" fillId="0" borderId="26" xfId="0" applyFont="1" applyFill="1" applyBorder="1"/>
    <xf numFmtId="0" fontId="8" fillId="0" borderId="30" xfId="0" applyFont="1" applyFill="1" applyBorder="1" applyAlignment="1">
      <alignment horizontal="right"/>
    </xf>
    <xf numFmtId="0" fontId="7" fillId="0" borderId="27" xfId="0" applyFont="1" applyFill="1" applyBorder="1"/>
    <xf numFmtId="0" fontId="11" fillId="9" borderId="31" xfId="0" applyFont="1" applyFill="1" applyBorder="1"/>
    <xf numFmtId="0" fontId="12" fillId="9" borderId="32" xfId="0" applyFont="1" applyFill="1" applyBorder="1" applyAlignment="1"/>
    <xf numFmtId="0" fontId="11" fillId="9" borderId="33" xfId="0" applyFont="1" applyFill="1" applyBorder="1"/>
    <xf numFmtId="0" fontId="12" fillId="9" borderId="34" xfId="0" applyFont="1" applyFill="1" applyBorder="1" applyAlignment="1"/>
    <xf numFmtId="0" fontId="12" fillId="9" borderId="0" xfId="0" applyFont="1" applyFill="1" applyBorder="1" applyAlignment="1"/>
    <xf numFmtId="0" fontId="11" fillId="9" borderId="35" xfId="0" applyFont="1" applyFill="1" applyBorder="1"/>
    <xf numFmtId="0" fontId="11" fillId="9" borderId="34" xfId="0" applyFont="1" applyFill="1" applyBorder="1"/>
    <xf numFmtId="0" fontId="11" fillId="9" borderId="36" xfId="0" applyFont="1" applyFill="1" applyBorder="1"/>
    <xf numFmtId="0" fontId="12" fillId="9" borderId="37" xfId="0" applyFont="1" applyFill="1" applyBorder="1" applyAlignment="1"/>
    <xf numFmtId="0" fontId="11" fillId="9" borderId="38" xfId="0" applyFont="1" applyFill="1" applyBorder="1"/>
    <xf numFmtId="0" fontId="13" fillId="0" borderId="20" xfId="0" applyFont="1" applyBorder="1"/>
    <xf numFmtId="0" fontId="13" fillId="0" borderId="21" xfId="0" applyFont="1" applyBorder="1"/>
    <xf numFmtId="0" fontId="9" fillId="0" borderId="21" xfId="0" applyFont="1" applyBorder="1" applyAlignment="1">
      <alignment horizontal="center"/>
    </xf>
    <xf numFmtId="3" fontId="13" fillId="0" borderId="28" xfId="0" applyNumberFormat="1" applyFont="1" applyBorder="1" applyAlignment="1">
      <alignment horizontal="center"/>
    </xf>
    <xf numFmtId="0" fontId="13" fillId="0" borderId="23" xfId="0" applyFont="1" applyBorder="1"/>
    <xf numFmtId="0" fontId="13" fillId="0" borderId="0" xfId="0" applyFont="1" applyBorder="1"/>
    <xf numFmtId="0" fontId="9" fillId="0" borderId="0" xfId="0" applyFont="1" applyBorder="1" applyAlignment="1">
      <alignment horizontal="center"/>
    </xf>
    <xf numFmtId="3" fontId="13" fillId="0" borderId="29" xfId="0" applyNumberFormat="1" applyFont="1" applyBorder="1" applyAlignment="1">
      <alignment horizontal="center"/>
    </xf>
    <xf numFmtId="0" fontId="9" fillId="0" borderId="23" xfId="0" applyFont="1" applyBorder="1"/>
    <xf numFmtId="0" fontId="9" fillId="0" borderId="0" xfId="0" applyFont="1" applyBorder="1"/>
    <xf numFmtId="3" fontId="9" fillId="0" borderId="0" xfId="0" applyNumberFormat="1" applyFont="1" applyBorder="1" applyAlignment="1">
      <alignment horizontal="center"/>
    </xf>
    <xf numFmtId="3" fontId="9" fillId="0" borderId="29" xfId="0" applyNumberFormat="1" applyFont="1" applyBorder="1" applyAlignment="1">
      <alignment horizontal="center"/>
    </xf>
    <xf numFmtId="0" fontId="0" fillId="0" borderId="29" xfId="0" applyBorder="1"/>
    <xf numFmtId="0" fontId="9" fillId="0" borderId="29" xfId="0" applyFont="1" applyBorder="1" applyAlignment="1">
      <alignment horizontal="center"/>
    </xf>
    <xf numFmtId="0" fontId="0" fillId="0" borderId="25" xfId="0" applyBorder="1"/>
    <xf numFmtId="0" fontId="0" fillId="0" borderId="26" xfId="0" applyBorder="1"/>
    <xf numFmtId="0" fontId="9" fillId="0" borderId="26" xfId="0" applyFont="1" applyBorder="1" applyAlignment="1">
      <alignment horizontal="center"/>
    </xf>
    <xf numFmtId="0" fontId="14" fillId="0" borderId="30" xfId="0" applyFont="1" applyBorder="1" applyAlignment="1">
      <alignment horizontal="center"/>
    </xf>
    <xf numFmtId="0" fontId="0" fillId="0" borderId="30" xfId="0" applyBorder="1"/>
    <xf numFmtId="0" fontId="9" fillId="0" borderId="25" xfId="0" applyFont="1" applyBorder="1"/>
    <xf numFmtId="0" fontId="9" fillId="0" borderId="26" xfId="0" applyFont="1" applyBorder="1"/>
    <xf numFmtId="3" fontId="9" fillId="0" borderId="26" xfId="0" applyNumberFormat="1" applyFont="1" applyBorder="1" applyAlignment="1">
      <alignment horizontal="center"/>
    </xf>
    <xf numFmtId="3" fontId="9" fillId="0" borderId="30" xfId="0" applyNumberFormat="1" applyFont="1" applyBorder="1" applyAlignment="1">
      <alignment horizontal="center"/>
    </xf>
    <xf numFmtId="0" fontId="9" fillId="0" borderId="23" xfId="0" applyFont="1" applyBorder="1" applyAlignment="1">
      <alignment horizontal="left"/>
    </xf>
    <xf numFmtId="0" fontId="9" fillId="0" borderId="0" xfId="0" applyFont="1" applyBorder="1" applyAlignment="1">
      <alignment horizontal="left"/>
    </xf>
    <xf numFmtId="3" fontId="13" fillId="0" borderId="20" xfId="0" applyNumberFormat="1" applyFont="1" applyBorder="1" applyAlignment="1">
      <alignment horizontal="center"/>
    </xf>
    <xf numFmtId="3" fontId="9" fillId="0" borderId="23" xfId="0" applyNumberFormat="1" applyFont="1" applyBorder="1" applyAlignment="1">
      <alignment horizontal="center"/>
    </xf>
    <xf numFmtId="3" fontId="9" fillId="0" borderId="25" xfId="0" applyNumberFormat="1" applyFont="1" applyBorder="1" applyAlignment="1">
      <alignment horizontal="center"/>
    </xf>
    <xf numFmtId="0" fontId="0" fillId="0" borderId="0" xfId="0" applyAlignment="1"/>
    <xf numFmtId="164" fontId="0" fillId="0" borderId="0" xfId="0" applyNumberFormat="1"/>
    <xf numFmtId="0" fontId="0" fillId="0" borderId="0" xfId="0" applyBorder="1" applyAlignment="1">
      <alignment horizontal="center"/>
    </xf>
    <xf numFmtId="164" fontId="0" fillId="0" borderId="0" xfId="2" applyNumberFormat="1" applyFont="1"/>
    <xf numFmtId="164" fontId="0" fillId="0" borderId="21" xfId="0" applyNumberFormat="1" applyFill="1" applyBorder="1"/>
    <xf numFmtId="164" fontId="0" fillId="0" borderId="0" xfId="0" applyNumberFormat="1" applyBorder="1" applyAlignment="1">
      <alignment horizontal="center"/>
    </xf>
    <xf numFmtId="0" fontId="0" fillId="7" borderId="10" xfId="0" applyFill="1" applyBorder="1" applyAlignment="1">
      <alignment wrapText="1"/>
    </xf>
    <xf numFmtId="0" fontId="0" fillId="0" borderId="43" xfId="0" applyBorder="1"/>
    <xf numFmtId="0" fontId="0" fillId="0" borderId="21" xfId="0" applyBorder="1" applyAlignment="1">
      <alignment horizontal="center"/>
    </xf>
    <xf numFmtId="9" fontId="0" fillId="0" borderId="46" xfId="0" applyNumberFormat="1" applyBorder="1"/>
    <xf numFmtId="9" fontId="0" fillId="0" borderId="49" xfId="0" applyNumberFormat="1" applyBorder="1"/>
    <xf numFmtId="9" fontId="0" fillId="0" borderId="52" xfId="0" applyNumberFormat="1" applyBorder="1"/>
    <xf numFmtId="0" fontId="13" fillId="8" borderId="23" xfId="0" applyFont="1" applyFill="1" applyBorder="1"/>
    <xf numFmtId="0" fontId="13" fillId="8" borderId="0" xfId="0" applyFont="1" applyFill="1" applyBorder="1"/>
    <xf numFmtId="3" fontId="9" fillId="8" borderId="0" xfId="0" applyNumberFormat="1" applyFont="1" applyFill="1" applyBorder="1" applyAlignment="1">
      <alignment horizontal="center"/>
    </xf>
    <xf numFmtId="3" fontId="15" fillId="8" borderId="29" xfId="0" applyNumberFormat="1" applyFont="1" applyFill="1" applyBorder="1" applyAlignment="1">
      <alignment horizontal="center"/>
    </xf>
    <xf numFmtId="3" fontId="13" fillId="8" borderId="29" xfId="0" applyNumberFormat="1" applyFont="1" applyFill="1" applyBorder="1" applyAlignment="1">
      <alignment horizontal="center"/>
    </xf>
    <xf numFmtId="0" fontId="9" fillId="8" borderId="0" xfId="0" applyFont="1" applyFill="1" applyBorder="1"/>
    <xf numFmtId="0" fontId="13" fillId="8" borderId="39" xfId="0" applyFont="1" applyFill="1" applyBorder="1"/>
    <xf numFmtId="0" fontId="13" fillId="8" borderId="40" xfId="0" applyFont="1" applyFill="1" applyBorder="1"/>
    <xf numFmtId="0" fontId="9" fillId="8" borderId="40" xfId="0" applyFont="1" applyFill="1" applyBorder="1" applyAlignment="1">
      <alignment horizontal="center"/>
    </xf>
    <xf numFmtId="3" fontId="13" fillId="8" borderId="41" xfId="0" applyNumberFormat="1" applyFont="1" applyFill="1" applyBorder="1" applyAlignment="1">
      <alignment horizontal="center"/>
    </xf>
    <xf numFmtId="0" fontId="9" fillId="8" borderId="0" xfId="0" applyFont="1" applyFill="1" applyBorder="1" applyAlignment="1">
      <alignment horizontal="left"/>
    </xf>
    <xf numFmtId="3" fontId="9" fillId="8" borderId="29" xfId="0" applyNumberFormat="1" applyFont="1" applyFill="1" applyBorder="1" applyAlignment="1">
      <alignment horizontal="center"/>
    </xf>
    <xf numFmtId="3" fontId="13" fillId="8" borderId="30" xfId="0" applyNumberFormat="1" applyFont="1" applyFill="1" applyBorder="1" applyAlignment="1">
      <alignment horizontal="center"/>
    </xf>
    <xf numFmtId="3" fontId="9" fillId="8" borderId="23" xfId="0" applyNumberFormat="1" applyFont="1" applyFill="1" applyBorder="1" applyAlignment="1">
      <alignment horizontal="center"/>
    </xf>
    <xf numFmtId="0" fontId="13" fillId="8" borderId="25" xfId="0" applyFont="1" applyFill="1" applyBorder="1"/>
    <xf numFmtId="0" fontId="13" fillId="8" borderId="26" xfId="0" applyFont="1" applyFill="1" applyBorder="1"/>
    <xf numFmtId="0" fontId="9" fillId="8" borderId="26" xfId="0" applyFont="1" applyFill="1" applyBorder="1" applyAlignment="1">
      <alignment horizontal="center"/>
    </xf>
    <xf numFmtId="0" fontId="13" fillId="8" borderId="20" xfId="0" applyFont="1" applyFill="1" applyBorder="1"/>
    <xf numFmtId="0" fontId="13" fillId="8" borderId="21" xfId="0" applyFont="1" applyFill="1" applyBorder="1"/>
    <xf numFmtId="0" fontId="9" fillId="8" borderId="21" xfId="0" applyFont="1" applyFill="1" applyBorder="1" applyAlignment="1">
      <alignment horizontal="center"/>
    </xf>
    <xf numFmtId="3" fontId="13" fillId="8" borderId="28" xfId="0" applyNumberFormat="1" applyFont="1" applyFill="1" applyBorder="1" applyAlignment="1">
      <alignment horizontal="center"/>
    </xf>
    <xf numFmtId="0" fontId="11" fillId="9" borderId="32" xfId="0" applyFont="1" applyFill="1" applyBorder="1"/>
    <xf numFmtId="0" fontId="16" fillId="9" borderId="34" xfId="0" applyFont="1" applyFill="1" applyBorder="1"/>
    <xf numFmtId="0" fontId="11" fillId="9" borderId="0" xfId="0" applyFont="1" applyFill="1" applyBorder="1"/>
    <xf numFmtId="0" fontId="11" fillId="9" borderId="37" xfId="0" applyFont="1" applyFill="1" applyBorder="1"/>
    <xf numFmtId="0" fontId="17" fillId="0" borderId="0" xfId="0" applyFont="1" applyBorder="1"/>
    <xf numFmtId="0" fontId="0" fillId="0" borderId="39" xfId="0" applyBorder="1"/>
    <xf numFmtId="0" fontId="0" fillId="0" borderId="40" xfId="0" applyBorder="1"/>
    <xf numFmtId="0" fontId="0" fillId="0" borderId="20" xfId="0" applyBorder="1"/>
    <xf numFmtId="0" fontId="0" fillId="0" borderId="22" xfId="0" applyBorder="1"/>
    <xf numFmtId="3" fontId="9" fillId="0" borderId="23" xfId="0" applyNumberFormat="1" applyFont="1" applyBorder="1"/>
    <xf numFmtId="0" fontId="9" fillId="0" borderId="24" xfId="0" applyFont="1" applyBorder="1"/>
    <xf numFmtId="3" fontId="9" fillId="0" borderId="24" xfId="0" applyNumberFormat="1" applyFont="1" applyBorder="1"/>
    <xf numFmtId="3" fontId="9" fillId="0" borderId="27" xfId="0" applyNumberFormat="1" applyFont="1" applyBorder="1"/>
    <xf numFmtId="0" fontId="9" fillId="0" borderId="27" xfId="0" applyFont="1" applyBorder="1"/>
    <xf numFmtId="0" fontId="0" fillId="0" borderId="24" xfId="0" applyBorder="1"/>
    <xf numFmtId="0" fontId="14" fillId="0" borderId="39" xfId="0" applyFont="1" applyBorder="1"/>
    <xf numFmtId="0" fontId="7" fillId="0" borderId="24" xfId="0" applyFont="1" applyBorder="1"/>
    <xf numFmtId="0" fontId="8" fillId="0" borderId="0" xfId="0" applyFont="1" applyBorder="1"/>
    <xf numFmtId="3" fontId="8" fillId="0" borderId="24" xfId="0" applyNumberFormat="1" applyFont="1" applyBorder="1"/>
    <xf numFmtId="0" fontId="7" fillId="0" borderId="27" xfId="0" applyFont="1" applyBorder="1"/>
    <xf numFmtId="0" fontId="0" fillId="0" borderId="23" xfId="0" applyBorder="1"/>
    <xf numFmtId="0" fontId="7" fillId="0" borderId="39" xfId="0" applyFont="1" applyBorder="1"/>
    <xf numFmtId="3" fontId="9" fillId="0" borderId="0" xfId="0" applyNumberFormat="1" applyFont="1" applyBorder="1"/>
    <xf numFmtId="2" fontId="0" fillId="0" borderId="0" xfId="0" applyNumberFormat="1"/>
    <xf numFmtId="164" fontId="0" fillId="0" borderId="0" xfId="0" applyNumberFormat="1" applyFill="1" applyBorder="1"/>
    <xf numFmtId="0" fontId="0" fillId="0" borderId="20" xfId="0" applyBorder="1" applyAlignment="1">
      <alignment horizontal="center"/>
    </xf>
    <xf numFmtId="0" fontId="0" fillId="0" borderId="0" xfId="0" applyAlignment="1">
      <alignment vertical="center"/>
    </xf>
    <xf numFmtId="10" fontId="0" fillId="0" borderId="0" xfId="0" applyNumberFormat="1"/>
    <xf numFmtId="0" fontId="19" fillId="0" borderId="53" xfId="0" applyFont="1" applyBorder="1" applyAlignment="1">
      <alignment horizontal="justify" vertical="center" wrapText="1"/>
    </xf>
    <xf numFmtId="0" fontId="19" fillId="0" borderId="54" xfId="0" applyFont="1" applyBorder="1" applyAlignment="1">
      <alignment horizontal="justify" vertical="center" wrapText="1"/>
    </xf>
    <xf numFmtId="0" fontId="19" fillId="0" borderId="55" xfId="0" applyFont="1" applyBorder="1" applyAlignment="1">
      <alignment horizontal="justify" vertical="center" wrapText="1"/>
    </xf>
    <xf numFmtId="0" fontId="18" fillId="0" borderId="38" xfId="0" applyFont="1" applyBorder="1" applyAlignment="1">
      <alignment horizontal="justify" vertical="center" wrapText="1"/>
    </xf>
    <xf numFmtId="10" fontId="18" fillId="0" borderId="38" xfId="0" applyNumberFormat="1" applyFont="1" applyBorder="1" applyAlignment="1">
      <alignment horizontal="justify" vertical="center" wrapText="1"/>
    </xf>
    <xf numFmtId="0" fontId="0" fillId="0" borderId="53" xfId="0" applyBorder="1" applyAlignment="1">
      <alignment vertical="center" wrapText="1"/>
    </xf>
    <xf numFmtId="0" fontId="0" fillId="0" borderId="54" xfId="0" applyBorder="1" applyAlignment="1">
      <alignment vertical="center" wrapText="1"/>
    </xf>
    <xf numFmtId="0" fontId="0" fillId="0" borderId="55" xfId="0" applyBorder="1" applyAlignment="1">
      <alignment vertical="center" wrapText="1"/>
    </xf>
    <xf numFmtId="0" fontId="0" fillId="0" borderId="38" xfId="0" applyBorder="1" applyAlignment="1">
      <alignment vertical="center" wrapText="1"/>
    </xf>
    <xf numFmtId="9" fontId="0" fillId="0" borderId="38" xfId="0" applyNumberFormat="1" applyBorder="1" applyAlignment="1">
      <alignment vertical="center" wrapText="1"/>
    </xf>
    <xf numFmtId="0" fontId="16" fillId="9" borderId="31" xfId="0" applyFont="1" applyFill="1" applyBorder="1" applyAlignment="1">
      <alignment horizontal="left"/>
    </xf>
    <xf numFmtId="0" fontId="16" fillId="9" borderId="32" xfId="0" applyFont="1" applyFill="1" applyBorder="1" applyAlignment="1">
      <alignment horizontal="left"/>
    </xf>
    <xf numFmtId="0" fontId="16" fillId="9" borderId="34" xfId="0" applyFont="1" applyFill="1" applyBorder="1" applyAlignment="1">
      <alignment horizontal="left"/>
    </xf>
    <xf numFmtId="0" fontId="16" fillId="9" borderId="0" xfId="0" applyFont="1" applyFill="1" applyBorder="1" applyAlignment="1">
      <alignment horizontal="left"/>
    </xf>
    <xf numFmtId="0" fontId="16" fillId="9" borderId="36" xfId="0" applyFont="1" applyFill="1" applyBorder="1" applyAlignment="1">
      <alignment horizontal="left"/>
    </xf>
    <xf numFmtId="0" fontId="16" fillId="9" borderId="37" xfId="0" applyFont="1" applyFill="1" applyBorder="1" applyAlignment="1">
      <alignment horizontal="left"/>
    </xf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13" fillId="0" borderId="34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7" fillId="0" borderId="35" xfId="0" applyFont="1" applyBorder="1" applyAlignment="1">
      <alignment horizontal="center"/>
    </xf>
    <xf numFmtId="0" fontId="17" fillId="0" borderId="34" xfId="0" applyFont="1" applyBorder="1" applyAlignment="1">
      <alignment horizontal="center"/>
    </xf>
    <xf numFmtId="0" fontId="0" fillId="0" borderId="35" xfId="0" applyBorder="1"/>
    <xf numFmtId="0" fontId="13" fillId="0" borderId="36" xfId="0" applyFont="1" applyBorder="1" applyAlignment="1">
      <alignment horizontal="center"/>
    </xf>
    <xf numFmtId="0" fontId="13" fillId="0" borderId="37" xfId="0" applyFont="1" applyBorder="1" applyAlignment="1">
      <alignment horizontal="center"/>
    </xf>
    <xf numFmtId="0" fontId="13" fillId="0" borderId="38" xfId="0" applyFont="1" applyBorder="1" applyAlignment="1">
      <alignment horizontal="center"/>
    </xf>
    <xf numFmtId="0" fontId="0" fillId="0" borderId="38" xfId="0" applyBorder="1"/>
    <xf numFmtId="0" fontId="13" fillId="0" borderId="36" xfId="0" applyFont="1" applyBorder="1"/>
    <xf numFmtId="0" fontId="13" fillId="0" borderId="38" xfId="0" applyFont="1" applyFill="1" applyBorder="1"/>
    <xf numFmtId="0" fontId="0" fillId="10" borderId="0" xfId="0" applyFill="1" applyBorder="1" applyProtection="1">
      <protection locked="0"/>
    </xf>
    <xf numFmtId="0" fontId="13" fillId="0" borderId="36" xfId="0" applyFont="1" applyFill="1" applyBorder="1"/>
    <xf numFmtId="0" fontId="0" fillId="10" borderId="56" xfId="0" applyFill="1" applyBorder="1" applyProtection="1">
      <protection locked="0"/>
    </xf>
    <xf numFmtId="0" fontId="13" fillId="0" borderId="31" xfId="0" applyFont="1" applyBorder="1"/>
    <xf numFmtId="0" fontId="13" fillId="0" borderId="33" xfId="0" applyFont="1" applyFill="1" applyBorder="1"/>
    <xf numFmtId="0" fontId="13" fillId="0" borderId="31" xfId="0" applyFont="1" applyFill="1" applyBorder="1"/>
    <xf numFmtId="0" fontId="0" fillId="10" borderId="57" xfId="0" applyFill="1" applyBorder="1" applyProtection="1">
      <protection locked="0"/>
    </xf>
    <xf numFmtId="0" fontId="13" fillId="0" borderId="34" xfId="0" applyFont="1" applyBorder="1" applyAlignment="1">
      <alignment vertical="center"/>
    </xf>
    <xf numFmtId="165" fontId="13" fillId="0" borderId="35" xfId="1" applyNumberFormat="1" applyFont="1" applyFill="1" applyBorder="1" applyAlignment="1">
      <alignment vertical="center"/>
    </xf>
    <xf numFmtId="165" fontId="13" fillId="10" borderId="0" xfId="1" applyNumberFormat="1" applyFont="1" applyFill="1" applyBorder="1" applyAlignment="1" applyProtection="1">
      <alignment vertical="center"/>
      <protection locked="0"/>
    </xf>
    <xf numFmtId="0" fontId="13" fillId="0" borderId="34" xfId="0" applyFont="1" applyFill="1" applyBorder="1" applyAlignment="1">
      <alignment vertical="center"/>
    </xf>
    <xf numFmtId="0" fontId="0" fillId="0" borderId="35" xfId="0" applyFill="1" applyBorder="1"/>
    <xf numFmtId="165" fontId="13" fillId="10" borderId="57" xfId="0" applyNumberFormat="1" applyFont="1" applyFill="1" applyBorder="1" applyAlignment="1" applyProtection="1">
      <alignment vertical="center"/>
      <protection locked="0"/>
    </xf>
    <xf numFmtId="165" fontId="13" fillId="10" borderId="55" xfId="0" applyNumberFormat="1" applyFont="1" applyFill="1" applyBorder="1" applyAlignment="1" applyProtection="1">
      <alignment vertical="center"/>
      <protection locked="0"/>
    </xf>
    <xf numFmtId="0" fontId="13" fillId="0" borderId="31" xfId="0" applyFont="1" applyBorder="1" applyAlignment="1">
      <alignment vertical="center"/>
    </xf>
    <xf numFmtId="165" fontId="13" fillId="0" borderId="33" xfId="1" applyNumberFormat="1" applyFont="1" applyFill="1" applyBorder="1" applyAlignment="1">
      <alignment vertical="center"/>
    </xf>
    <xf numFmtId="165" fontId="13" fillId="10" borderId="32" xfId="1" applyNumberFormat="1" applyFont="1" applyFill="1" applyBorder="1" applyAlignment="1" applyProtection="1">
      <alignment vertical="center"/>
      <protection locked="0"/>
    </xf>
    <xf numFmtId="0" fontId="13" fillId="0" borderId="31" xfId="0" applyFont="1" applyFill="1" applyBorder="1" applyAlignment="1">
      <alignment vertical="center"/>
    </xf>
    <xf numFmtId="0" fontId="0" fillId="0" borderId="33" xfId="0" applyFill="1" applyBorder="1"/>
    <xf numFmtId="165" fontId="13" fillId="10" borderId="33" xfId="0" applyNumberFormat="1" applyFont="1" applyFill="1" applyBorder="1" applyAlignment="1" applyProtection="1">
      <alignment vertical="center"/>
      <protection locked="0"/>
    </xf>
    <xf numFmtId="165" fontId="13" fillId="10" borderId="35" xfId="0" applyNumberFormat="1" applyFont="1" applyFill="1" applyBorder="1" applyAlignment="1" applyProtection="1">
      <alignment vertical="center"/>
      <protection locked="0"/>
    </xf>
    <xf numFmtId="0" fontId="13" fillId="0" borderId="36" xfId="0" applyFont="1" applyBorder="1" applyAlignment="1">
      <alignment vertical="center"/>
    </xf>
    <xf numFmtId="165" fontId="13" fillId="0" borderId="38" xfId="1" applyNumberFormat="1" applyFont="1" applyFill="1" applyBorder="1" applyAlignment="1">
      <alignment vertical="center"/>
    </xf>
    <xf numFmtId="165" fontId="13" fillId="10" borderId="37" xfId="1" applyNumberFormat="1" applyFont="1" applyFill="1" applyBorder="1" applyAlignment="1" applyProtection="1">
      <alignment vertical="center"/>
      <protection locked="0"/>
    </xf>
    <xf numFmtId="0" fontId="13" fillId="0" borderId="36" xfId="0" applyFont="1" applyFill="1" applyBorder="1" applyAlignment="1">
      <alignment vertical="center"/>
    </xf>
    <xf numFmtId="0" fontId="0" fillId="0" borderId="38" xfId="0" applyFill="1" applyBorder="1"/>
    <xf numFmtId="165" fontId="13" fillId="10" borderId="38" xfId="0" applyNumberFormat="1" applyFont="1" applyFill="1" applyBorder="1" applyAlignment="1" applyProtection="1">
      <alignment vertical="center"/>
      <protection locked="0"/>
    </xf>
    <xf numFmtId="0" fontId="13" fillId="10" borderId="31" xfId="0" applyFont="1" applyFill="1" applyBorder="1" applyAlignment="1">
      <alignment vertical="center"/>
    </xf>
    <xf numFmtId="165" fontId="13" fillId="10" borderId="32" xfId="1" applyNumberFormat="1" applyFont="1" applyFill="1" applyBorder="1" applyAlignment="1">
      <alignment vertical="center"/>
    </xf>
    <xf numFmtId="0" fontId="13" fillId="10" borderId="32" xfId="0" applyFont="1" applyFill="1" applyBorder="1" applyAlignment="1">
      <alignment vertical="center"/>
    </xf>
    <xf numFmtId="0" fontId="0" fillId="10" borderId="32" xfId="0" applyFill="1" applyBorder="1"/>
    <xf numFmtId="0" fontId="13" fillId="10" borderId="34" xfId="0" applyFont="1" applyFill="1" applyBorder="1" applyAlignment="1">
      <alignment vertical="center"/>
    </xf>
    <xf numFmtId="165" fontId="17" fillId="10" borderId="0" xfId="1" applyNumberFormat="1" applyFont="1" applyFill="1" applyBorder="1" applyAlignment="1">
      <alignment vertical="center"/>
    </xf>
    <xf numFmtId="0" fontId="13" fillId="10" borderId="0" xfId="0" applyFont="1" applyFill="1" applyBorder="1" applyAlignment="1">
      <alignment vertical="center"/>
    </xf>
    <xf numFmtId="165" fontId="17" fillId="10" borderId="0" xfId="0" applyNumberFormat="1" applyFont="1" applyFill="1" applyBorder="1"/>
    <xf numFmtId="0" fontId="13" fillId="10" borderId="36" xfId="0" applyFont="1" applyFill="1" applyBorder="1" applyAlignment="1">
      <alignment vertical="center"/>
    </xf>
    <xf numFmtId="165" fontId="13" fillId="10" borderId="37" xfId="1" applyNumberFormat="1" applyFont="1" applyFill="1" applyBorder="1" applyAlignment="1">
      <alignment vertical="center"/>
    </xf>
    <xf numFmtId="0" fontId="13" fillId="10" borderId="37" xfId="0" applyFont="1" applyFill="1" applyBorder="1" applyAlignment="1">
      <alignment vertical="center"/>
    </xf>
    <xf numFmtId="0" fontId="0" fillId="10" borderId="37" xfId="0" applyFill="1" applyBorder="1"/>
    <xf numFmtId="0" fontId="13" fillId="11" borderId="58" xfId="0" applyFont="1" applyFill="1" applyBorder="1" applyAlignment="1">
      <alignment vertical="center"/>
    </xf>
    <xf numFmtId="165" fontId="13" fillId="11" borderId="54" xfId="1" applyNumberFormat="1" applyFont="1" applyFill="1" applyBorder="1" applyAlignment="1">
      <alignment vertical="center"/>
    </xf>
    <xf numFmtId="165" fontId="13" fillId="12" borderId="0" xfId="1" applyNumberFormat="1" applyFont="1" applyFill="1" applyBorder="1" applyAlignment="1" applyProtection="1">
      <alignment vertical="center"/>
      <protection locked="0"/>
    </xf>
    <xf numFmtId="0" fontId="0" fillId="11" borderId="54" xfId="0" applyFill="1" applyBorder="1"/>
    <xf numFmtId="165" fontId="13" fillId="12" borderId="24" xfId="0" applyNumberFormat="1" applyFont="1" applyFill="1" applyBorder="1" applyAlignment="1" applyProtection="1">
      <alignment vertical="center"/>
      <protection locked="0"/>
    </xf>
    <xf numFmtId="0" fontId="13" fillId="0" borderId="23" xfId="0" applyFont="1" applyBorder="1" applyAlignment="1">
      <alignment vertical="center"/>
    </xf>
    <xf numFmtId="165" fontId="13" fillId="0" borderId="0" xfId="1" applyNumberFormat="1" applyFont="1" applyFill="1" applyBorder="1" applyAlignment="1">
      <alignment vertical="center"/>
    </xf>
    <xf numFmtId="165" fontId="13" fillId="12" borderId="29" xfId="1" applyNumberFormat="1" applyFont="1" applyFill="1" applyBorder="1" applyAlignment="1" applyProtection="1">
      <alignment vertical="center"/>
      <protection locked="0"/>
    </xf>
    <xf numFmtId="0" fontId="13" fillId="0" borderId="23" xfId="0" applyFont="1" applyFill="1" applyBorder="1" applyAlignment="1">
      <alignment vertical="center"/>
    </xf>
    <xf numFmtId="0" fontId="0" fillId="0" borderId="0" xfId="0" applyFill="1" applyBorder="1"/>
    <xf numFmtId="165" fontId="13" fillId="12" borderId="29" xfId="0" applyNumberFormat="1" applyFont="1" applyFill="1" applyBorder="1" applyAlignment="1" applyProtection="1">
      <alignment vertical="center"/>
      <protection locked="0"/>
    </xf>
    <xf numFmtId="165" fontId="13" fillId="0" borderId="0" xfId="0" applyNumberFormat="1" applyFont="1" applyFill="1" applyBorder="1" applyAlignment="1">
      <alignment vertical="center"/>
    </xf>
    <xf numFmtId="0" fontId="13" fillId="0" borderId="25" xfId="0" applyFont="1" applyBorder="1" applyAlignment="1">
      <alignment vertical="center"/>
    </xf>
    <xf numFmtId="165" fontId="13" fillId="0" borderId="26" xfId="0" applyNumberFormat="1" applyFont="1" applyFill="1" applyBorder="1" applyAlignment="1">
      <alignment vertical="center"/>
    </xf>
    <xf numFmtId="165" fontId="13" fillId="12" borderId="30" xfId="0" applyNumberFormat="1" applyFont="1" applyFill="1" applyBorder="1" applyAlignment="1" applyProtection="1">
      <alignment vertical="center"/>
      <protection locked="0"/>
    </xf>
    <xf numFmtId="0" fontId="13" fillId="0" borderId="25" xfId="0" applyFont="1" applyFill="1" applyBorder="1" applyAlignment="1">
      <alignment vertical="center"/>
    </xf>
    <xf numFmtId="0" fontId="0" fillId="0" borderId="26" xfId="0" applyFill="1" applyBorder="1"/>
    <xf numFmtId="0" fontId="13" fillId="12" borderId="31" xfId="0" applyFont="1" applyFill="1" applyBorder="1" applyAlignment="1">
      <alignment vertical="center"/>
    </xf>
    <xf numFmtId="165" fontId="13" fillId="12" borderId="32" xfId="0" applyNumberFormat="1" applyFont="1" applyFill="1" applyBorder="1" applyAlignment="1">
      <alignment vertical="center"/>
    </xf>
    <xf numFmtId="165" fontId="13" fillId="12" borderId="32" xfId="0" applyNumberFormat="1" applyFont="1" applyFill="1" applyBorder="1" applyAlignment="1" applyProtection="1">
      <alignment vertical="center"/>
      <protection locked="0"/>
    </xf>
    <xf numFmtId="0" fontId="13" fillId="12" borderId="32" xfId="0" applyFont="1" applyFill="1" applyBorder="1" applyAlignment="1">
      <alignment vertical="center"/>
    </xf>
    <xf numFmtId="0" fontId="0" fillId="12" borderId="32" xfId="0" applyFill="1" applyBorder="1"/>
    <xf numFmtId="165" fontId="13" fillId="12" borderId="33" xfId="0" applyNumberFormat="1" applyFont="1" applyFill="1" applyBorder="1" applyAlignment="1" applyProtection="1">
      <alignment vertical="center"/>
      <protection locked="0"/>
    </xf>
    <xf numFmtId="0" fontId="13" fillId="12" borderId="34" xfId="0" applyFont="1" applyFill="1" applyBorder="1" applyAlignment="1">
      <alignment vertical="center"/>
    </xf>
    <xf numFmtId="165" fontId="17" fillId="12" borderId="0" xfId="0" applyNumberFormat="1" applyFont="1" applyFill="1" applyBorder="1" applyAlignment="1">
      <alignment vertical="center"/>
    </xf>
    <xf numFmtId="165" fontId="13" fillId="12" borderId="0" xfId="0" applyNumberFormat="1" applyFont="1" applyFill="1" applyBorder="1" applyAlignment="1" applyProtection="1">
      <alignment vertical="center"/>
      <protection locked="0"/>
    </xf>
    <xf numFmtId="0" fontId="13" fillId="12" borderId="0" xfId="0" applyFont="1" applyFill="1" applyBorder="1" applyAlignment="1">
      <alignment vertical="center"/>
    </xf>
    <xf numFmtId="0" fontId="0" fillId="12" borderId="0" xfId="0" applyFill="1" applyBorder="1"/>
    <xf numFmtId="165" fontId="17" fillId="12" borderId="35" xfId="0" applyNumberFormat="1" applyFont="1" applyFill="1" applyBorder="1" applyAlignment="1" applyProtection="1">
      <alignment vertical="center"/>
      <protection locked="0"/>
    </xf>
    <xf numFmtId="0" fontId="13" fillId="12" borderId="36" xfId="0" applyFont="1" applyFill="1" applyBorder="1" applyAlignment="1">
      <alignment vertical="center"/>
    </xf>
    <xf numFmtId="165" fontId="13" fillId="12" borderId="37" xfId="0" applyNumberFormat="1" applyFont="1" applyFill="1" applyBorder="1" applyAlignment="1">
      <alignment vertical="center"/>
    </xf>
    <xf numFmtId="165" fontId="13" fillId="12" borderId="37" xfId="0" applyNumberFormat="1" applyFont="1" applyFill="1" applyBorder="1" applyAlignment="1" applyProtection="1">
      <alignment vertical="center"/>
      <protection locked="0"/>
    </xf>
    <xf numFmtId="0" fontId="13" fillId="12" borderId="37" xfId="0" applyFont="1" applyFill="1" applyBorder="1" applyAlignment="1">
      <alignment vertical="center"/>
    </xf>
    <xf numFmtId="0" fontId="0" fillId="12" borderId="37" xfId="0" applyFill="1" applyBorder="1"/>
    <xf numFmtId="165" fontId="13" fillId="12" borderId="38" xfId="0" applyNumberFormat="1" applyFont="1" applyFill="1" applyBorder="1" applyAlignment="1" applyProtection="1">
      <alignment vertical="center"/>
      <protection locked="0"/>
    </xf>
    <xf numFmtId="165" fontId="13" fillId="0" borderId="32" xfId="0" applyNumberFormat="1" applyFont="1" applyFill="1" applyBorder="1" applyAlignment="1">
      <alignment vertical="center"/>
    </xf>
    <xf numFmtId="165" fontId="13" fillId="0" borderId="59" xfId="0" applyNumberFormat="1" applyFont="1" applyFill="1" applyBorder="1" applyAlignment="1">
      <alignment vertical="center"/>
    </xf>
    <xf numFmtId="0" fontId="13" fillId="0" borderId="60" xfId="0" applyFont="1" applyFill="1" applyBorder="1" applyAlignment="1">
      <alignment vertical="center"/>
    </xf>
    <xf numFmtId="0" fontId="0" fillId="0" borderId="32" xfId="0" applyFill="1" applyBorder="1"/>
    <xf numFmtId="165" fontId="13" fillId="0" borderId="61" xfId="0" applyNumberFormat="1" applyFont="1" applyFill="1" applyBorder="1" applyAlignment="1">
      <alignment vertical="center"/>
    </xf>
    <xf numFmtId="165" fontId="20" fillId="0" borderId="0" xfId="0" applyNumberFormat="1" applyFont="1" applyFill="1" applyBorder="1" applyAlignment="1">
      <alignment vertical="center"/>
    </xf>
    <xf numFmtId="165" fontId="20" fillId="0" borderId="29" xfId="0" applyNumberFormat="1" applyFont="1" applyBorder="1" applyAlignment="1">
      <alignment vertical="center"/>
    </xf>
    <xf numFmtId="165" fontId="21" fillId="0" borderId="62" xfId="0" applyNumberFormat="1" applyFont="1" applyBorder="1" applyAlignment="1">
      <alignment vertical="center"/>
    </xf>
    <xf numFmtId="165" fontId="20" fillId="0" borderId="37" xfId="0" applyNumberFormat="1" applyFont="1" applyFill="1" applyBorder="1" applyAlignment="1">
      <alignment vertical="center"/>
    </xf>
    <xf numFmtId="165" fontId="20" fillId="0" borderId="63" xfId="0" applyNumberFormat="1" applyFont="1" applyBorder="1" applyAlignment="1">
      <alignment vertical="center"/>
    </xf>
    <xf numFmtId="0" fontId="13" fillId="0" borderId="64" xfId="0" applyFont="1" applyBorder="1" applyAlignment="1">
      <alignment vertical="center"/>
    </xf>
    <xf numFmtId="0" fontId="0" fillId="0" borderId="37" xfId="0" applyBorder="1"/>
    <xf numFmtId="165" fontId="21" fillId="0" borderId="65" xfId="0" applyNumberFormat="1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165" fontId="20" fillId="0" borderId="0" xfId="0" applyNumberFormat="1" applyFont="1" applyBorder="1" applyAlignment="1">
      <alignment vertical="center"/>
    </xf>
    <xf numFmtId="165" fontId="21" fillId="0" borderId="0" xfId="0" applyNumberFormat="1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10" borderId="33" xfId="0" applyFill="1" applyBorder="1"/>
    <xf numFmtId="0" fontId="0" fillId="11" borderId="31" xfId="0" applyFill="1" applyBorder="1"/>
    <xf numFmtId="0" fontId="0" fillId="12" borderId="56" xfId="0" applyFill="1" applyBorder="1"/>
    <xf numFmtId="0" fontId="13" fillId="0" borderId="34" xfId="0" applyFont="1" applyBorder="1"/>
    <xf numFmtId="0" fontId="13" fillId="0" borderId="35" xfId="0" applyFont="1" applyBorder="1"/>
    <xf numFmtId="0" fontId="0" fillId="10" borderId="35" xfId="0" applyFill="1" applyBorder="1"/>
    <xf numFmtId="0" fontId="0" fillId="12" borderId="57" xfId="0" applyFill="1" applyBorder="1"/>
    <xf numFmtId="0" fontId="0" fillId="0" borderId="36" xfId="0" applyBorder="1"/>
    <xf numFmtId="0" fontId="0" fillId="10" borderId="38" xfId="0" applyFill="1" applyBorder="1"/>
    <xf numFmtId="0" fontId="0" fillId="11" borderId="36" xfId="0" applyFill="1" applyBorder="1"/>
    <xf numFmtId="0" fontId="0" fillId="12" borderId="55" xfId="0" applyFill="1" applyBorder="1"/>
    <xf numFmtId="3" fontId="0" fillId="10" borderId="0" xfId="0" applyNumberFormat="1" applyFill="1" applyBorder="1" applyAlignment="1" applyProtection="1">
      <alignment horizontal="center" vertical="center"/>
      <protection locked="0"/>
    </xf>
    <xf numFmtId="166" fontId="0" fillId="0" borderId="0" xfId="3" applyNumberFormat="1" applyFont="1"/>
    <xf numFmtId="0" fontId="0" fillId="6" borderId="0" xfId="0" applyFill="1"/>
    <xf numFmtId="2" fontId="0" fillId="6" borderId="0" xfId="0" applyNumberFormat="1" applyFill="1"/>
    <xf numFmtId="0" fontId="0" fillId="7" borderId="0" xfId="0" applyFill="1"/>
    <xf numFmtId="2" fontId="0" fillId="7" borderId="0" xfId="0" applyNumberFormat="1" applyFill="1"/>
    <xf numFmtId="0" fontId="0" fillId="13" borderId="0" xfId="0" applyFill="1"/>
    <xf numFmtId="2" fontId="0" fillId="13" borderId="0" xfId="0" applyNumberFormat="1" applyFill="1"/>
    <xf numFmtId="0" fontId="0" fillId="5" borderId="0" xfId="0" applyFill="1"/>
    <xf numFmtId="2" fontId="0" fillId="5" borderId="0" xfId="0" applyNumberFormat="1" applyFill="1"/>
    <xf numFmtId="0" fontId="3" fillId="3" borderId="0" xfId="0" applyFont="1" applyFill="1"/>
    <xf numFmtId="2" fontId="3" fillId="3" borderId="0" xfId="0" applyNumberFormat="1" applyFont="1" applyFill="1"/>
    <xf numFmtId="0" fontId="0" fillId="14" borderId="0" xfId="0" applyFill="1"/>
    <xf numFmtId="2" fontId="0" fillId="14" borderId="0" xfId="0" applyNumberFormat="1" applyFill="1"/>
    <xf numFmtId="2" fontId="0" fillId="14" borderId="0" xfId="0" quotePrefix="1" applyNumberFormat="1" applyFill="1" applyAlignment="1">
      <alignment vertical="center"/>
    </xf>
    <xf numFmtId="0" fontId="0" fillId="15" borderId="0" xfId="0" applyFill="1"/>
    <xf numFmtId="2" fontId="0" fillId="15" borderId="0" xfId="0" applyNumberFormat="1" applyFill="1"/>
    <xf numFmtId="0" fontId="10" fillId="0" borderId="0" xfId="0" applyFont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21" xfId="0" applyBorder="1"/>
    <xf numFmtId="0" fontId="0" fillId="0" borderId="27" xfId="0" applyBorder="1"/>
    <xf numFmtId="0" fontId="0" fillId="0" borderId="28" xfId="0" applyBorder="1"/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M42"/>
  <sheetViews>
    <sheetView topLeftCell="A13" workbookViewId="0">
      <selection activeCell="O7" sqref="O7"/>
    </sheetView>
  </sheetViews>
  <sheetFormatPr baseColWidth="10" defaultRowHeight="14.4" x14ac:dyDescent="0.3"/>
  <sheetData>
    <row r="1" spans="2:13" ht="15" thickBot="1" x14ac:dyDescent="0.35"/>
    <row r="2" spans="2:13" ht="15" thickTop="1" x14ac:dyDescent="0.3">
      <c r="B2" s="9" t="s">
        <v>0</v>
      </c>
      <c r="C2" s="10" t="s">
        <v>18</v>
      </c>
      <c r="D2" s="10" t="s">
        <v>24</v>
      </c>
      <c r="E2" s="10"/>
      <c r="F2" s="11"/>
      <c r="H2" s="9" t="s">
        <v>20</v>
      </c>
      <c r="I2" s="10" t="s">
        <v>21</v>
      </c>
      <c r="J2" s="10"/>
      <c r="K2" s="10" t="s">
        <v>25</v>
      </c>
      <c r="L2" s="10"/>
      <c r="M2" s="11"/>
    </row>
    <row r="3" spans="2:13" x14ac:dyDescent="0.3">
      <c r="B3" s="2"/>
      <c r="C3" s="3"/>
      <c r="D3" s="3"/>
      <c r="E3" s="3"/>
      <c r="F3" s="4"/>
      <c r="H3" s="2"/>
      <c r="I3" s="3"/>
      <c r="J3" s="3"/>
      <c r="K3" s="3"/>
      <c r="L3" s="3"/>
      <c r="M3" s="4"/>
    </row>
    <row r="4" spans="2:13" x14ac:dyDescent="0.3">
      <c r="B4" s="2" t="s">
        <v>19</v>
      </c>
      <c r="C4" s="3"/>
      <c r="D4" s="3"/>
      <c r="E4" s="3"/>
      <c r="F4" s="4"/>
      <c r="H4" s="2" t="s">
        <v>23</v>
      </c>
      <c r="I4" s="3" t="s">
        <v>26</v>
      </c>
      <c r="J4" s="3"/>
      <c r="K4" s="3"/>
      <c r="L4" s="3"/>
      <c r="M4" s="4"/>
    </row>
    <row r="5" spans="2:13" x14ac:dyDescent="0.3">
      <c r="B5" s="12" t="s">
        <v>1</v>
      </c>
      <c r="C5" s="13"/>
      <c r="D5" s="13"/>
      <c r="E5" s="13"/>
      <c r="F5" s="14"/>
      <c r="H5" s="12" t="s">
        <v>1</v>
      </c>
      <c r="I5" s="13"/>
      <c r="J5" s="13"/>
      <c r="K5" s="13"/>
      <c r="L5" s="13"/>
      <c r="M5" s="23"/>
    </row>
    <row r="6" spans="2:13" x14ac:dyDescent="0.3">
      <c r="B6" s="2"/>
      <c r="C6" s="17" t="s">
        <v>2</v>
      </c>
      <c r="D6" s="17"/>
      <c r="E6" s="17"/>
      <c r="F6" s="20"/>
      <c r="H6" s="24"/>
      <c r="I6" s="17" t="s">
        <v>2</v>
      </c>
      <c r="J6" s="17"/>
      <c r="K6" s="17"/>
      <c r="L6" s="17"/>
      <c r="M6" s="25"/>
    </row>
    <row r="7" spans="2:13" x14ac:dyDescent="0.3">
      <c r="B7" s="2"/>
      <c r="C7" s="18" t="s">
        <v>10</v>
      </c>
      <c r="D7" s="18"/>
      <c r="E7" s="18"/>
      <c r="F7" s="22"/>
      <c r="H7" s="26"/>
      <c r="I7" s="19" t="s">
        <v>10</v>
      </c>
      <c r="J7" s="19"/>
      <c r="K7" s="19"/>
      <c r="L7" s="19"/>
      <c r="M7" s="27"/>
    </row>
    <row r="8" spans="2:13" x14ac:dyDescent="0.3">
      <c r="B8" s="12" t="s">
        <v>3</v>
      </c>
      <c r="C8" s="13"/>
      <c r="D8" s="13"/>
      <c r="E8" s="13"/>
      <c r="F8" s="14"/>
      <c r="H8" s="28" t="s">
        <v>3</v>
      </c>
      <c r="I8" s="29"/>
      <c r="J8" s="29"/>
      <c r="K8" s="29"/>
      <c r="L8" s="29"/>
      <c r="M8" s="30"/>
    </row>
    <row r="9" spans="2:13" x14ac:dyDescent="0.3">
      <c r="B9" s="2"/>
      <c r="C9" s="17" t="s">
        <v>4</v>
      </c>
      <c r="D9" s="17"/>
      <c r="E9" s="17"/>
      <c r="F9" s="20"/>
      <c r="H9" s="26"/>
      <c r="I9" s="19" t="s">
        <v>4</v>
      </c>
      <c r="J9" s="19"/>
      <c r="K9" s="19"/>
      <c r="L9" s="19"/>
      <c r="M9" s="27"/>
    </row>
    <row r="10" spans="2:13" x14ac:dyDescent="0.3">
      <c r="B10" s="2"/>
      <c r="C10" s="19" t="s">
        <v>5</v>
      </c>
      <c r="D10" s="19"/>
      <c r="E10" s="19"/>
      <c r="F10" s="21"/>
      <c r="H10" s="26"/>
      <c r="I10" s="19" t="s">
        <v>5</v>
      </c>
      <c r="J10" s="19"/>
      <c r="K10" s="19"/>
      <c r="L10" s="19"/>
      <c r="M10" s="27"/>
    </row>
    <row r="11" spans="2:13" x14ac:dyDescent="0.3">
      <c r="B11" s="2"/>
      <c r="C11" s="19" t="s">
        <v>92</v>
      </c>
      <c r="D11" s="19"/>
      <c r="E11" s="19"/>
      <c r="F11" s="21"/>
      <c r="H11" s="26"/>
      <c r="I11" s="19" t="s">
        <v>93</v>
      </c>
      <c r="J11" s="19"/>
      <c r="K11" s="19"/>
      <c r="L11" s="19"/>
      <c r="M11" s="27"/>
    </row>
    <row r="12" spans="2:13" x14ac:dyDescent="0.3">
      <c r="B12" s="2"/>
      <c r="C12" s="19" t="s">
        <v>6</v>
      </c>
      <c r="D12" s="19"/>
      <c r="E12" s="19"/>
      <c r="F12" s="21"/>
      <c r="H12" s="26"/>
      <c r="I12" s="19" t="s">
        <v>6</v>
      </c>
      <c r="J12" s="19"/>
      <c r="K12" s="19"/>
      <c r="L12" s="19"/>
      <c r="M12" s="27"/>
    </row>
    <row r="13" spans="2:13" x14ac:dyDescent="0.3">
      <c r="B13" s="2"/>
      <c r="C13" s="19" t="s">
        <v>98</v>
      </c>
      <c r="D13" s="19"/>
      <c r="E13" s="19"/>
      <c r="F13" s="21"/>
      <c r="H13" s="26"/>
      <c r="I13" s="19" t="s">
        <v>22</v>
      </c>
      <c r="J13" s="19"/>
      <c r="K13" s="19"/>
      <c r="L13" s="19"/>
      <c r="M13" s="27"/>
    </row>
    <row r="14" spans="2:13" x14ac:dyDescent="0.3">
      <c r="B14" s="2"/>
      <c r="C14" s="19" t="s">
        <v>22</v>
      </c>
      <c r="D14" s="19"/>
      <c r="E14" s="19"/>
      <c r="F14" s="21"/>
      <c r="H14" s="26"/>
      <c r="I14" s="19" t="s">
        <v>39</v>
      </c>
      <c r="J14" s="19"/>
      <c r="K14" s="19"/>
      <c r="L14" s="19"/>
      <c r="M14" s="27"/>
    </row>
    <row r="15" spans="2:13" x14ac:dyDescent="0.3">
      <c r="B15" s="2"/>
      <c r="C15" s="18"/>
      <c r="D15" s="18"/>
      <c r="E15" s="18"/>
      <c r="F15" s="22"/>
      <c r="H15" s="26"/>
      <c r="I15" s="19" t="s">
        <v>98</v>
      </c>
      <c r="J15" s="19"/>
      <c r="K15" s="19"/>
      <c r="L15" s="19"/>
      <c r="M15" s="27"/>
    </row>
    <row r="16" spans="2:13" x14ac:dyDescent="0.3">
      <c r="B16" s="12" t="s">
        <v>7</v>
      </c>
      <c r="C16" s="13"/>
      <c r="D16" s="13"/>
      <c r="E16" s="13"/>
      <c r="F16" s="14"/>
      <c r="H16" s="28" t="s">
        <v>7</v>
      </c>
      <c r="I16" s="29"/>
      <c r="J16" s="29"/>
      <c r="K16" s="29"/>
      <c r="L16" s="29"/>
      <c r="M16" s="30"/>
    </row>
    <row r="17" spans="2:13" x14ac:dyDescent="0.3">
      <c r="B17" s="2"/>
      <c r="C17" s="17" t="s">
        <v>8</v>
      </c>
      <c r="D17" s="17"/>
      <c r="E17" s="17"/>
      <c r="F17" s="20"/>
      <c r="H17" s="26"/>
      <c r="I17" s="19" t="s">
        <v>8</v>
      </c>
      <c r="J17" s="19"/>
      <c r="K17" s="19"/>
      <c r="L17" s="19"/>
      <c r="M17" s="27"/>
    </row>
    <row r="18" spans="2:13" x14ac:dyDescent="0.3">
      <c r="B18" s="2"/>
      <c r="C18" s="18"/>
      <c r="D18" s="18"/>
      <c r="E18" s="18"/>
      <c r="F18" s="22"/>
      <c r="H18" s="26"/>
      <c r="I18" s="19"/>
      <c r="J18" s="19"/>
      <c r="K18" s="19"/>
      <c r="L18" s="19"/>
      <c r="M18" s="27"/>
    </row>
    <row r="19" spans="2:13" x14ac:dyDescent="0.3">
      <c r="B19" s="12" t="s">
        <v>9</v>
      </c>
      <c r="C19" s="13"/>
      <c r="D19" s="13"/>
      <c r="E19" s="13"/>
      <c r="F19" s="14"/>
      <c r="H19" s="28" t="s">
        <v>9</v>
      </c>
      <c r="I19" s="29"/>
      <c r="J19" s="29"/>
      <c r="K19" s="29"/>
      <c r="L19" s="29"/>
      <c r="M19" s="30"/>
    </row>
    <row r="20" spans="2:13" x14ac:dyDescent="0.3">
      <c r="B20" s="2"/>
      <c r="C20" s="17" t="s">
        <v>95</v>
      </c>
      <c r="D20" s="17"/>
      <c r="E20" s="17"/>
      <c r="F20" s="20"/>
      <c r="H20" s="26"/>
      <c r="I20" s="17" t="s">
        <v>95</v>
      </c>
      <c r="J20" s="19"/>
      <c r="K20" s="19"/>
      <c r="L20" s="19"/>
      <c r="M20" s="27"/>
    </row>
    <row r="21" spans="2:13" x14ac:dyDescent="0.3">
      <c r="B21" s="2"/>
      <c r="C21" s="19" t="s">
        <v>94</v>
      </c>
      <c r="D21" s="19"/>
      <c r="E21" s="19"/>
      <c r="F21" s="21"/>
      <c r="H21" s="26"/>
      <c r="I21" s="19" t="s">
        <v>94</v>
      </c>
      <c r="J21" s="19"/>
      <c r="K21" s="19"/>
      <c r="L21" s="19"/>
      <c r="M21" s="27"/>
    </row>
    <row r="22" spans="2:13" ht="57.6" x14ac:dyDescent="0.3">
      <c r="B22" s="2"/>
      <c r="C22" s="110" t="s">
        <v>96</v>
      </c>
      <c r="D22" s="18"/>
      <c r="E22" s="18"/>
      <c r="F22" s="22"/>
      <c r="H22" s="26"/>
      <c r="I22" s="110" t="s">
        <v>96</v>
      </c>
      <c r="J22" s="19"/>
      <c r="K22" s="19"/>
      <c r="L22" s="19"/>
      <c r="M22" s="27"/>
    </row>
    <row r="23" spans="2:13" x14ac:dyDescent="0.3">
      <c r="B23" s="12" t="s">
        <v>11</v>
      </c>
      <c r="C23" s="13"/>
      <c r="D23" s="13"/>
      <c r="E23" s="13"/>
      <c r="F23" s="14"/>
      <c r="H23" s="26"/>
      <c r="I23" s="19" t="s">
        <v>97</v>
      </c>
      <c r="J23" s="19"/>
      <c r="K23" s="19"/>
      <c r="L23" s="19"/>
      <c r="M23" s="27"/>
    </row>
    <row r="24" spans="2:13" x14ac:dyDescent="0.3">
      <c r="B24" s="2"/>
      <c r="C24" s="15" t="s">
        <v>12</v>
      </c>
      <c r="D24" s="15"/>
      <c r="E24" s="15"/>
      <c r="F24" s="16"/>
      <c r="H24" s="26"/>
      <c r="I24" s="19"/>
      <c r="J24" s="19"/>
      <c r="K24" s="19"/>
      <c r="L24" s="19"/>
      <c r="M24" s="27"/>
    </row>
    <row r="25" spans="2:13" x14ac:dyDescent="0.3">
      <c r="B25" s="12" t="s">
        <v>13</v>
      </c>
      <c r="C25" s="13"/>
      <c r="D25" s="13" t="s">
        <v>17</v>
      </c>
      <c r="E25" s="13"/>
      <c r="F25" s="14"/>
      <c r="H25" s="28" t="s">
        <v>19</v>
      </c>
      <c r="I25" s="29" t="s">
        <v>27</v>
      </c>
      <c r="J25" s="29"/>
      <c r="K25" s="29"/>
      <c r="L25" s="29"/>
      <c r="M25" s="30"/>
    </row>
    <row r="26" spans="2:13" x14ac:dyDescent="0.3">
      <c r="B26" s="5" t="s">
        <v>14</v>
      </c>
      <c r="C26" s="17">
        <v>1000</v>
      </c>
      <c r="D26" s="17">
        <v>36000</v>
      </c>
      <c r="E26" s="17" t="s">
        <v>40</v>
      </c>
      <c r="F26" s="20"/>
      <c r="H26" s="26"/>
      <c r="I26" s="19"/>
      <c r="J26" s="19"/>
      <c r="K26" s="19"/>
      <c r="L26" s="19"/>
      <c r="M26" s="27"/>
    </row>
    <row r="27" spans="2:13" x14ac:dyDescent="0.3">
      <c r="B27" s="5" t="s">
        <v>15</v>
      </c>
      <c r="C27" s="19">
        <v>11000</v>
      </c>
      <c r="D27" s="19">
        <v>33000</v>
      </c>
      <c r="E27" s="19" t="s">
        <v>40</v>
      </c>
      <c r="F27" s="21"/>
      <c r="H27" s="26"/>
      <c r="I27" s="19" t="s">
        <v>28</v>
      </c>
      <c r="J27" s="19"/>
      <c r="K27" s="19"/>
      <c r="L27" s="19"/>
      <c r="M27" s="27"/>
    </row>
    <row r="28" spans="2:13" x14ac:dyDescent="0.3">
      <c r="B28" s="5" t="s">
        <v>16</v>
      </c>
      <c r="C28" s="18">
        <v>30000</v>
      </c>
      <c r="D28" s="18">
        <v>30000</v>
      </c>
      <c r="E28" s="18" t="s">
        <v>40</v>
      </c>
      <c r="F28" s="22"/>
      <c r="H28" s="26"/>
      <c r="I28" s="19" t="s">
        <v>29</v>
      </c>
      <c r="J28" s="19"/>
      <c r="K28" s="19"/>
      <c r="L28" s="19"/>
      <c r="M28" s="27"/>
    </row>
    <row r="29" spans="2:13" ht="15" thickBot="1" x14ac:dyDescent="0.35">
      <c r="B29" s="6"/>
      <c r="C29" s="7"/>
      <c r="D29" s="7"/>
      <c r="E29" s="7"/>
      <c r="F29" s="8"/>
      <c r="H29" s="26"/>
      <c r="I29" s="19" t="s">
        <v>35</v>
      </c>
      <c r="J29" s="19"/>
      <c r="K29" s="19"/>
      <c r="L29" s="19"/>
      <c r="M29" s="27"/>
    </row>
    <row r="30" spans="2:13" ht="15" thickTop="1" x14ac:dyDescent="0.3">
      <c r="H30" s="26"/>
      <c r="I30" s="19" t="s">
        <v>30</v>
      </c>
      <c r="J30" s="19"/>
      <c r="K30" s="19"/>
      <c r="L30" s="19"/>
      <c r="M30" s="27"/>
    </row>
    <row r="31" spans="2:13" x14ac:dyDescent="0.3">
      <c r="H31" s="26"/>
      <c r="I31" s="19" t="s">
        <v>31</v>
      </c>
      <c r="J31" s="19"/>
      <c r="K31" s="19"/>
      <c r="L31" s="19"/>
      <c r="M31" s="27"/>
    </row>
    <row r="32" spans="2:13" x14ac:dyDescent="0.3">
      <c r="H32" s="26"/>
      <c r="I32" s="19" t="s">
        <v>32</v>
      </c>
      <c r="J32" s="19"/>
      <c r="K32" s="19"/>
      <c r="L32" s="19"/>
      <c r="M32" s="27"/>
    </row>
    <row r="33" spans="8:13" x14ac:dyDescent="0.3">
      <c r="H33" s="26"/>
      <c r="I33" s="19" t="s">
        <v>33</v>
      </c>
      <c r="J33" s="19"/>
      <c r="K33" s="19"/>
      <c r="L33" s="19"/>
      <c r="M33" s="27"/>
    </row>
    <row r="34" spans="8:13" x14ac:dyDescent="0.3">
      <c r="H34" s="26"/>
      <c r="I34" s="19" t="s">
        <v>34</v>
      </c>
      <c r="J34" s="19"/>
      <c r="K34" s="19"/>
      <c r="L34" s="19"/>
      <c r="M34" s="27"/>
    </row>
    <row r="35" spans="8:13" x14ac:dyDescent="0.3">
      <c r="H35" s="26"/>
      <c r="I35" s="19"/>
      <c r="J35" s="19"/>
      <c r="K35" s="19"/>
      <c r="L35" s="19"/>
      <c r="M35" s="27"/>
    </row>
    <row r="36" spans="8:13" x14ac:dyDescent="0.3">
      <c r="H36" s="28" t="s">
        <v>11</v>
      </c>
      <c r="I36" s="29"/>
      <c r="J36" s="29"/>
      <c r="K36" s="29"/>
      <c r="L36" s="29"/>
      <c r="M36" s="30"/>
    </row>
    <row r="37" spans="8:13" x14ac:dyDescent="0.3">
      <c r="H37" s="26"/>
      <c r="I37" s="19" t="s">
        <v>12</v>
      </c>
      <c r="J37" s="19"/>
      <c r="K37" s="19"/>
      <c r="L37" s="19"/>
      <c r="M37" s="27"/>
    </row>
    <row r="38" spans="8:13" x14ac:dyDescent="0.3">
      <c r="H38" s="26"/>
      <c r="I38" s="19"/>
      <c r="J38" s="19"/>
      <c r="K38" s="19"/>
      <c r="L38" s="19"/>
      <c r="M38" s="27"/>
    </row>
    <row r="39" spans="8:13" x14ac:dyDescent="0.3">
      <c r="H39" s="31" t="s">
        <v>36</v>
      </c>
      <c r="I39" s="32"/>
      <c r="J39" s="32" t="s">
        <v>17</v>
      </c>
      <c r="K39" s="32"/>
      <c r="L39" s="32"/>
      <c r="M39" s="33"/>
    </row>
    <row r="40" spans="8:13" x14ac:dyDescent="0.3">
      <c r="H40" s="26" t="s">
        <v>37</v>
      </c>
      <c r="I40" s="19">
        <v>2300</v>
      </c>
      <c r="J40" s="19">
        <v>82800</v>
      </c>
      <c r="K40" s="19" t="s">
        <v>40</v>
      </c>
      <c r="L40" s="19"/>
      <c r="M40" s="27"/>
    </row>
    <row r="41" spans="8:13" ht="15" thickBot="1" x14ac:dyDescent="0.35">
      <c r="H41" s="34" t="s">
        <v>38</v>
      </c>
      <c r="I41" s="35">
        <v>20000</v>
      </c>
      <c r="J41" s="35">
        <v>60000</v>
      </c>
      <c r="K41" s="35" t="s">
        <v>40</v>
      </c>
      <c r="L41" s="35"/>
      <c r="M41" s="36"/>
    </row>
    <row r="42" spans="8:13" ht="15" thickTop="1" x14ac:dyDescent="0.3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Y130"/>
  <sheetViews>
    <sheetView tabSelected="1" topLeftCell="C10" workbookViewId="0">
      <selection activeCell="K10" sqref="K10"/>
    </sheetView>
  </sheetViews>
  <sheetFormatPr baseColWidth="10" defaultRowHeight="14.4" x14ac:dyDescent="0.3"/>
  <sheetData>
    <row r="2" spans="1:25" ht="23.4" x14ac:dyDescent="0.45">
      <c r="C2" s="315" t="s">
        <v>56</v>
      </c>
      <c r="D2" s="315"/>
      <c r="E2" s="315"/>
    </row>
    <row r="3" spans="1:25" ht="15" thickBot="1" x14ac:dyDescent="0.35"/>
    <row r="4" spans="1:25" ht="15.6" x14ac:dyDescent="0.3">
      <c r="A4" s="37"/>
      <c r="B4" s="38"/>
      <c r="C4" s="39"/>
      <c r="D4" s="37"/>
      <c r="E4" s="38"/>
      <c r="F4" s="38"/>
      <c r="G4" s="39"/>
      <c r="J4" s="66"/>
      <c r="K4" s="137"/>
      <c r="L4" s="137"/>
      <c r="M4" s="137"/>
      <c r="N4" s="137"/>
      <c r="O4" s="137"/>
      <c r="P4" s="68"/>
      <c r="S4" s="66"/>
      <c r="T4" s="137"/>
      <c r="U4" s="137"/>
      <c r="V4" s="137"/>
      <c r="W4" s="137"/>
      <c r="X4" s="137"/>
      <c r="Y4" s="68"/>
    </row>
    <row r="5" spans="1:25" ht="17.399999999999999" x14ac:dyDescent="0.3">
      <c r="A5" s="40"/>
      <c r="B5" s="41" t="s">
        <v>41</v>
      </c>
      <c r="C5" s="42"/>
      <c r="D5" s="43"/>
      <c r="E5" s="41" t="s">
        <v>42</v>
      </c>
      <c r="F5" s="41"/>
      <c r="G5" s="42"/>
      <c r="J5" s="138" t="s">
        <v>105</v>
      </c>
      <c r="K5" s="139"/>
      <c r="L5" s="139"/>
      <c r="M5" s="139"/>
      <c r="N5" s="139"/>
      <c r="O5" s="139"/>
      <c r="P5" s="71"/>
      <c r="S5" s="138" t="s">
        <v>119</v>
      </c>
      <c r="T5" s="139"/>
      <c r="U5" s="139"/>
      <c r="V5" s="139"/>
      <c r="W5" s="139"/>
      <c r="X5" s="139"/>
      <c r="Y5" s="71"/>
    </row>
    <row r="6" spans="1:25" ht="16.2" thickBot="1" x14ac:dyDescent="0.35">
      <c r="A6" s="44"/>
      <c r="B6" s="45"/>
      <c r="C6" s="46"/>
      <c r="D6" s="44"/>
      <c r="E6" s="45"/>
      <c r="F6" s="45"/>
      <c r="G6" s="46"/>
      <c r="J6" s="73"/>
      <c r="K6" s="140"/>
      <c r="L6" s="140"/>
      <c r="M6" s="140"/>
      <c r="N6" s="140"/>
      <c r="O6" s="140"/>
      <c r="P6" s="75"/>
      <c r="S6" s="73"/>
      <c r="T6" s="140"/>
      <c r="U6" s="140"/>
      <c r="V6" s="140"/>
      <c r="W6" s="140"/>
      <c r="X6" s="140"/>
      <c r="Y6" s="75"/>
    </row>
    <row r="7" spans="1:25" x14ac:dyDescent="0.3">
      <c r="A7" s="47"/>
      <c r="B7" s="48"/>
      <c r="C7" s="49"/>
      <c r="D7" s="48"/>
      <c r="E7" s="48"/>
      <c r="F7" s="48"/>
      <c r="G7" s="49"/>
    </row>
    <row r="8" spans="1:25" ht="17.399999999999999" x14ac:dyDescent="0.3">
      <c r="A8" s="47" t="s">
        <v>126</v>
      </c>
      <c r="B8" s="48"/>
      <c r="C8" s="50">
        <v>10000</v>
      </c>
      <c r="D8" s="48" t="s">
        <v>43</v>
      </c>
      <c r="E8" s="48"/>
      <c r="F8" s="48"/>
      <c r="G8" s="50">
        <v>95500</v>
      </c>
      <c r="J8" s="3"/>
      <c r="K8" s="3"/>
      <c r="L8" s="3"/>
      <c r="M8" s="3"/>
      <c r="N8" s="141"/>
      <c r="O8" s="3"/>
      <c r="P8" s="3"/>
    </row>
    <row r="9" spans="1:25" x14ac:dyDescent="0.3">
      <c r="A9" s="47"/>
      <c r="B9" s="48"/>
      <c r="C9" s="51"/>
      <c r="D9" s="48"/>
      <c r="E9" s="48"/>
      <c r="F9" s="48"/>
      <c r="G9" s="51"/>
      <c r="J9" s="142" t="s">
        <v>106</v>
      </c>
      <c r="K9" s="143"/>
      <c r="L9" s="143"/>
      <c r="M9" s="143"/>
      <c r="N9" s="143"/>
      <c r="O9" s="144"/>
      <c r="P9" s="145"/>
    </row>
    <row r="10" spans="1:25" x14ac:dyDescent="0.3">
      <c r="A10" s="47" t="s">
        <v>44</v>
      </c>
      <c r="B10" s="48"/>
      <c r="C10" s="50">
        <v>30000</v>
      </c>
      <c r="D10" s="48" t="s">
        <v>45</v>
      </c>
      <c r="E10" s="48"/>
      <c r="F10" s="48"/>
      <c r="G10" s="50">
        <v>0</v>
      </c>
      <c r="J10" s="84" t="s">
        <v>107</v>
      </c>
      <c r="K10" s="85"/>
      <c r="L10" s="85" t="s">
        <v>127</v>
      </c>
      <c r="M10" s="85"/>
      <c r="N10" s="85"/>
      <c r="O10" s="146">
        <v>5000</v>
      </c>
      <c r="P10" s="147"/>
    </row>
    <row r="11" spans="1:25" x14ac:dyDescent="0.3">
      <c r="A11" s="47"/>
      <c r="B11" s="48"/>
      <c r="C11" s="51"/>
      <c r="D11" s="48"/>
      <c r="E11" s="48"/>
      <c r="F11" s="48"/>
      <c r="G11" s="51"/>
      <c r="J11" s="84" t="s">
        <v>108</v>
      </c>
      <c r="K11" s="85"/>
      <c r="L11" s="85" t="s">
        <v>128</v>
      </c>
      <c r="M11" s="85"/>
      <c r="N11" s="85"/>
      <c r="O11" s="146">
        <v>5000</v>
      </c>
      <c r="P11" s="147"/>
      <c r="S11" s="3"/>
      <c r="T11" s="3"/>
      <c r="U11" s="3"/>
      <c r="V11" s="3"/>
      <c r="W11" s="3"/>
      <c r="X11" s="3"/>
      <c r="Y11" s="3"/>
    </row>
    <row r="12" spans="1:25" ht="17.399999999999999" x14ac:dyDescent="0.3">
      <c r="A12" s="47" t="s">
        <v>46</v>
      </c>
      <c r="B12" s="48"/>
      <c r="C12" s="50">
        <v>54000</v>
      </c>
      <c r="D12" s="48" t="s">
        <v>47</v>
      </c>
      <c r="E12" s="48"/>
      <c r="F12" s="48"/>
      <c r="G12" s="50">
        <v>0</v>
      </c>
      <c r="H12" s="84"/>
      <c r="J12" s="84"/>
      <c r="K12" s="85"/>
      <c r="L12" s="85"/>
      <c r="M12" s="85"/>
      <c r="N12" s="85"/>
      <c r="O12" s="146"/>
      <c r="P12" s="147"/>
      <c r="S12" s="3"/>
      <c r="T12" s="3"/>
      <c r="U12" s="3"/>
      <c r="V12" s="3"/>
      <c r="W12" s="141"/>
      <c r="X12" s="3"/>
      <c r="Y12" s="3"/>
    </row>
    <row r="13" spans="1:25" x14ac:dyDescent="0.3">
      <c r="A13" s="47"/>
      <c r="B13" s="48"/>
      <c r="C13" s="51"/>
      <c r="D13" s="48"/>
      <c r="E13" s="48"/>
      <c r="F13" s="48"/>
      <c r="G13" s="51"/>
      <c r="J13" s="84"/>
      <c r="K13" s="85"/>
      <c r="L13" s="85"/>
      <c r="M13" s="85"/>
      <c r="N13" s="85"/>
      <c r="O13" s="146"/>
      <c r="P13" s="148"/>
      <c r="S13" s="142" t="s">
        <v>120</v>
      </c>
      <c r="T13" s="143"/>
      <c r="U13" s="143"/>
      <c r="V13" s="143"/>
      <c r="W13" s="143"/>
      <c r="X13" s="144"/>
      <c r="Y13" s="145"/>
    </row>
    <row r="14" spans="1:25" x14ac:dyDescent="0.3">
      <c r="A14" s="47" t="s">
        <v>48</v>
      </c>
      <c r="B14" s="48"/>
      <c r="C14" s="50">
        <v>500</v>
      </c>
      <c r="D14" s="48" t="s">
        <v>49</v>
      </c>
      <c r="E14" s="48"/>
      <c r="F14" s="48"/>
      <c r="G14" s="50">
        <v>0</v>
      </c>
      <c r="J14" s="90"/>
      <c r="K14" s="91"/>
      <c r="L14" s="91"/>
      <c r="M14" s="91"/>
      <c r="N14" s="91"/>
      <c r="O14" s="90"/>
      <c r="P14" s="149"/>
      <c r="S14" s="84" t="s">
        <v>133</v>
      </c>
      <c r="T14" s="85"/>
      <c r="U14" s="85"/>
      <c r="V14" s="85"/>
      <c r="W14" s="85"/>
      <c r="X14" s="146">
        <v>33750</v>
      </c>
      <c r="Y14" s="147"/>
    </row>
    <row r="15" spans="1:25" x14ac:dyDescent="0.3">
      <c r="A15" s="47"/>
      <c r="B15" s="48"/>
      <c r="C15" s="51"/>
      <c r="D15" s="48"/>
      <c r="E15" s="48"/>
      <c r="F15" s="48"/>
      <c r="G15" s="51"/>
      <c r="J15" s="142" t="s">
        <v>109</v>
      </c>
      <c r="K15" s="143"/>
      <c r="L15" s="143"/>
      <c r="M15" s="143"/>
      <c r="N15" s="143"/>
      <c r="O15" s="146"/>
      <c r="P15" s="145"/>
      <c r="S15" s="84" t="s">
        <v>134</v>
      </c>
      <c r="T15" s="85"/>
      <c r="U15" s="85"/>
      <c r="V15" s="85"/>
      <c r="W15" s="85"/>
      <c r="X15" s="146">
        <v>33750</v>
      </c>
      <c r="Y15" s="147"/>
    </row>
    <row r="16" spans="1:25" x14ac:dyDescent="0.3">
      <c r="A16" s="47" t="s">
        <v>50</v>
      </c>
      <c r="B16" s="48"/>
      <c r="C16" s="50">
        <v>1000</v>
      </c>
      <c r="D16" s="48" t="s">
        <v>51</v>
      </c>
      <c r="E16" s="48"/>
      <c r="F16" s="48"/>
      <c r="G16" s="51">
        <v>0</v>
      </c>
      <c r="J16" s="84" t="s">
        <v>131</v>
      </c>
      <c r="K16" s="85"/>
      <c r="L16" s="85"/>
      <c r="M16" s="85"/>
      <c r="N16" s="85"/>
      <c r="O16" s="146">
        <v>1000</v>
      </c>
      <c r="P16" s="147"/>
      <c r="S16" s="84"/>
      <c r="T16" s="85"/>
      <c r="U16" s="85"/>
      <c r="V16" s="85"/>
      <c r="W16" s="85"/>
      <c r="X16" s="146"/>
      <c r="Y16" s="147"/>
    </row>
    <row r="17" spans="1:25" x14ac:dyDescent="0.3">
      <c r="A17" s="47"/>
      <c r="B17" s="48"/>
      <c r="C17" s="51"/>
      <c r="D17" s="48"/>
      <c r="E17" s="48"/>
      <c r="F17" s="48"/>
      <c r="G17" s="51"/>
      <c r="J17" s="84" t="s">
        <v>110</v>
      </c>
      <c r="K17" s="85"/>
      <c r="L17" s="85"/>
      <c r="M17" s="85"/>
      <c r="N17" s="85"/>
      <c r="O17" s="146">
        <v>27800</v>
      </c>
      <c r="P17" s="147"/>
      <c r="Q17" s="146"/>
      <c r="S17" s="84"/>
      <c r="T17" s="85"/>
      <c r="U17" s="85"/>
      <c r="V17" s="85"/>
      <c r="W17" s="85"/>
      <c r="X17" s="146"/>
      <c r="Y17" s="147"/>
    </row>
    <row r="18" spans="1:25" x14ac:dyDescent="0.3">
      <c r="A18" s="47" t="s">
        <v>52</v>
      </c>
      <c r="B18" s="48"/>
      <c r="C18" s="50"/>
      <c r="D18" s="48"/>
      <c r="E18" s="48"/>
      <c r="F18" s="48"/>
      <c r="G18" s="51"/>
      <c r="J18" s="84" t="s">
        <v>129</v>
      </c>
      <c r="K18" s="85"/>
      <c r="L18" s="85"/>
      <c r="M18" s="85"/>
      <c r="N18" s="85"/>
      <c r="O18" s="146">
        <v>1000</v>
      </c>
      <c r="P18" s="147"/>
      <c r="S18" s="90"/>
      <c r="T18" s="91"/>
      <c r="U18" s="91"/>
      <c r="V18" s="91"/>
      <c r="W18" s="91"/>
      <c r="X18" s="90"/>
      <c r="Y18" s="150"/>
    </row>
    <row r="19" spans="1:25" x14ac:dyDescent="0.3">
      <c r="A19" s="47"/>
      <c r="B19" s="48"/>
      <c r="C19" s="51"/>
      <c r="D19" s="48"/>
      <c r="E19" s="48"/>
      <c r="F19" s="48"/>
      <c r="G19" s="51"/>
      <c r="J19" s="84" t="s">
        <v>130</v>
      </c>
      <c r="K19" s="91"/>
      <c r="L19" s="91"/>
      <c r="M19" s="91"/>
      <c r="N19" s="91"/>
      <c r="O19" s="146">
        <v>200</v>
      </c>
      <c r="P19" s="150"/>
      <c r="S19" s="142" t="s">
        <v>121</v>
      </c>
      <c r="T19" s="143"/>
      <c r="U19" s="143"/>
      <c r="V19" s="143"/>
      <c r="W19" s="143"/>
      <c r="X19" s="144"/>
      <c r="Y19" s="145"/>
    </row>
    <row r="20" spans="1:25" x14ac:dyDescent="0.3">
      <c r="A20" s="47" t="s">
        <v>53</v>
      </c>
      <c r="B20" s="48"/>
      <c r="C20" s="50"/>
      <c r="D20" s="48"/>
      <c r="E20" s="48"/>
      <c r="F20" s="48"/>
      <c r="G20" s="51"/>
      <c r="J20" s="142" t="s">
        <v>111</v>
      </c>
      <c r="K20" s="143"/>
      <c r="L20" s="143"/>
      <c r="M20" s="143"/>
      <c r="N20" s="143"/>
      <c r="O20" s="144"/>
      <c r="P20" s="145"/>
      <c r="S20" s="84" t="s">
        <v>122</v>
      </c>
      <c r="T20" s="85"/>
      <c r="U20" s="85"/>
      <c r="V20" s="85"/>
      <c r="W20" s="3"/>
      <c r="X20" s="146"/>
      <c r="Y20" s="151"/>
    </row>
    <row r="21" spans="1:25" x14ac:dyDescent="0.3">
      <c r="A21" s="47" t="s">
        <v>54</v>
      </c>
      <c r="B21" s="48"/>
      <c r="C21" s="51"/>
      <c r="D21" s="48"/>
      <c r="E21" s="48"/>
      <c r="F21" s="48"/>
      <c r="G21" s="51"/>
      <c r="J21" s="84" t="s">
        <v>62</v>
      </c>
      <c r="K21" s="85"/>
      <c r="L21" s="85"/>
      <c r="M21" s="85"/>
      <c r="N21" s="3"/>
      <c r="O21" s="146">
        <v>54000</v>
      </c>
      <c r="P21" s="147"/>
      <c r="S21" s="157"/>
      <c r="T21" s="3"/>
      <c r="U21" s="3"/>
      <c r="V21" s="3"/>
      <c r="W21" s="3"/>
      <c r="X21" s="157"/>
      <c r="Y21" s="147"/>
    </row>
    <row r="22" spans="1:25" x14ac:dyDescent="0.3">
      <c r="A22" s="47"/>
      <c r="B22" s="48"/>
      <c r="C22" s="50"/>
      <c r="D22" s="48"/>
      <c r="E22" s="48"/>
      <c r="F22" s="48"/>
      <c r="G22" s="51"/>
      <c r="J22" s="84" t="s">
        <v>112</v>
      </c>
      <c r="K22" s="85"/>
      <c r="L22" s="85"/>
      <c r="M22" s="85"/>
      <c r="N22" s="3"/>
      <c r="O22" s="146"/>
      <c r="P22" s="147"/>
      <c r="S22" s="90"/>
      <c r="T22" s="91"/>
      <c r="U22" s="91"/>
      <c r="V22" s="91"/>
      <c r="W22" s="91"/>
      <c r="X22" s="90"/>
      <c r="Y22" s="150"/>
    </row>
    <row r="23" spans="1:25" x14ac:dyDescent="0.3">
      <c r="A23" s="47"/>
      <c r="B23" s="48"/>
      <c r="C23" s="51"/>
      <c r="D23" s="48"/>
      <c r="E23" s="48"/>
      <c r="F23" s="48"/>
      <c r="G23" s="51"/>
      <c r="J23" s="84"/>
      <c r="K23" s="3"/>
      <c r="L23" s="3"/>
      <c r="M23" s="3"/>
      <c r="N23" s="3"/>
      <c r="O23" s="84"/>
      <c r="P23" s="147"/>
      <c r="S23" s="142" t="s">
        <v>123</v>
      </c>
      <c r="T23" s="143"/>
      <c r="U23" s="143"/>
      <c r="V23" s="143"/>
      <c r="W23" s="143"/>
      <c r="X23" s="144"/>
      <c r="Y23" s="145"/>
    </row>
    <row r="24" spans="1:25" x14ac:dyDescent="0.3">
      <c r="A24" s="52"/>
      <c r="B24" s="53"/>
      <c r="C24" s="54"/>
      <c r="D24" s="48"/>
      <c r="E24" s="48"/>
      <c r="F24" s="48"/>
      <c r="G24" s="54"/>
      <c r="J24" s="90"/>
      <c r="K24" s="91"/>
      <c r="L24" s="91"/>
      <c r="M24" s="91"/>
      <c r="N24" s="91"/>
      <c r="O24" s="90"/>
      <c r="P24" s="150"/>
      <c r="S24" s="84"/>
      <c r="T24" s="85"/>
      <c r="U24" s="85"/>
      <c r="V24" s="85"/>
      <c r="W24" s="85"/>
      <c r="X24" s="146"/>
      <c r="Y24" s="151"/>
    </row>
    <row r="25" spans="1:25" x14ac:dyDescent="0.3">
      <c r="A25" s="55"/>
      <c r="B25" s="56"/>
      <c r="C25" s="49"/>
      <c r="D25" s="55"/>
      <c r="E25" s="56"/>
      <c r="F25" s="57"/>
      <c r="G25" s="49"/>
      <c r="J25" s="142" t="s">
        <v>113</v>
      </c>
      <c r="K25" s="143"/>
      <c r="L25" s="143"/>
      <c r="M25" s="143"/>
      <c r="N25" s="143"/>
      <c r="O25" s="144"/>
      <c r="P25" s="145"/>
      <c r="S25" s="84"/>
      <c r="T25" s="85"/>
      <c r="U25" s="85"/>
      <c r="V25" s="85"/>
      <c r="W25" s="85"/>
      <c r="X25" s="84"/>
      <c r="Y25" s="147"/>
    </row>
    <row r="26" spans="1:25" x14ac:dyDescent="0.3">
      <c r="A26" s="58"/>
      <c r="B26" s="59" t="s">
        <v>55</v>
      </c>
      <c r="C26" s="60">
        <f>SUM(C8:C21)</f>
        <v>95500</v>
      </c>
      <c r="D26" s="58"/>
      <c r="E26" s="59"/>
      <c r="F26" s="61" t="s">
        <v>55</v>
      </c>
      <c r="G26" s="60">
        <f>SUM(G8:G16)</f>
        <v>95500</v>
      </c>
      <c r="J26" s="84" t="s">
        <v>114</v>
      </c>
      <c r="K26" s="85"/>
      <c r="L26" s="85"/>
      <c r="M26" s="85"/>
      <c r="N26" s="85"/>
      <c r="O26" s="146">
        <v>500</v>
      </c>
      <c r="P26" s="151"/>
      <c r="S26" s="90"/>
      <c r="T26" s="91"/>
      <c r="U26" s="91"/>
      <c r="V26" s="91"/>
      <c r="W26" s="91"/>
      <c r="X26" s="90"/>
      <c r="Y26" s="150"/>
    </row>
    <row r="27" spans="1:25" x14ac:dyDescent="0.3">
      <c r="A27" s="62"/>
      <c r="B27" s="63"/>
      <c r="C27" s="64"/>
      <c r="D27" s="62"/>
      <c r="E27" s="63"/>
      <c r="F27" s="65"/>
      <c r="G27" s="64"/>
      <c r="K27" s="85"/>
      <c r="L27" s="85"/>
      <c r="M27" s="85"/>
      <c r="N27" s="85"/>
      <c r="O27" s="146"/>
      <c r="P27" s="151"/>
      <c r="S27" s="158" t="s">
        <v>124</v>
      </c>
      <c r="T27" s="143"/>
      <c r="U27" s="143"/>
      <c r="V27" s="143"/>
      <c r="W27" s="143"/>
      <c r="X27" s="144"/>
      <c r="Y27" s="145"/>
    </row>
    <row r="28" spans="1:25" x14ac:dyDescent="0.3">
      <c r="J28" s="84"/>
      <c r="K28" s="85"/>
      <c r="L28" s="85"/>
      <c r="M28" s="85"/>
      <c r="N28" s="85"/>
      <c r="O28" s="146"/>
      <c r="P28" s="147"/>
      <c r="S28" s="84"/>
      <c r="T28" s="85"/>
      <c r="U28" s="85"/>
      <c r="V28" s="85"/>
      <c r="W28" s="85"/>
      <c r="X28" s="146"/>
      <c r="Y28" s="151"/>
    </row>
    <row r="29" spans="1:25" x14ac:dyDescent="0.3">
      <c r="J29" s="90"/>
      <c r="K29" s="91"/>
      <c r="L29" s="91"/>
      <c r="M29" s="91"/>
      <c r="N29" s="91"/>
      <c r="O29" s="90"/>
      <c r="P29" s="150"/>
      <c r="S29" s="84"/>
      <c r="T29" s="3"/>
      <c r="U29" s="3"/>
      <c r="V29" s="3"/>
      <c r="W29" s="3"/>
      <c r="X29" s="146"/>
      <c r="Y29" s="151"/>
    </row>
    <row r="30" spans="1:25" x14ac:dyDescent="0.3">
      <c r="J30" s="152" t="s">
        <v>115</v>
      </c>
      <c r="K30" s="143"/>
      <c r="L30" s="143"/>
      <c r="M30" s="143"/>
      <c r="N30" s="143"/>
      <c r="O30" s="144"/>
      <c r="P30" s="145"/>
      <c r="S30" s="84"/>
      <c r="T30" s="3"/>
      <c r="U30" s="3"/>
      <c r="V30" s="3"/>
      <c r="W30" s="3"/>
      <c r="X30" s="146"/>
      <c r="Y30" s="151"/>
    </row>
    <row r="31" spans="1:25" x14ac:dyDescent="0.3">
      <c r="J31" s="84" t="s">
        <v>132</v>
      </c>
      <c r="K31" s="85"/>
      <c r="L31" s="85"/>
      <c r="M31" s="85"/>
      <c r="N31" s="85"/>
      <c r="O31" s="146">
        <v>1000</v>
      </c>
      <c r="P31" s="151"/>
      <c r="S31" s="84"/>
      <c r="T31" s="3"/>
      <c r="U31" s="3"/>
      <c r="V31" s="3"/>
      <c r="W31" s="3"/>
      <c r="X31" s="146"/>
      <c r="Y31" s="151"/>
    </row>
    <row r="32" spans="1:25" ht="15" thickBot="1" x14ac:dyDescent="0.35">
      <c r="J32" s="84"/>
      <c r="K32" s="3"/>
      <c r="L32" s="3"/>
      <c r="M32" s="3"/>
      <c r="N32" s="3"/>
      <c r="O32" s="146"/>
      <c r="P32" s="151"/>
      <c r="S32" s="84"/>
      <c r="T32" s="3"/>
      <c r="U32" s="3"/>
      <c r="V32" s="3"/>
      <c r="W32" s="3"/>
      <c r="X32" s="146"/>
      <c r="Y32" s="151"/>
    </row>
    <row r="33" spans="1:25" ht="17.399999999999999" x14ac:dyDescent="0.3">
      <c r="A33" s="175"/>
      <c r="B33" s="176"/>
      <c r="C33" s="176"/>
      <c r="D33" s="176"/>
      <c r="E33" s="176"/>
      <c r="F33" s="176"/>
      <c r="J33" s="84"/>
      <c r="K33" s="3"/>
      <c r="L33" s="3"/>
      <c r="M33" s="3"/>
      <c r="N33" s="3"/>
      <c r="O33" s="146"/>
      <c r="P33" s="151"/>
      <c r="S33" s="84"/>
      <c r="T33" s="3"/>
      <c r="U33" s="3"/>
      <c r="V33" s="3"/>
      <c r="W33" s="3"/>
      <c r="X33" s="146"/>
      <c r="Y33" s="148"/>
    </row>
    <row r="34" spans="1:25" ht="17.399999999999999" x14ac:dyDescent="0.3">
      <c r="A34" s="177" t="s">
        <v>176</v>
      </c>
      <c r="B34" s="178"/>
      <c r="C34" s="178"/>
      <c r="D34" s="178"/>
      <c r="E34" s="178"/>
      <c r="F34" s="178"/>
      <c r="J34" s="84"/>
      <c r="K34" s="3"/>
      <c r="L34" s="3"/>
      <c r="M34" s="3"/>
      <c r="N34" s="3"/>
      <c r="O34" s="146"/>
      <c r="P34" s="147"/>
      <c r="S34" s="52"/>
      <c r="T34" s="91"/>
      <c r="U34" s="91"/>
      <c r="V34" s="91"/>
      <c r="W34" s="91"/>
      <c r="X34" s="90"/>
      <c r="Y34" s="149"/>
    </row>
    <row r="35" spans="1:25" ht="17.399999999999999" x14ac:dyDescent="0.3">
      <c r="A35" s="177" t="s">
        <v>177</v>
      </c>
      <c r="B35" s="178"/>
      <c r="C35" s="178"/>
      <c r="D35" s="178"/>
      <c r="E35" s="178"/>
      <c r="F35" s="178"/>
      <c r="J35" s="52"/>
      <c r="K35" s="91"/>
      <c r="L35" s="91"/>
      <c r="M35" s="91"/>
      <c r="N35" s="91"/>
      <c r="O35" s="90"/>
      <c r="P35" s="150"/>
      <c r="S35" s="55"/>
      <c r="T35" s="56"/>
      <c r="U35" s="56"/>
      <c r="V35" s="56"/>
      <c r="W35" s="57"/>
      <c r="X35" s="48"/>
      <c r="Y35" s="153"/>
    </row>
    <row r="36" spans="1:25" ht="17.399999999999999" x14ac:dyDescent="0.3">
      <c r="A36" s="177" t="s">
        <v>178</v>
      </c>
      <c r="B36" s="178"/>
      <c r="C36" s="178"/>
      <c r="D36" s="178"/>
      <c r="E36" s="178"/>
      <c r="F36" s="178"/>
      <c r="J36" s="152" t="s">
        <v>116</v>
      </c>
      <c r="K36" s="143"/>
      <c r="L36" s="143"/>
      <c r="M36" s="143"/>
      <c r="N36" s="143"/>
      <c r="O36" s="144"/>
      <c r="P36" s="145"/>
      <c r="S36" s="47"/>
      <c r="T36" s="48"/>
      <c r="U36" s="154" t="s">
        <v>125</v>
      </c>
      <c r="V36" s="48"/>
      <c r="W36" s="153"/>
      <c r="X36" s="159">
        <f>SUM(X14:X32)</f>
        <v>67500</v>
      </c>
      <c r="Y36" s="155"/>
    </row>
    <row r="37" spans="1:25" ht="18" thickBot="1" x14ac:dyDescent="0.35">
      <c r="A37" s="179"/>
      <c r="B37" s="180"/>
      <c r="C37" s="180"/>
      <c r="D37" s="180"/>
      <c r="E37" s="180"/>
      <c r="F37" s="180"/>
      <c r="J37" s="84"/>
      <c r="K37" s="85"/>
      <c r="L37" s="85"/>
      <c r="M37" s="85"/>
      <c r="N37" s="85"/>
      <c r="O37" s="146"/>
      <c r="P37" s="151"/>
      <c r="S37" s="52"/>
      <c r="T37" s="53"/>
      <c r="U37" s="53"/>
      <c r="V37" s="53"/>
      <c r="W37" s="156"/>
      <c r="X37" s="53"/>
      <c r="Y37" s="156"/>
    </row>
    <row r="38" spans="1:25" x14ac:dyDescent="0.3">
      <c r="J38" s="84"/>
      <c r="K38" s="85"/>
      <c r="L38" s="85"/>
      <c r="M38" s="85"/>
      <c r="N38" s="3"/>
      <c r="O38" s="84"/>
      <c r="P38" s="147"/>
    </row>
    <row r="39" spans="1:25" ht="15" thickBot="1" x14ac:dyDescent="0.35">
      <c r="J39" s="52"/>
      <c r="K39" s="91"/>
      <c r="L39" s="91"/>
      <c r="M39" s="91"/>
      <c r="N39" s="91"/>
      <c r="O39" s="90"/>
      <c r="P39" s="150"/>
    </row>
    <row r="40" spans="1:25" x14ac:dyDescent="0.3">
      <c r="A40" s="181"/>
      <c r="B40" s="182"/>
      <c r="C40" s="183"/>
      <c r="D40" s="181"/>
      <c r="E40" s="182"/>
      <c r="F40" s="183"/>
      <c r="J40" s="152" t="s">
        <v>117</v>
      </c>
      <c r="K40" s="143"/>
      <c r="L40" s="143"/>
      <c r="M40" s="143"/>
      <c r="N40" s="143"/>
      <c r="O40" s="144"/>
      <c r="P40" s="145"/>
    </row>
    <row r="41" spans="1:25" ht="17.399999999999999" x14ac:dyDescent="0.3">
      <c r="A41" s="184"/>
      <c r="B41" s="185" t="s">
        <v>179</v>
      </c>
      <c r="C41" s="186"/>
      <c r="D41" s="187"/>
      <c r="E41" s="185" t="s">
        <v>180</v>
      </c>
      <c r="F41" s="188"/>
      <c r="J41" s="84"/>
      <c r="K41" s="3"/>
      <c r="L41" s="3"/>
      <c r="M41" s="3"/>
      <c r="N41" s="3"/>
      <c r="O41" s="146"/>
      <c r="P41" s="151"/>
    </row>
    <row r="42" spans="1:25" ht="15" thickBot="1" x14ac:dyDescent="0.35">
      <c r="A42" s="189"/>
      <c r="B42" s="190"/>
      <c r="C42" s="191"/>
      <c r="D42" s="189"/>
      <c r="E42" s="190"/>
      <c r="F42" s="192"/>
      <c r="J42" s="47"/>
      <c r="K42" s="3"/>
      <c r="L42" s="3"/>
      <c r="M42" s="3"/>
      <c r="N42" s="3"/>
      <c r="O42" s="146"/>
      <c r="P42" s="147"/>
    </row>
    <row r="43" spans="1:25" ht="15" thickBot="1" x14ac:dyDescent="0.35">
      <c r="A43" s="193" t="s">
        <v>181</v>
      </c>
      <c r="B43" s="194"/>
      <c r="C43" s="195"/>
      <c r="D43" s="196" t="s">
        <v>182</v>
      </c>
      <c r="E43" s="194"/>
      <c r="F43" s="197"/>
      <c r="J43" s="52"/>
      <c r="K43" s="91"/>
      <c r="L43" s="91"/>
      <c r="M43" s="91"/>
      <c r="N43" s="91"/>
      <c r="O43" s="90"/>
      <c r="P43" s="150"/>
    </row>
    <row r="44" spans="1:25" x14ac:dyDescent="0.3">
      <c r="A44" s="198" t="s">
        <v>211</v>
      </c>
      <c r="B44" s="199"/>
      <c r="C44" s="298">
        <v>30000</v>
      </c>
      <c r="D44" s="200"/>
      <c r="E44" s="199"/>
      <c r="F44" s="201"/>
      <c r="J44" s="55"/>
      <c r="K44" s="56"/>
      <c r="L44" s="56"/>
      <c r="M44" s="56"/>
      <c r="N44" s="57"/>
      <c r="O44" s="48"/>
      <c r="P44" s="153"/>
    </row>
    <row r="45" spans="1:25" x14ac:dyDescent="0.3">
      <c r="A45" s="202" t="s">
        <v>183</v>
      </c>
      <c r="B45" s="203"/>
      <c r="C45" s="204"/>
      <c r="D45" s="205" t="s">
        <v>184</v>
      </c>
      <c r="E45" s="206"/>
      <c r="F45" s="207">
        <v>10000</v>
      </c>
      <c r="J45" s="47"/>
      <c r="K45" s="154"/>
      <c r="L45" s="154" t="s">
        <v>118</v>
      </c>
      <c r="M45" s="48"/>
      <c r="N45" s="153"/>
      <c r="O45" s="159">
        <f>SUM(O10:O43)</f>
        <v>95500</v>
      </c>
      <c r="P45" s="155"/>
    </row>
    <row r="46" spans="1:25" x14ac:dyDescent="0.3">
      <c r="A46" s="202" t="s">
        <v>185</v>
      </c>
      <c r="B46" s="203"/>
      <c r="C46" s="204"/>
      <c r="D46" s="205" t="s">
        <v>186</v>
      </c>
      <c r="E46" s="206"/>
      <c r="F46" s="207"/>
      <c r="J46" s="52"/>
      <c r="K46" s="53"/>
      <c r="L46" s="53"/>
      <c r="M46" s="53"/>
      <c r="N46" s="156"/>
      <c r="O46" s="53"/>
      <c r="P46" s="156"/>
    </row>
    <row r="47" spans="1:25" x14ac:dyDescent="0.3">
      <c r="A47" s="202" t="s">
        <v>187</v>
      </c>
      <c r="B47" s="203"/>
      <c r="C47" s="204"/>
      <c r="D47" s="205" t="s">
        <v>188</v>
      </c>
      <c r="E47" s="206"/>
      <c r="F47" s="207"/>
    </row>
    <row r="48" spans="1:25" x14ac:dyDescent="0.3">
      <c r="A48" s="202" t="s">
        <v>189</v>
      </c>
      <c r="B48" s="203"/>
      <c r="C48" s="204"/>
      <c r="D48" s="205" t="s">
        <v>190</v>
      </c>
      <c r="E48" s="206"/>
      <c r="F48" s="207">
        <v>57500</v>
      </c>
    </row>
    <row r="49" spans="1:6" x14ac:dyDescent="0.3">
      <c r="A49" s="202" t="s">
        <v>191</v>
      </c>
      <c r="B49" s="203"/>
      <c r="C49" s="204">
        <v>54000</v>
      </c>
      <c r="D49" s="205" t="s">
        <v>192</v>
      </c>
      <c r="E49" s="206"/>
      <c r="F49" s="207"/>
    </row>
    <row r="50" spans="1:6" x14ac:dyDescent="0.3">
      <c r="A50" s="202"/>
      <c r="B50" s="203"/>
      <c r="C50" s="204"/>
      <c r="D50" s="205" t="s">
        <v>193</v>
      </c>
      <c r="E50" s="206"/>
      <c r="F50" s="207"/>
    </row>
    <row r="51" spans="1:6" ht="15" thickBot="1" x14ac:dyDescent="0.35">
      <c r="A51" s="202"/>
      <c r="B51" s="203"/>
      <c r="C51" s="204"/>
      <c r="D51" s="205"/>
      <c r="E51" s="206"/>
      <c r="F51" s="208"/>
    </row>
    <row r="52" spans="1:6" x14ac:dyDescent="0.3">
      <c r="A52" s="209"/>
      <c r="B52" s="210"/>
      <c r="C52" s="211"/>
      <c r="D52" s="212"/>
      <c r="E52" s="213"/>
      <c r="F52" s="214"/>
    </row>
    <row r="53" spans="1:6" x14ac:dyDescent="0.3">
      <c r="A53" s="202" t="s">
        <v>194</v>
      </c>
      <c r="B53" s="203"/>
      <c r="C53" s="204">
        <f>SUM(C44:C49)</f>
        <v>84000</v>
      </c>
      <c r="D53" s="205" t="s">
        <v>195</v>
      </c>
      <c r="E53" s="206"/>
      <c r="F53" s="215">
        <f>SUM(F45:F50)</f>
        <v>67500</v>
      </c>
    </row>
    <row r="54" spans="1:6" ht="15" thickBot="1" x14ac:dyDescent="0.35">
      <c r="A54" s="216"/>
      <c r="B54" s="217"/>
      <c r="C54" s="218"/>
      <c r="D54" s="219"/>
      <c r="E54" s="220"/>
      <c r="F54" s="221"/>
    </row>
    <row r="55" spans="1:6" x14ac:dyDescent="0.3">
      <c r="A55" s="222"/>
      <c r="B55" s="223"/>
      <c r="C55" s="211"/>
      <c r="D55" s="224"/>
      <c r="E55" s="225"/>
      <c r="F55" s="214"/>
    </row>
    <row r="56" spans="1:6" ht="17.399999999999999" x14ac:dyDescent="0.3">
      <c r="A56" s="226"/>
      <c r="B56" s="227" t="s">
        <v>196</v>
      </c>
      <c r="C56" s="204"/>
      <c r="D56" s="228"/>
      <c r="E56" s="229"/>
      <c r="F56" s="215"/>
    </row>
    <row r="57" spans="1:6" ht="15" thickBot="1" x14ac:dyDescent="0.35">
      <c r="A57" s="230"/>
      <c r="B57" s="231"/>
      <c r="C57" s="218"/>
      <c r="D57" s="232"/>
      <c r="E57" s="233"/>
      <c r="F57" s="221"/>
    </row>
    <row r="58" spans="1:6" ht="15" thickBot="1" x14ac:dyDescent="0.35">
      <c r="A58" s="234" t="s">
        <v>197</v>
      </c>
      <c r="B58" s="235"/>
      <c r="C58" s="236"/>
      <c r="D58" s="234" t="s">
        <v>198</v>
      </c>
      <c r="E58" s="237"/>
      <c r="F58" s="238"/>
    </row>
    <row r="59" spans="1:6" x14ac:dyDescent="0.3">
      <c r="A59" s="239"/>
      <c r="B59" s="240"/>
      <c r="C59" s="241"/>
      <c r="D59" s="242"/>
      <c r="E59" s="243"/>
      <c r="F59" s="244"/>
    </row>
    <row r="60" spans="1:6" x14ac:dyDescent="0.3">
      <c r="A60" s="239" t="s">
        <v>199</v>
      </c>
      <c r="B60" s="245"/>
      <c r="C60" s="244">
        <v>0</v>
      </c>
      <c r="D60" s="242" t="s">
        <v>200</v>
      </c>
      <c r="E60" s="243"/>
      <c r="F60" s="244"/>
    </row>
    <row r="61" spans="1:6" x14ac:dyDescent="0.3">
      <c r="A61" s="239" t="s">
        <v>201</v>
      </c>
      <c r="B61" s="245"/>
      <c r="C61" s="244">
        <v>0</v>
      </c>
      <c r="D61" s="242" t="s">
        <v>202</v>
      </c>
      <c r="E61" s="243"/>
      <c r="F61" s="244"/>
    </row>
    <row r="62" spans="1:6" x14ac:dyDescent="0.3">
      <c r="A62" s="239" t="s">
        <v>203</v>
      </c>
      <c r="B62" s="245"/>
      <c r="C62" s="244">
        <v>0</v>
      </c>
      <c r="D62" s="242"/>
      <c r="E62" s="243"/>
      <c r="F62" s="244"/>
    </row>
    <row r="63" spans="1:6" x14ac:dyDescent="0.3">
      <c r="A63" s="239" t="s">
        <v>202</v>
      </c>
      <c r="B63" s="245"/>
      <c r="C63" s="244"/>
      <c r="D63" s="242"/>
      <c r="E63" s="243"/>
      <c r="F63" s="244"/>
    </row>
    <row r="64" spans="1:6" x14ac:dyDescent="0.3">
      <c r="A64" s="246"/>
      <c r="B64" s="247"/>
      <c r="C64" s="248"/>
      <c r="D64" s="249"/>
      <c r="E64" s="250"/>
      <c r="F64" s="248"/>
    </row>
    <row r="65" spans="1:6" x14ac:dyDescent="0.3">
      <c r="A65" s="239"/>
      <c r="B65" s="245"/>
      <c r="C65" s="244"/>
      <c r="D65" s="242"/>
      <c r="E65" s="243"/>
      <c r="F65" s="244"/>
    </row>
    <row r="66" spans="1:6" x14ac:dyDescent="0.3">
      <c r="A66" s="239" t="s">
        <v>204</v>
      </c>
      <c r="B66" s="245"/>
      <c r="C66" s="244"/>
      <c r="D66" s="242" t="s">
        <v>205</v>
      </c>
      <c r="E66" s="243"/>
      <c r="F66" s="244"/>
    </row>
    <row r="67" spans="1:6" ht="15" thickBot="1" x14ac:dyDescent="0.35">
      <c r="A67" s="239"/>
      <c r="B67" s="245"/>
      <c r="C67" s="244"/>
      <c r="D67" s="242"/>
      <c r="E67" s="243"/>
      <c r="F67" s="244"/>
    </row>
    <row r="68" spans="1:6" x14ac:dyDescent="0.3">
      <c r="A68" s="251"/>
      <c r="B68" s="252"/>
      <c r="C68" s="253"/>
      <c r="D68" s="254"/>
      <c r="E68" s="255"/>
      <c r="F68" s="256"/>
    </row>
    <row r="69" spans="1:6" ht="17.399999999999999" x14ac:dyDescent="0.3">
      <c r="A69" s="257"/>
      <c r="B69" s="258" t="s">
        <v>206</v>
      </c>
      <c r="C69" s="259"/>
      <c r="D69" s="260"/>
      <c r="E69" s="261"/>
      <c r="F69" s="262"/>
    </row>
    <row r="70" spans="1:6" ht="15" thickBot="1" x14ac:dyDescent="0.35">
      <c r="A70" s="263"/>
      <c r="B70" s="264"/>
      <c r="C70" s="265"/>
      <c r="D70" s="266"/>
      <c r="E70" s="267"/>
      <c r="F70" s="268"/>
    </row>
    <row r="71" spans="1:6" x14ac:dyDescent="0.3">
      <c r="A71" s="209"/>
      <c r="B71" s="269"/>
      <c r="C71" s="270"/>
      <c r="D71" s="271"/>
      <c r="E71" s="272"/>
      <c r="F71" s="273"/>
    </row>
    <row r="72" spans="1:6" x14ac:dyDescent="0.3">
      <c r="A72" s="202" t="s">
        <v>207</v>
      </c>
      <c r="B72" s="274"/>
      <c r="C72" s="275"/>
      <c r="D72" s="239" t="s">
        <v>208</v>
      </c>
      <c r="E72" s="3"/>
      <c r="F72" s="276"/>
    </row>
    <row r="73" spans="1:6" ht="15" thickBot="1" x14ac:dyDescent="0.35">
      <c r="A73" s="216"/>
      <c r="B73" s="277"/>
      <c r="C73" s="278"/>
      <c r="D73" s="279"/>
      <c r="E73" s="280"/>
      <c r="F73" s="281"/>
    </row>
    <row r="74" spans="1:6" x14ac:dyDescent="0.3">
      <c r="A74" s="282"/>
      <c r="B74" s="274"/>
      <c r="C74" s="283"/>
      <c r="D74" s="282"/>
      <c r="E74" s="3"/>
      <c r="F74" s="284"/>
    </row>
    <row r="75" spans="1:6" ht="15" thickBot="1" x14ac:dyDescent="0.35">
      <c r="A75" s="285"/>
      <c r="B75" s="286"/>
      <c r="C75" s="285"/>
      <c r="D75" s="285"/>
      <c r="E75" s="3"/>
      <c r="F75" s="3"/>
    </row>
    <row r="76" spans="1:6" x14ac:dyDescent="0.3">
      <c r="A76" s="181"/>
      <c r="B76" s="183"/>
      <c r="C76" s="287"/>
      <c r="D76" s="288"/>
      <c r="E76" s="183"/>
      <c r="F76" s="289"/>
    </row>
    <row r="77" spans="1:6" x14ac:dyDescent="0.3">
      <c r="A77" s="290" t="s">
        <v>209</v>
      </c>
      <c r="B77" s="291"/>
      <c r="C77" s="292"/>
      <c r="D77" s="290" t="s">
        <v>210</v>
      </c>
      <c r="E77" s="188"/>
      <c r="F77" s="293"/>
    </row>
    <row r="78" spans="1:6" ht="15" thickBot="1" x14ac:dyDescent="0.35">
      <c r="A78" s="294"/>
      <c r="B78" s="192"/>
      <c r="C78" s="295"/>
      <c r="D78" s="296"/>
      <c r="E78" s="192"/>
      <c r="F78" s="297"/>
    </row>
    <row r="89" spans="1:5" ht="15" thickBot="1" x14ac:dyDescent="0.35"/>
    <row r="90" spans="1:5" ht="15.6" x14ac:dyDescent="0.3">
      <c r="A90" s="66"/>
      <c r="B90" s="67"/>
      <c r="C90" s="67"/>
      <c r="D90" s="67"/>
      <c r="E90" s="68"/>
    </row>
    <row r="91" spans="1:5" ht="15.6" x14ac:dyDescent="0.3">
      <c r="A91" s="69" t="s">
        <v>57</v>
      </c>
      <c r="B91" s="70"/>
      <c r="C91" s="70"/>
      <c r="D91" s="70"/>
      <c r="E91" s="71"/>
    </row>
    <row r="92" spans="1:5" ht="15.6" x14ac:dyDescent="0.3">
      <c r="A92" s="72"/>
      <c r="B92" s="70" t="s">
        <v>58</v>
      </c>
      <c r="C92" s="70"/>
      <c r="D92" s="70"/>
      <c r="E92" s="71"/>
    </row>
    <row r="93" spans="1:5" ht="16.2" thickBot="1" x14ac:dyDescent="0.35">
      <c r="A93" s="73"/>
      <c r="B93" s="74"/>
      <c r="C93" s="74"/>
      <c r="D93" s="74"/>
      <c r="E93" s="75"/>
    </row>
    <row r="94" spans="1:5" x14ac:dyDescent="0.3">
      <c r="A94" s="133" t="s">
        <v>59</v>
      </c>
      <c r="B94" s="134"/>
      <c r="C94" s="135"/>
      <c r="D94" s="136">
        <v>100000</v>
      </c>
      <c r="E94" s="136"/>
    </row>
    <row r="95" spans="1:5" x14ac:dyDescent="0.3">
      <c r="A95" s="122" t="s">
        <v>60</v>
      </c>
      <c r="B95" s="123"/>
      <c r="C95" s="124"/>
      <c r="D95" s="125">
        <f>D94*0.8</f>
        <v>80000</v>
      </c>
      <c r="E95" s="125"/>
    </row>
    <row r="96" spans="1:5" x14ac:dyDescent="0.3">
      <c r="A96" s="133" t="s">
        <v>61</v>
      </c>
      <c r="B96" s="134"/>
      <c r="C96" s="135"/>
      <c r="D96" s="136"/>
      <c r="E96" s="136"/>
    </row>
    <row r="97" spans="1:5" x14ac:dyDescent="0.3">
      <c r="A97" s="76"/>
      <c r="B97" s="77"/>
      <c r="C97" s="78"/>
      <c r="D97" s="79"/>
      <c r="E97" s="79"/>
    </row>
    <row r="98" spans="1:5" x14ac:dyDescent="0.3">
      <c r="A98" s="84" t="s">
        <v>62</v>
      </c>
      <c r="B98" s="85"/>
      <c r="C98" s="86"/>
      <c r="D98" s="87">
        <v>54000</v>
      </c>
      <c r="E98" s="88"/>
    </row>
    <row r="99" spans="1:5" x14ac:dyDescent="0.3">
      <c r="A99" s="84" t="s">
        <v>63</v>
      </c>
      <c r="B99" s="85"/>
      <c r="C99" s="86"/>
      <c r="D99" s="87">
        <v>3600</v>
      </c>
      <c r="E99" s="88"/>
    </row>
    <row r="100" spans="1:5" x14ac:dyDescent="0.3">
      <c r="A100" s="84" t="s">
        <v>64</v>
      </c>
      <c r="B100" s="85"/>
      <c r="C100" s="86"/>
      <c r="D100" s="87"/>
      <c r="E100" s="88"/>
    </row>
    <row r="101" spans="1:5" x14ac:dyDescent="0.3">
      <c r="A101" s="84" t="s">
        <v>65</v>
      </c>
      <c r="B101" s="85"/>
      <c r="C101" s="86"/>
      <c r="D101" s="87">
        <v>250</v>
      </c>
      <c r="E101" s="88"/>
    </row>
    <row r="102" spans="1:5" x14ac:dyDescent="0.3">
      <c r="A102" s="84" t="s">
        <v>66</v>
      </c>
      <c r="B102" s="85"/>
      <c r="C102" s="82"/>
      <c r="D102" s="89"/>
      <c r="E102" s="88"/>
    </row>
    <row r="103" spans="1:5" x14ac:dyDescent="0.3">
      <c r="A103" s="84" t="s">
        <v>67</v>
      </c>
      <c r="B103" s="85"/>
      <c r="C103" s="82"/>
      <c r="D103" s="89">
        <v>1000</v>
      </c>
      <c r="E103" s="88"/>
    </row>
    <row r="104" spans="1:5" x14ac:dyDescent="0.3">
      <c r="A104" s="84" t="s">
        <v>68</v>
      </c>
      <c r="B104" s="85"/>
      <c r="C104" s="86"/>
      <c r="D104" s="87"/>
      <c r="E104" s="88"/>
    </row>
    <row r="105" spans="1:5" x14ac:dyDescent="0.3">
      <c r="A105" s="84" t="s">
        <v>69</v>
      </c>
      <c r="B105" s="85"/>
      <c r="C105" s="86"/>
      <c r="D105" s="87"/>
      <c r="E105" s="88"/>
    </row>
    <row r="106" spans="1:5" x14ac:dyDescent="0.3">
      <c r="A106" s="84" t="s">
        <v>70</v>
      </c>
      <c r="B106" s="85"/>
      <c r="C106" s="86"/>
      <c r="D106" s="87">
        <v>3300</v>
      </c>
      <c r="E106" s="88"/>
    </row>
    <row r="107" spans="1:5" x14ac:dyDescent="0.3">
      <c r="A107" s="84" t="s">
        <v>71</v>
      </c>
      <c r="B107" s="85"/>
      <c r="C107" s="86"/>
      <c r="D107" s="87"/>
      <c r="E107" s="88"/>
    </row>
    <row r="108" spans="1:5" x14ac:dyDescent="0.3">
      <c r="A108" s="84" t="s">
        <v>72</v>
      </c>
      <c r="B108" s="85"/>
      <c r="C108" s="86"/>
      <c r="D108" s="87">
        <v>100</v>
      </c>
      <c r="E108" s="88"/>
    </row>
    <row r="109" spans="1:5" x14ac:dyDescent="0.3">
      <c r="A109" s="116" t="s">
        <v>73</v>
      </c>
      <c r="B109" s="117"/>
      <c r="C109" s="118"/>
      <c r="D109" s="119">
        <f>SUM(D98:D108)</f>
        <v>62250</v>
      </c>
      <c r="E109" s="120"/>
    </row>
    <row r="110" spans="1:5" x14ac:dyDescent="0.3">
      <c r="A110" s="90"/>
      <c r="B110" s="91"/>
      <c r="C110" s="92"/>
      <c r="D110" s="93"/>
      <c r="E110" s="94"/>
    </row>
    <row r="111" spans="1:5" x14ac:dyDescent="0.3">
      <c r="A111" s="80"/>
      <c r="B111" s="81"/>
      <c r="C111" s="82"/>
      <c r="D111" s="83"/>
      <c r="E111" s="83"/>
    </row>
    <row r="112" spans="1:5" x14ac:dyDescent="0.3">
      <c r="A112" s="84" t="s">
        <v>74</v>
      </c>
      <c r="B112" s="85"/>
      <c r="C112" s="86"/>
      <c r="D112" s="87">
        <v>0</v>
      </c>
      <c r="E112" s="88"/>
    </row>
    <row r="113" spans="1:5" x14ac:dyDescent="0.3">
      <c r="A113" s="84" t="s">
        <v>75</v>
      </c>
      <c r="B113" s="85"/>
      <c r="C113" s="86"/>
      <c r="D113" s="87"/>
      <c r="E113" s="88"/>
    </row>
    <row r="114" spans="1:5" x14ac:dyDescent="0.3">
      <c r="A114" s="116" t="s">
        <v>76</v>
      </c>
      <c r="B114" s="121"/>
      <c r="C114" s="118"/>
      <c r="D114" s="119">
        <f>SUM(D112:D113)</f>
        <v>0</v>
      </c>
      <c r="E114" s="120"/>
    </row>
    <row r="115" spans="1:5" x14ac:dyDescent="0.3">
      <c r="A115" s="95"/>
      <c r="B115" s="96"/>
      <c r="C115" s="97"/>
      <c r="D115" s="98"/>
      <c r="E115" s="94"/>
    </row>
    <row r="116" spans="1:5" x14ac:dyDescent="0.3">
      <c r="A116" s="122" t="s">
        <v>77</v>
      </c>
      <c r="B116" s="123"/>
      <c r="C116" s="124"/>
      <c r="D116" s="125">
        <v>20000</v>
      </c>
      <c r="E116" s="125"/>
    </row>
    <row r="117" spans="1:5" x14ac:dyDescent="0.3">
      <c r="A117" s="76"/>
      <c r="B117" s="77"/>
      <c r="C117" s="78"/>
      <c r="D117" s="79"/>
      <c r="E117" s="79"/>
    </row>
    <row r="118" spans="1:5" x14ac:dyDescent="0.3">
      <c r="A118" s="99"/>
      <c r="B118" s="100"/>
      <c r="C118" s="86"/>
      <c r="D118" s="87"/>
      <c r="E118" s="88"/>
    </row>
    <row r="119" spans="1:5" x14ac:dyDescent="0.3">
      <c r="A119" s="84"/>
      <c r="B119" s="100"/>
      <c r="C119" s="86"/>
      <c r="D119" s="87"/>
      <c r="E119" s="88"/>
    </row>
    <row r="120" spans="1:5" x14ac:dyDescent="0.3">
      <c r="A120" s="116" t="s">
        <v>78</v>
      </c>
      <c r="B120" s="126"/>
      <c r="C120" s="118"/>
      <c r="D120" s="127"/>
      <c r="E120" s="120"/>
    </row>
    <row r="121" spans="1:5" x14ac:dyDescent="0.3">
      <c r="A121" s="95"/>
      <c r="B121" s="96"/>
      <c r="C121" s="97"/>
      <c r="D121" s="98"/>
      <c r="E121" s="94"/>
    </row>
    <row r="122" spans="1:5" x14ac:dyDescent="0.3">
      <c r="A122" s="122" t="s">
        <v>79</v>
      </c>
      <c r="B122" s="123"/>
      <c r="C122" s="124"/>
      <c r="D122" s="128">
        <f>D94-SUM(D109,D114,D116)</f>
        <v>17750</v>
      </c>
      <c r="E122" s="128"/>
    </row>
    <row r="123" spans="1:5" x14ac:dyDescent="0.3">
      <c r="A123" s="76"/>
      <c r="B123" s="77"/>
      <c r="C123" s="78"/>
      <c r="D123" s="101"/>
      <c r="E123" s="79"/>
    </row>
    <row r="124" spans="1:5" x14ac:dyDescent="0.3">
      <c r="A124" s="84"/>
      <c r="B124" s="85"/>
      <c r="C124" s="86"/>
      <c r="D124" s="102"/>
      <c r="E124" s="88"/>
    </row>
    <row r="125" spans="1:5" x14ac:dyDescent="0.3">
      <c r="A125" s="84"/>
      <c r="B125" s="85"/>
      <c r="C125" s="86"/>
      <c r="D125" s="102"/>
      <c r="E125" s="88"/>
    </row>
    <row r="126" spans="1:5" x14ac:dyDescent="0.3">
      <c r="A126" s="116" t="s">
        <v>80</v>
      </c>
      <c r="B126" s="121"/>
      <c r="C126" s="118"/>
      <c r="D126" s="129"/>
      <c r="E126" s="120"/>
    </row>
    <row r="127" spans="1:5" x14ac:dyDescent="0.3">
      <c r="A127" s="95"/>
      <c r="B127" s="96"/>
      <c r="C127" s="97"/>
      <c r="D127" s="103"/>
      <c r="E127" s="94"/>
    </row>
    <row r="128" spans="1:5" x14ac:dyDescent="0.3">
      <c r="A128" s="122" t="s">
        <v>81</v>
      </c>
      <c r="B128" s="123"/>
      <c r="C128" s="124"/>
      <c r="D128" s="128">
        <f>D122-D126</f>
        <v>17750</v>
      </c>
      <c r="E128" s="125"/>
    </row>
    <row r="129" spans="1:5" x14ac:dyDescent="0.3">
      <c r="A129" s="122" t="s">
        <v>82</v>
      </c>
      <c r="B129" s="123"/>
      <c r="C129" s="124"/>
      <c r="D129" s="125">
        <f>IF('plan fin'!D95&lt;300000,0.1*D122,IF('plan fin'!D95&gt;1000000,0.3*D122,0.2*D122))</f>
        <v>1775</v>
      </c>
      <c r="E129" s="125"/>
    </row>
    <row r="130" spans="1:5" x14ac:dyDescent="0.3">
      <c r="A130" s="130" t="s">
        <v>83</v>
      </c>
      <c r="B130" s="131"/>
      <c r="C130" s="132"/>
      <c r="D130" s="128">
        <f>D128-D129</f>
        <v>15975</v>
      </c>
      <c r="E130" s="128"/>
    </row>
  </sheetData>
  <protectedRanges>
    <protectedRange sqref="E111 D110:D111 D116:E117 D122:E123 D128:E130 E114 E120 E126 D95:E97" name="Plage1_2"/>
    <protectedRange sqref="C48:D56" name="Plage1_1_2"/>
    <protectedRange sqref="F48:F56 B48:C56" name="Plage1_1_3"/>
    <protectedRange sqref="F45:F71 B45:C71" name="Plage1_1_1_3"/>
    <protectedRange sqref="F45:F71 B45:C71" name="Plage1_1_1_4"/>
  </protectedRanges>
  <mergeCells count="1">
    <mergeCell ref="C2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V67"/>
  <sheetViews>
    <sheetView topLeftCell="B11" zoomScale="70" zoomScaleNormal="70" workbookViewId="0">
      <selection activeCell="N17" sqref="N17"/>
    </sheetView>
  </sheetViews>
  <sheetFormatPr baseColWidth="10" defaultRowHeight="14.4" x14ac:dyDescent="0.3"/>
  <cols>
    <col min="1" max="1" width="15.33203125" customWidth="1"/>
    <col min="2" max="2" width="14.77734375" bestFit="1" customWidth="1"/>
    <col min="3" max="3" width="15.77734375" bestFit="1" customWidth="1"/>
    <col min="4" max="4" width="19.77734375" customWidth="1"/>
    <col min="6" max="6" width="17.88671875" customWidth="1"/>
    <col min="7" max="7" width="22.77734375" customWidth="1"/>
    <col min="8" max="8" width="17" customWidth="1"/>
    <col min="9" max="9" width="9.5546875" customWidth="1"/>
  </cols>
  <sheetData>
    <row r="2" spans="1:22" x14ac:dyDescent="0.3">
      <c r="B2" s="321" t="s">
        <v>84</v>
      </c>
      <c r="C2" s="322"/>
      <c r="D2" s="323"/>
      <c r="F2" s="321" t="s">
        <v>89</v>
      </c>
      <c r="G2" s="322"/>
      <c r="H2" s="323"/>
      <c r="J2" s="321" t="s">
        <v>99</v>
      </c>
      <c r="K2" s="322"/>
      <c r="L2" s="323"/>
    </row>
    <row r="3" spans="1:22" x14ac:dyDescent="0.3">
      <c r="A3" t="s">
        <v>90</v>
      </c>
      <c r="B3" s="109">
        <v>36000</v>
      </c>
      <c r="C3" s="109">
        <v>33000</v>
      </c>
      <c r="D3" s="109">
        <v>30000</v>
      </c>
      <c r="F3" s="108">
        <v>82800</v>
      </c>
      <c r="G3" s="108">
        <v>60000</v>
      </c>
      <c r="H3" s="106"/>
      <c r="J3" s="321" t="s">
        <v>101</v>
      </c>
      <c r="K3" s="322"/>
      <c r="L3" s="111" t="s">
        <v>100</v>
      </c>
    </row>
    <row r="4" spans="1:22" x14ac:dyDescent="0.3">
      <c r="A4" t="s">
        <v>136</v>
      </c>
      <c r="B4" s="109">
        <v>12000</v>
      </c>
      <c r="C4" s="109">
        <v>11000</v>
      </c>
      <c r="D4" s="109">
        <v>10000</v>
      </c>
      <c r="F4" s="161">
        <f>F3/3</f>
        <v>27600</v>
      </c>
      <c r="G4" s="161">
        <f>G3/3</f>
        <v>20000</v>
      </c>
      <c r="H4" s="106"/>
      <c r="J4" s="162"/>
      <c r="K4" s="112"/>
      <c r="L4" s="145"/>
    </row>
    <row r="5" spans="1:22" x14ac:dyDescent="0.3">
      <c r="A5" t="s">
        <v>85</v>
      </c>
      <c r="B5" t="s">
        <v>86</v>
      </c>
      <c r="C5" t="s">
        <v>87</v>
      </c>
      <c r="D5" t="s">
        <v>16</v>
      </c>
      <c r="F5" t="s">
        <v>86</v>
      </c>
      <c r="G5" t="s">
        <v>87</v>
      </c>
      <c r="H5" t="s">
        <v>16</v>
      </c>
      <c r="J5" s="324" t="s">
        <v>102</v>
      </c>
      <c r="K5" s="325"/>
      <c r="L5" s="113">
        <v>0.1</v>
      </c>
    </row>
    <row r="6" spans="1:22" x14ac:dyDescent="0.3">
      <c r="A6" t="s">
        <v>88</v>
      </c>
      <c r="J6" s="316" t="s">
        <v>103</v>
      </c>
      <c r="K6" s="317"/>
      <c r="L6" s="114">
        <v>0.2</v>
      </c>
    </row>
    <row r="7" spans="1:22" x14ac:dyDescent="0.3">
      <c r="A7">
        <v>1</v>
      </c>
      <c r="B7" s="105">
        <f>Offre!$C$26*Données!A7</f>
        <v>1000</v>
      </c>
      <c r="C7" s="105">
        <f>Offre!$C$27*Données!A7</f>
        <v>11000</v>
      </c>
      <c r="D7" s="105">
        <f>Offre!$C$28*A7</f>
        <v>30000</v>
      </c>
      <c r="F7" s="105">
        <f>Offre!$I$40*A7</f>
        <v>2300</v>
      </c>
      <c r="G7" s="107">
        <f>Offre!$I$41*A7</f>
        <v>20000</v>
      </c>
      <c r="J7" s="318" t="s">
        <v>104</v>
      </c>
      <c r="K7" s="319"/>
      <c r="L7" s="115">
        <v>0.3</v>
      </c>
    </row>
    <row r="8" spans="1:22" x14ac:dyDescent="0.3">
      <c r="A8">
        <v>2</v>
      </c>
      <c r="B8" s="105">
        <f>Offre!$C$26*Données!A8</f>
        <v>2000</v>
      </c>
      <c r="C8" s="105">
        <f>Offre!$C$27*Données!A8</f>
        <v>22000</v>
      </c>
      <c r="D8" s="105">
        <f>Offre!$C$28*A8</f>
        <v>60000</v>
      </c>
      <c r="F8" s="105">
        <f>Offre!$I$40*A8</f>
        <v>4600</v>
      </c>
      <c r="G8" s="107">
        <f>Offre!$I$41*A8</f>
        <v>40000</v>
      </c>
    </row>
    <row r="9" spans="1:22" ht="15" thickBot="1" x14ac:dyDescent="0.35">
      <c r="A9">
        <v>3</v>
      </c>
      <c r="B9" s="105">
        <f>Offre!$C$26*Données!A9</f>
        <v>3000</v>
      </c>
      <c r="C9" s="105">
        <f>Offre!$C$27*Données!A9</f>
        <v>33000</v>
      </c>
      <c r="D9" s="105">
        <f>Offre!$C$28*A9</f>
        <v>90000</v>
      </c>
      <c r="F9" s="105">
        <f>Offre!$I$40*A9</f>
        <v>6900</v>
      </c>
      <c r="G9" s="107">
        <f>Offre!$I$41*A9</f>
        <v>60000</v>
      </c>
      <c r="J9" s="320" t="s">
        <v>154</v>
      </c>
      <c r="K9" s="320"/>
      <c r="L9" s="320"/>
      <c r="M9" s="320"/>
      <c r="N9" s="320"/>
    </row>
    <row r="10" spans="1:22" ht="47.4" thickBot="1" x14ac:dyDescent="0.35">
      <c r="A10">
        <v>4</v>
      </c>
      <c r="B10" s="105">
        <f>Offre!$C$26*Données!A10</f>
        <v>4000</v>
      </c>
      <c r="C10" s="105">
        <f>Offre!$C$27*Données!A10</f>
        <v>44000</v>
      </c>
      <c r="D10" s="105">
        <f>Offre!$C$28*A10</f>
        <v>120000</v>
      </c>
      <c r="F10" s="105">
        <f>Offre!$I$40*A10</f>
        <v>9200</v>
      </c>
      <c r="G10" s="107">
        <f>Offre!$I$41*A10</f>
        <v>80000</v>
      </c>
      <c r="J10" s="165" t="s">
        <v>142</v>
      </c>
      <c r="K10" s="166" t="s">
        <v>143</v>
      </c>
      <c r="L10" s="166" t="s">
        <v>144</v>
      </c>
      <c r="M10" s="166" t="s">
        <v>145</v>
      </c>
      <c r="N10" s="166" t="s">
        <v>146</v>
      </c>
      <c r="P10" s="170" t="s">
        <v>155</v>
      </c>
      <c r="Q10" s="171" t="s">
        <v>156</v>
      </c>
      <c r="R10" s="171" t="s">
        <v>157</v>
      </c>
      <c r="S10" s="171" t="s">
        <v>158</v>
      </c>
    </row>
    <row r="11" spans="1:22" ht="94.2" thickBot="1" x14ac:dyDescent="0.35">
      <c r="A11">
        <v>5</v>
      </c>
      <c r="B11" s="105">
        <f>Offre!$C$26*Données!A11</f>
        <v>5000</v>
      </c>
      <c r="C11" s="105">
        <f>Offre!$C$27*Données!A11</f>
        <v>55000</v>
      </c>
      <c r="D11" s="105">
        <f>Offre!$C$28*A11</f>
        <v>150000</v>
      </c>
      <c r="F11" s="105">
        <f>Offre!$I$40*A11</f>
        <v>11500</v>
      </c>
      <c r="G11" s="107">
        <f>Offre!$I$41*A11</f>
        <v>100000</v>
      </c>
      <c r="J11" s="167" t="s">
        <v>147</v>
      </c>
      <c r="K11" s="168" t="s">
        <v>148</v>
      </c>
      <c r="L11" s="169">
        <v>6.4000000000000001E-2</v>
      </c>
      <c r="M11" s="168" t="s">
        <v>149</v>
      </c>
      <c r="N11" s="169">
        <v>6.4000000000000001E-2</v>
      </c>
      <c r="P11" s="172" t="s">
        <v>159</v>
      </c>
      <c r="Q11" s="173" t="s">
        <v>160</v>
      </c>
      <c r="R11" s="174">
        <v>0</v>
      </c>
      <c r="S11" s="173" t="s">
        <v>159</v>
      </c>
      <c r="U11">
        <v>0</v>
      </c>
      <c r="V11">
        <v>0</v>
      </c>
    </row>
    <row r="12" spans="1:22" ht="94.2" thickBot="1" x14ac:dyDescent="0.35">
      <c r="A12">
        <v>6</v>
      </c>
      <c r="B12" s="105">
        <f>Offre!$C$26*Données!A12</f>
        <v>6000</v>
      </c>
      <c r="C12" s="105">
        <f>Offre!$C$27*Données!A12</f>
        <v>66000</v>
      </c>
      <c r="D12" s="105">
        <f>Offre!$C$28*A12</f>
        <v>180000</v>
      </c>
      <c r="F12" s="105">
        <f>Offre!$I$40*A12</f>
        <v>13800</v>
      </c>
      <c r="G12" s="107">
        <f>Offre!$I$41*A12</f>
        <v>120000</v>
      </c>
      <c r="J12" s="167" t="s">
        <v>150</v>
      </c>
      <c r="K12" s="168" t="s">
        <v>151</v>
      </c>
      <c r="L12" s="169">
        <v>1.0500000000000001E-2</v>
      </c>
      <c r="M12" s="169">
        <v>5.1999999999999998E-3</v>
      </c>
      <c r="N12" s="169">
        <v>1.5699999999999999E-2</v>
      </c>
      <c r="P12" s="172" t="s">
        <v>161</v>
      </c>
      <c r="Q12" s="173" t="s">
        <v>162</v>
      </c>
      <c r="R12" s="174">
        <v>0.1</v>
      </c>
      <c r="S12" s="173" t="s">
        <v>163</v>
      </c>
      <c r="U12">
        <v>2500</v>
      </c>
      <c r="V12">
        <v>0.1</v>
      </c>
    </row>
    <row r="13" spans="1:22" ht="94.2" thickBot="1" x14ac:dyDescent="0.35">
      <c r="A13">
        <v>7</v>
      </c>
      <c r="B13" s="105">
        <f>Offre!$C$26*Données!A13</f>
        <v>7000</v>
      </c>
      <c r="C13" s="105">
        <f>Offre!$C$27*Données!A13</f>
        <v>77000</v>
      </c>
      <c r="D13" s="105">
        <f>Offre!$C$28*A13</f>
        <v>210000</v>
      </c>
      <c r="F13" s="105">
        <f>Offre!$I$40*A13</f>
        <v>16100</v>
      </c>
      <c r="G13" s="107">
        <f>Offre!$I$41*A13</f>
        <v>140000</v>
      </c>
      <c r="J13" s="167" t="s">
        <v>152</v>
      </c>
      <c r="K13" s="168" t="s">
        <v>151</v>
      </c>
      <c r="L13" s="169">
        <v>7.9299999999999995E-2</v>
      </c>
      <c r="M13" s="169">
        <v>3.9600000000000003E-2</v>
      </c>
      <c r="N13" s="169">
        <v>0.11890000000000001</v>
      </c>
      <c r="P13" s="172" t="s">
        <v>164</v>
      </c>
      <c r="Q13" s="173" t="s">
        <v>165</v>
      </c>
      <c r="R13" s="174">
        <v>0.2</v>
      </c>
      <c r="S13" s="173" t="s">
        <v>166</v>
      </c>
      <c r="U13">
        <v>4166</v>
      </c>
      <c r="V13">
        <v>0.2</v>
      </c>
    </row>
    <row r="14" spans="1:22" ht="94.2" thickBot="1" x14ac:dyDescent="0.35">
      <c r="A14">
        <v>8</v>
      </c>
      <c r="B14" s="105">
        <f>Offre!$C$26*Données!A14</f>
        <v>8000</v>
      </c>
      <c r="C14" s="105">
        <f>Offre!$C$27*Données!A14</f>
        <v>88000</v>
      </c>
      <c r="D14" s="105">
        <f>Offre!$C$28*A14</f>
        <v>240000</v>
      </c>
      <c r="F14" s="105">
        <f>Offre!$I$40*A14</f>
        <v>18400</v>
      </c>
      <c r="G14" s="107">
        <f>Offre!$I$41*A14</f>
        <v>160000</v>
      </c>
      <c r="J14" s="167" t="s">
        <v>218</v>
      </c>
      <c r="K14" s="168" t="s">
        <v>148</v>
      </c>
      <c r="L14" s="169">
        <v>4.1099999999999998E-2</v>
      </c>
      <c r="M14" s="169">
        <v>2.2599999999999999E-2</v>
      </c>
      <c r="N14" s="169">
        <v>6.3700000000000007E-2</v>
      </c>
      <c r="P14" s="172" t="s">
        <v>167</v>
      </c>
      <c r="Q14" s="173" t="s">
        <v>168</v>
      </c>
      <c r="R14" s="174">
        <v>0.3</v>
      </c>
      <c r="S14" s="173" t="s">
        <v>169</v>
      </c>
      <c r="U14">
        <v>5000</v>
      </c>
      <c r="V14">
        <v>0.3</v>
      </c>
    </row>
    <row r="15" spans="1:22" ht="94.2" thickBot="1" x14ac:dyDescent="0.35">
      <c r="A15">
        <v>9</v>
      </c>
      <c r="B15" s="105">
        <f>Offre!$C$26*Données!A15</f>
        <v>9000</v>
      </c>
      <c r="C15" s="105">
        <f>Offre!$C$27*Données!A15</f>
        <v>99000</v>
      </c>
      <c r="D15" s="105">
        <f>Offre!$C$28*A15</f>
        <v>270000</v>
      </c>
      <c r="F15" s="105">
        <f>Offre!$I$40*A15</f>
        <v>20700</v>
      </c>
      <c r="G15" s="107">
        <f>Offre!$I$41*A15</f>
        <v>180000</v>
      </c>
      <c r="J15" s="167" t="s">
        <v>153</v>
      </c>
      <c r="K15" s="168" t="s">
        <v>148</v>
      </c>
      <c r="L15" s="169">
        <v>1.6E-2</v>
      </c>
      <c r="M15" s="168" t="s">
        <v>149</v>
      </c>
      <c r="N15" s="169">
        <v>1.6E-2</v>
      </c>
      <c r="P15" s="172" t="s">
        <v>170</v>
      </c>
      <c r="Q15" s="173" t="s">
        <v>171</v>
      </c>
      <c r="R15" s="174">
        <v>0.34</v>
      </c>
      <c r="S15" s="173" t="s">
        <v>172</v>
      </c>
      <c r="U15">
        <v>6667</v>
      </c>
      <c r="V15">
        <v>0.34</v>
      </c>
    </row>
    <row r="16" spans="1:22" ht="15" thickBot="1" x14ac:dyDescent="0.35">
      <c r="A16">
        <v>10</v>
      </c>
      <c r="B16" s="105">
        <f>Offre!$C$26*Données!A16</f>
        <v>10000</v>
      </c>
      <c r="C16" s="105">
        <f>Offre!$C$27*Données!A16</f>
        <v>110000</v>
      </c>
      <c r="D16" s="105">
        <f>Offre!$C$28*A16</f>
        <v>300000</v>
      </c>
      <c r="F16" s="105">
        <f>Offre!$I$40*A16</f>
        <v>23000</v>
      </c>
      <c r="G16" s="107">
        <f>Offre!$I$41*A16</f>
        <v>200000</v>
      </c>
      <c r="J16" s="105" t="s">
        <v>55</v>
      </c>
      <c r="L16" s="164">
        <f>SUM(L11:L15)</f>
        <v>0.21089999999999998</v>
      </c>
      <c r="M16" s="299">
        <f>SUM(M11:M15)</f>
        <v>6.7400000000000002E-2</v>
      </c>
      <c r="N16" s="164">
        <f>SUM(L16:M16)</f>
        <v>0.27829999999999999</v>
      </c>
      <c r="P16" s="172" t="s">
        <v>173</v>
      </c>
      <c r="Q16" s="173" t="s">
        <v>174</v>
      </c>
      <c r="R16" s="174">
        <v>0.38</v>
      </c>
      <c r="S16" s="173" t="s">
        <v>175</v>
      </c>
      <c r="U16">
        <v>15000</v>
      </c>
      <c r="V16">
        <v>0.38</v>
      </c>
    </row>
    <row r="17" spans="1:10" x14ac:dyDescent="0.3">
      <c r="A17">
        <v>11</v>
      </c>
      <c r="B17" s="105">
        <f>Offre!$C$26*Données!A17</f>
        <v>11000</v>
      </c>
      <c r="C17" s="105">
        <f>Offre!$C$27*Données!A17</f>
        <v>121000</v>
      </c>
      <c r="D17" s="105">
        <f>Offre!$C$28*A17</f>
        <v>330000</v>
      </c>
      <c r="F17" s="105">
        <f>Offre!$I$40*A17</f>
        <v>25300</v>
      </c>
      <c r="G17" s="107">
        <f>Offre!$I$41*A17</f>
        <v>220000</v>
      </c>
      <c r="J17" t="s">
        <v>91</v>
      </c>
    </row>
    <row r="18" spans="1:10" x14ac:dyDescent="0.3">
      <c r="A18">
        <v>12</v>
      </c>
      <c r="B18" s="105">
        <f>Offre!$C$26*Données!A18</f>
        <v>12000</v>
      </c>
      <c r="C18" s="105">
        <f>Offre!$C$27*Données!A18</f>
        <v>132000</v>
      </c>
      <c r="D18" s="105">
        <f>Offre!$C$28*A18</f>
        <v>360000</v>
      </c>
      <c r="F18" s="105">
        <f>Offre!$I$40*A18</f>
        <v>27600</v>
      </c>
      <c r="G18" s="107">
        <f>Offre!$I$41*A18</f>
        <v>240000</v>
      </c>
    </row>
    <row r="19" spans="1:10" x14ac:dyDescent="0.3">
      <c r="A19">
        <v>13</v>
      </c>
      <c r="B19" s="105">
        <f>Offre!$C$26*Données!A19</f>
        <v>13000</v>
      </c>
      <c r="C19" s="105">
        <f>Offre!$C$27*Données!A19</f>
        <v>143000</v>
      </c>
      <c r="D19" s="105">
        <f>Offre!$C$28*A19</f>
        <v>390000</v>
      </c>
      <c r="F19" s="105">
        <f>Offre!$I$40*A19</f>
        <v>29900</v>
      </c>
      <c r="G19" s="107">
        <f>Offre!$I$41*A19</f>
        <v>260000</v>
      </c>
    </row>
    <row r="20" spans="1:10" x14ac:dyDescent="0.3">
      <c r="A20">
        <v>14</v>
      </c>
      <c r="B20" s="105">
        <f>Offre!$C$26*Données!A20</f>
        <v>14000</v>
      </c>
      <c r="C20" s="105">
        <f>Offre!$C$27*Données!A20</f>
        <v>154000</v>
      </c>
      <c r="D20" s="105">
        <f>Offre!$C$28*A20</f>
        <v>420000</v>
      </c>
      <c r="F20" s="105">
        <f>Offre!$I$40*A20</f>
        <v>32200</v>
      </c>
      <c r="G20" s="107">
        <f>Offre!$I$41*A20</f>
        <v>280000</v>
      </c>
    </row>
    <row r="21" spans="1:10" x14ac:dyDescent="0.3">
      <c r="A21">
        <v>15</v>
      </c>
      <c r="B21" s="105">
        <f>Offre!$C$26*Données!A21</f>
        <v>15000</v>
      </c>
      <c r="C21" s="105">
        <f>Offre!$C$27*Données!A21</f>
        <v>165000</v>
      </c>
      <c r="D21" s="105">
        <f>Offre!$C$28*A21</f>
        <v>450000</v>
      </c>
      <c r="F21" s="105">
        <f>Offre!$I$40*A21</f>
        <v>34500</v>
      </c>
      <c r="G21" s="107">
        <f>Offre!$I$41*A21</f>
        <v>300000</v>
      </c>
    </row>
    <row r="22" spans="1:10" x14ac:dyDescent="0.3">
      <c r="A22">
        <v>16</v>
      </c>
      <c r="B22" s="105">
        <f>Offre!$C$26*Données!A22</f>
        <v>16000</v>
      </c>
      <c r="C22" s="105">
        <f>Offre!$C$27*Données!A22</f>
        <v>176000</v>
      </c>
      <c r="D22" s="105">
        <f>Offre!$C$28*A22</f>
        <v>480000</v>
      </c>
      <c r="F22" s="105">
        <f>Offre!$I$40*A22</f>
        <v>36800</v>
      </c>
      <c r="G22" s="107">
        <f>Offre!$I$41*A22</f>
        <v>320000</v>
      </c>
    </row>
    <row r="23" spans="1:10" x14ac:dyDescent="0.3">
      <c r="A23">
        <v>17</v>
      </c>
      <c r="B23" s="105">
        <f>Offre!$C$26*Données!A23</f>
        <v>17000</v>
      </c>
      <c r="C23" s="105">
        <f>Offre!$C$27*Données!A23</f>
        <v>187000</v>
      </c>
      <c r="D23" s="105">
        <f>Offre!$C$28*A23</f>
        <v>510000</v>
      </c>
      <c r="F23" s="105">
        <f>Offre!$I$40*A23</f>
        <v>39100</v>
      </c>
      <c r="G23" s="107">
        <f>Offre!$I$41*A23</f>
        <v>340000</v>
      </c>
    </row>
    <row r="24" spans="1:10" x14ac:dyDescent="0.3">
      <c r="A24">
        <v>18</v>
      </c>
      <c r="B24" s="105">
        <f>Offre!$C$26*Données!A24</f>
        <v>18000</v>
      </c>
      <c r="C24" s="105">
        <f>Offre!$C$27*Données!A24</f>
        <v>198000</v>
      </c>
      <c r="D24" s="105">
        <f>Offre!$C$28*A24</f>
        <v>540000</v>
      </c>
      <c r="F24" s="105">
        <f>Offre!$I$40*A24</f>
        <v>41400</v>
      </c>
      <c r="G24" s="107">
        <f>Offre!$I$41*A24</f>
        <v>360000</v>
      </c>
    </row>
    <row r="25" spans="1:10" x14ac:dyDescent="0.3">
      <c r="A25">
        <v>19</v>
      </c>
      <c r="B25" s="105">
        <f>Offre!$C$26*Données!A25</f>
        <v>19000</v>
      </c>
      <c r="C25" s="105">
        <f>Offre!$C$27*Données!A25</f>
        <v>209000</v>
      </c>
      <c r="D25" s="105">
        <f>Offre!$C$28*A25</f>
        <v>570000</v>
      </c>
      <c r="F25" s="105">
        <f>Offre!$I$40*A25</f>
        <v>43700</v>
      </c>
      <c r="G25" s="107">
        <f>Offre!$I$41*A25</f>
        <v>380000</v>
      </c>
    </row>
    <row r="26" spans="1:10" x14ac:dyDescent="0.3">
      <c r="A26">
        <v>20</v>
      </c>
      <c r="B26" s="105">
        <f>Offre!$C$26*Données!A26</f>
        <v>20000</v>
      </c>
      <c r="C26" s="105">
        <f>Offre!$C$27*Données!A26</f>
        <v>220000</v>
      </c>
      <c r="D26" s="105">
        <f>Offre!$C$28*A26</f>
        <v>600000</v>
      </c>
      <c r="F26" s="105">
        <f>Offre!$I$40*A26</f>
        <v>46000</v>
      </c>
      <c r="G26" s="107">
        <f>Offre!$I$41*A26</f>
        <v>400000</v>
      </c>
    </row>
    <row r="27" spans="1:10" x14ac:dyDescent="0.3">
      <c r="A27">
        <v>21</v>
      </c>
      <c r="B27" s="105">
        <f>Offre!$C$26*Données!A27</f>
        <v>21000</v>
      </c>
      <c r="C27" s="105">
        <f>Offre!$C$27*Données!A27</f>
        <v>231000</v>
      </c>
      <c r="D27" s="105">
        <f>Offre!$C$28*A27</f>
        <v>630000</v>
      </c>
      <c r="F27" s="105">
        <f>Offre!$I$40*A27</f>
        <v>48300</v>
      </c>
      <c r="G27" s="107">
        <f>Offre!$I$41*A27</f>
        <v>420000</v>
      </c>
    </row>
    <row r="28" spans="1:10" x14ac:dyDescent="0.3">
      <c r="A28">
        <v>22</v>
      </c>
      <c r="B28" s="105">
        <f>Offre!$C$26*Données!A28</f>
        <v>22000</v>
      </c>
      <c r="C28" s="105">
        <f>Offre!$C$27*Données!A28</f>
        <v>242000</v>
      </c>
      <c r="D28" s="105">
        <f>Offre!$C$28*A28</f>
        <v>660000</v>
      </c>
      <c r="F28" s="105">
        <f>Offre!$I$40*A28</f>
        <v>50600</v>
      </c>
      <c r="G28" s="107">
        <f>Offre!$I$41*A28</f>
        <v>440000</v>
      </c>
    </row>
    <row r="29" spans="1:10" x14ac:dyDescent="0.3">
      <c r="A29">
        <v>23</v>
      </c>
      <c r="B29" s="105">
        <f>Offre!$C$26*Données!A29</f>
        <v>23000</v>
      </c>
      <c r="C29" s="105">
        <f>Offre!$C$27*Données!A29</f>
        <v>253000</v>
      </c>
      <c r="D29" s="105">
        <f>Offre!$C$28*A29</f>
        <v>690000</v>
      </c>
      <c r="F29" s="105">
        <f>Offre!$I$40*A29</f>
        <v>52900</v>
      </c>
      <c r="G29" s="107">
        <f>Offre!$I$41*A29</f>
        <v>460000</v>
      </c>
    </row>
    <row r="30" spans="1:10" x14ac:dyDescent="0.3">
      <c r="A30">
        <v>24</v>
      </c>
      <c r="B30" s="105">
        <f>Offre!$C$26*Données!A30</f>
        <v>24000</v>
      </c>
      <c r="C30" s="105">
        <f>Offre!$C$27*Données!A30</f>
        <v>264000</v>
      </c>
      <c r="D30" s="105">
        <f>Offre!$C$28*A30</f>
        <v>720000</v>
      </c>
      <c r="F30" s="105">
        <f>Offre!$I$40*A30</f>
        <v>55200</v>
      </c>
      <c r="G30" s="107">
        <f>Offre!$I$41*A30</f>
        <v>480000</v>
      </c>
    </row>
    <row r="31" spans="1:10" x14ac:dyDescent="0.3">
      <c r="A31">
        <v>25</v>
      </c>
      <c r="B31" s="105">
        <f>Offre!$C$26*Données!A31</f>
        <v>25000</v>
      </c>
      <c r="C31" s="105">
        <f>Offre!$C$27*Données!A31</f>
        <v>275000</v>
      </c>
      <c r="D31" s="105">
        <f>Offre!$C$28*A31</f>
        <v>750000</v>
      </c>
      <c r="F31" s="105">
        <f>Offre!$I$40*A31</f>
        <v>57500</v>
      </c>
      <c r="G31" s="107">
        <f>Offre!$I$41*A31</f>
        <v>500000</v>
      </c>
    </row>
    <row r="32" spans="1:10" x14ac:dyDescent="0.3">
      <c r="A32">
        <v>26</v>
      </c>
      <c r="B32" s="105">
        <f>Offre!$C$26*Données!A32</f>
        <v>26000</v>
      </c>
      <c r="C32" s="105">
        <f>Offre!$C$27*Données!A32</f>
        <v>286000</v>
      </c>
      <c r="D32" s="105">
        <f>Offre!$C$28*A32</f>
        <v>780000</v>
      </c>
      <c r="F32" s="105">
        <f>Offre!$I$40*A32</f>
        <v>59800</v>
      </c>
      <c r="G32" s="107">
        <f>Offre!$I$41*A32</f>
        <v>520000</v>
      </c>
    </row>
    <row r="33" spans="1:7" x14ac:dyDescent="0.3">
      <c r="A33">
        <v>27</v>
      </c>
      <c r="B33" s="105">
        <f>Offre!$C$26*Données!A33</f>
        <v>27000</v>
      </c>
      <c r="C33" s="105">
        <f>Offre!$C$27*Données!A33</f>
        <v>297000</v>
      </c>
      <c r="D33" s="105">
        <f>Offre!$C$28*A33</f>
        <v>810000</v>
      </c>
      <c r="F33" s="105">
        <f>Offre!$I$40*A33</f>
        <v>62100</v>
      </c>
      <c r="G33" s="107">
        <f>Offre!$I$41*A33</f>
        <v>540000</v>
      </c>
    </row>
    <row r="34" spans="1:7" x14ac:dyDescent="0.3">
      <c r="A34">
        <v>28</v>
      </c>
      <c r="B34" s="105">
        <f>Offre!$C$26*Données!A34</f>
        <v>28000</v>
      </c>
      <c r="C34" s="105">
        <f>Offre!$C$27*Données!A34</f>
        <v>308000</v>
      </c>
      <c r="D34" s="105">
        <f>Offre!$C$28*A34</f>
        <v>840000</v>
      </c>
      <c r="F34" s="105">
        <f>Offre!$I$40*A34</f>
        <v>64400</v>
      </c>
      <c r="G34" s="107">
        <f>Offre!$I$41*A34</f>
        <v>560000</v>
      </c>
    </row>
    <row r="35" spans="1:7" x14ac:dyDescent="0.3">
      <c r="A35">
        <v>29</v>
      </c>
      <c r="B35" s="105">
        <f>Offre!$C$26*Données!A35</f>
        <v>29000</v>
      </c>
      <c r="C35" s="105">
        <f>Offre!$C$27*Données!A35</f>
        <v>319000</v>
      </c>
      <c r="D35" s="105">
        <f>Offre!$C$28*A35</f>
        <v>870000</v>
      </c>
      <c r="F35" s="105">
        <f>Offre!$I$40*A35</f>
        <v>66700</v>
      </c>
      <c r="G35" s="107">
        <f>Offre!$I$41*A35</f>
        <v>580000</v>
      </c>
    </row>
    <row r="36" spans="1:7" x14ac:dyDescent="0.3">
      <c r="A36">
        <v>30</v>
      </c>
      <c r="B36" s="105">
        <f>Offre!$C$26*Données!A36</f>
        <v>30000</v>
      </c>
      <c r="C36" s="105">
        <f>Offre!$C$27*Données!A36</f>
        <v>330000</v>
      </c>
      <c r="D36" s="105">
        <f>Offre!$C$28*A36</f>
        <v>900000</v>
      </c>
      <c r="F36" s="105">
        <f>Offre!$I$40*A36</f>
        <v>69000</v>
      </c>
      <c r="G36" s="107">
        <f>Offre!$I$41*A36</f>
        <v>600000</v>
      </c>
    </row>
    <row r="37" spans="1:7" x14ac:dyDescent="0.3">
      <c r="A37">
        <v>31</v>
      </c>
      <c r="B37" s="105">
        <f>Offre!$C$26*Données!A37</f>
        <v>31000</v>
      </c>
      <c r="C37" s="105">
        <f>Offre!$C$27*Données!A37</f>
        <v>341000</v>
      </c>
      <c r="D37" s="105">
        <f>Offre!$C$28*A37</f>
        <v>930000</v>
      </c>
      <c r="F37" s="105">
        <f>Offre!$I$40*A37</f>
        <v>71300</v>
      </c>
      <c r="G37" s="107">
        <f>Offre!$I$41*A37</f>
        <v>620000</v>
      </c>
    </row>
    <row r="38" spans="1:7" x14ac:dyDescent="0.3">
      <c r="A38">
        <v>32</v>
      </c>
      <c r="B38" s="105">
        <f>Offre!$C$26*Données!A38</f>
        <v>32000</v>
      </c>
      <c r="C38" s="105">
        <f>Offre!$C$27*Données!A38</f>
        <v>352000</v>
      </c>
      <c r="D38" s="105">
        <f>Offre!$C$28*A38</f>
        <v>960000</v>
      </c>
      <c r="F38" s="105">
        <f>Offre!$I$40*A38</f>
        <v>73600</v>
      </c>
      <c r="G38" s="107">
        <f>Offre!$I$41*A38</f>
        <v>640000</v>
      </c>
    </row>
    <row r="39" spans="1:7" x14ac:dyDescent="0.3">
      <c r="A39">
        <v>33</v>
      </c>
      <c r="B39" s="105">
        <f>Offre!$C$26*Données!A39</f>
        <v>33000</v>
      </c>
      <c r="C39" s="105">
        <f>Offre!$C$27*Données!A39</f>
        <v>363000</v>
      </c>
      <c r="D39" s="105">
        <f>Offre!$C$28*A39</f>
        <v>990000</v>
      </c>
      <c r="F39" s="105">
        <f>Offre!$I$40*A39</f>
        <v>75900</v>
      </c>
      <c r="G39" s="107">
        <f>Offre!$I$41*A39</f>
        <v>660000</v>
      </c>
    </row>
    <row r="40" spans="1:7" x14ac:dyDescent="0.3">
      <c r="A40">
        <v>34</v>
      </c>
      <c r="B40" s="105">
        <f>Offre!$C$26*Données!A40</f>
        <v>34000</v>
      </c>
      <c r="C40" s="105">
        <f>Offre!$C$27*Données!A40</f>
        <v>374000</v>
      </c>
      <c r="D40" s="105">
        <f>Offre!$C$28*A40</f>
        <v>1020000</v>
      </c>
      <c r="F40" s="105">
        <f>Offre!$I$40*A40</f>
        <v>78200</v>
      </c>
      <c r="G40" s="107">
        <f>Offre!$I$41*A40</f>
        <v>680000</v>
      </c>
    </row>
    <row r="41" spans="1:7" x14ac:dyDescent="0.3">
      <c r="A41">
        <v>35</v>
      </c>
      <c r="B41" s="105">
        <f>Offre!$C$26*Données!A41</f>
        <v>35000</v>
      </c>
      <c r="C41" s="105">
        <f>Offre!$C$27*Données!A41</f>
        <v>385000</v>
      </c>
      <c r="D41" s="105">
        <f>Offre!$C$28*A41</f>
        <v>1050000</v>
      </c>
      <c r="F41" s="105">
        <f>Offre!$I$40*A41</f>
        <v>80500</v>
      </c>
      <c r="G41" s="107">
        <f>Offre!$I$41*A41</f>
        <v>700000</v>
      </c>
    </row>
    <row r="42" spans="1:7" x14ac:dyDescent="0.3">
      <c r="A42">
        <v>36</v>
      </c>
      <c r="B42" s="105">
        <f>Offre!$C$26*Données!A42</f>
        <v>36000</v>
      </c>
      <c r="C42" s="105">
        <f>Offre!$C$27*Données!A42</f>
        <v>396000</v>
      </c>
      <c r="D42" s="105">
        <f>Offre!$C$28*A42</f>
        <v>1080000</v>
      </c>
      <c r="F42" s="105">
        <f>Offre!$I$40*A42</f>
        <v>82800</v>
      </c>
      <c r="G42" s="107">
        <f>Offre!$I$41*A42</f>
        <v>720000</v>
      </c>
    </row>
    <row r="43" spans="1:7" x14ac:dyDescent="0.3">
      <c r="A43">
        <v>37</v>
      </c>
      <c r="B43" s="105">
        <f>Offre!$C$26*Données!A43</f>
        <v>37000</v>
      </c>
      <c r="C43" s="105">
        <f>Offre!$C$27*Données!A43</f>
        <v>407000</v>
      </c>
      <c r="D43" s="105">
        <f>Offre!$C$28*A43</f>
        <v>1110000</v>
      </c>
      <c r="F43" s="105">
        <f>Offre!$I$40*A43</f>
        <v>85100</v>
      </c>
      <c r="G43" s="107">
        <f>Offre!$I$41*A43</f>
        <v>740000</v>
      </c>
    </row>
    <row r="44" spans="1:7" x14ac:dyDescent="0.3">
      <c r="A44">
        <v>38</v>
      </c>
      <c r="B44" s="105">
        <f>Offre!$C$26*Données!A44</f>
        <v>38000</v>
      </c>
      <c r="C44" s="105">
        <f>Offre!$C$27*Données!A44</f>
        <v>418000</v>
      </c>
      <c r="D44" s="105">
        <f>Offre!$C$28*A44</f>
        <v>1140000</v>
      </c>
      <c r="F44" s="105">
        <f>Offre!$I$40*A44</f>
        <v>87400</v>
      </c>
      <c r="G44" s="107">
        <f>Offre!$I$41*A44</f>
        <v>760000</v>
      </c>
    </row>
    <row r="45" spans="1:7" x14ac:dyDescent="0.3">
      <c r="A45">
        <v>39</v>
      </c>
      <c r="B45" s="105">
        <f>Offre!$C$26*Données!A45</f>
        <v>39000</v>
      </c>
      <c r="C45" s="105">
        <f>Offre!$C$27*Données!A45</f>
        <v>429000</v>
      </c>
      <c r="D45" s="105">
        <f>Offre!$C$28*A45</f>
        <v>1170000</v>
      </c>
      <c r="F45" s="105">
        <f>Offre!$I$40*A45</f>
        <v>89700</v>
      </c>
      <c r="G45" s="107">
        <f>Offre!$I$41*A45</f>
        <v>780000</v>
      </c>
    </row>
    <row r="46" spans="1:7" x14ac:dyDescent="0.3">
      <c r="A46">
        <v>40</v>
      </c>
      <c r="B46" s="105">
        <f>Offre!$C$26*Données!A46</f>
        <v>40000</v>
      </c>
      <c r="C46" s="105">
        <f>Offre!$C$27*Données!A46</f>
        <v>440000</v>
      </c>
      <c r="D46" s="105">
        <f>Offre!$C$28*A46</f>
        <v>1200000</v>
      </c>
      <c r="F46" s="105">
        <f>Offre!$I$40*A46</f>
        <v>92000</v>
      </c>
      <c r="G46" s="107">
        <f>Offre!$I$41*A46</f>
        <v>800000</v>
      </c>
    </row>
    <row r="47" spans="1:7" x14ac:dyDescent="0.3">
      <c r="A47">
        <v>50</v>
      </c>
      <c r="B47" s="105">
        <f>Offre!$C$26*Données!A47</f>
        <v>50000</v>
      </c>
      <c r="C47" s="105">
        <f>Offre!$C$27*Données!A47</f>
        <v>550000</v>
      </c>
      <c r="D47" s="105">
        <f>Offre!$C$28*A47</f>
        <v>1500000</v>
      </c>
      <c r="F47" s="105">
        <f>Offre!$I$40*A47</f>
        <v>115000</v>
      </c>
      <c r="G47" s="107">
        <f>Offre!$I$41*A47</f>
        <v>1000000</v>
      </c>
    </row>
    <row r="48" spans="1:7" x14ac:dyDescent="0.3">
      <c r="A48">
        <v>51</v>
      </c>
      <c r="B48" s="105">
        <f>Offre!$C$26*Données!A48</f>
        <v>51000</v>
      </c>
      <c r="C48" s="105">
        <f>Offre!$C$27*Données!A48</f>
        <v>561000</v>
      </c>
      <c r="D48" s="105">
        <f>Offre!$C$28*A48</f>
        <v>1530000</v>
      </c>
      <c r="F48" s="105">
        <f>Offre!$I$40*A48</f>
        <v>117300</v>
      </c>
      <c r="G48" s="107">
        <f>Offre!$I$41*A48</f>
        <v>1020000</v>
      </c>
    </row>
    <row r="49" spans="1:7" x14ac:dyDescent="0.3">
      <c r="A49">
        <v>52</v>
      </c>
      <c r="B49" s="105">
        <f>Offre!$C$26*Données!A49</f>
        <v>52000</v>
      </c>
      <c r="C49" s="105">
        <f>Offre!$C$27*Données!A49</f>
        <v>572000</v>
      </c>
      <c r="D49" s="105">
        <f>Offre!$C$28*A49</f>
        <v>1560000</v>
      </c>
      <c r="F49" s="105">
        <f>Offre!$I$40*A49</f>
        <v>119600</v>
      </c>
      <c r="G49" s="107">
        <f>Offre!$I$41*A49</f>
        <v>1040000</v>
      </c>
    </row>
    <row r="50" spans="1:7" x14ac:dyDescent="0.3">
      <c r="A50">
        <v>53</v>
      </c>
      <c r="B50" s="105">
        <f>Offre!$C$26*Données!A50</f>
        <v>53000</v>
      </c>
      <c r="C50" s="105">
        <f>Offre!$C$27*Données!A50</f>
        <v>583000</v>
      </c>
      <c r="D50" s="105">
        <f>Offre!$C$28*A50</f>
        <v>1590000</v>
      </c>
      <c r="F50" s="105">
        <f>Offre!$I$40*A50</f>
        <v>121900</v>
      </c>
      <c r="G50" s="107">
        <f>Offre!$I$41*A50</f>
        <v>1060000</v>
      </c>
    </row>
    <row r="51" spans="1:7" x14ac:dyDescent="0.3">
      <c r="A51">
        <v>54</v>
      </c>
      <c r="B51" s="105">
        <f>Offre!$C$26*Données!A51</f>
        <v>54000</v>
      </c>
      <c r="C51" s="105">
        <f>Offre!$C$27*Données!A51</f>
        <v>594000</v>
      </c>
      <c r="D51" s="105">
        <f>Offre!$C$28*A51</f>
        <v>1620000</v>
      </c>
      <c r="F51" s="105">
        <f>Offre!$I$40*A51</f>
        <v>124200</v>
      </c>
      <c r="G51" s="107">
        <f>Offre!$I$41*A51</f>
        <v>1080000</v>
      </c>
    </row>
    <row r="52" spans="1:7" x14ac:dyDescent="0.3">
      <c r="A52">
        <v>55</v>
      </c>
      <c r="B52" s="105">
        <f>Offre!$C$26*Données!A52</f>
        <v>55000</v>
      </c>
      <c r="C52" s="105">
        <f>Offre!$C$27*Données!A52</f>
        <v>605000</v>
      </c>
      <c r="D52" s="105">
        <f>Offre!$C$28*A52</f>
        <v>1650000</v>
      </c>
      <c r="F52" s="105">
        <f>Offre!$I$40*A52</f>
        <v>126500</v>
      </c>
      <c r="G52" s="107">
        <f>Offre!$I$41*A52</f>
        <v>1100000</v>
      </c>
    </row>
    <row r="53" spans="1:7" x14ac:dyDescent="0.3">
      <c r="A53">
        <v>56</v>
      </c>
      <c r="B53" s="105">
        <f>Offre!$C$26*Données!A53</f>
        <v>56000</v>
      </c>
      <c r="C53" s="105">
        <f>Offre!$C$27*Données!A53</f>
        <v>616000</v>
      </c>
      <c r="D53" s="105">
        <f>Offre!$C$28*A53</f>
        <v>1680000</v>
      </c>
      <c r="F53" s="105">
        <f>Offre!$I$40*A53</f>
        <v>128800</v>
      </c>
      <c r="G53" s="107">
        <f>Offre!$I$41*A53</f>
        <v>1120000</v>
      </c>
    </row>
    <row r="54" spans="1:7" x14ac:dyDescent="0.3">
      <c r="A54">
        <v>57</v>
      </c>
      <c r="B54" s="105">
        <f>Offre!$C$26*Données!A54</f>
        <v>57000</v>
      </c>
      <c r="C54" s="105">
        <f>Offre!$C$27*Données!A54</f>
        <v>627000</v>
      </c>
      <c r="D54" s="105">
        <f>Offre!$C$28*A54</f>
        <v>1710000</v>
      </c>
      <c r="F54" s="105">
        <f>Offre!$I$40*A54</f>
        <v>131100</v>
      </c>
      <c r="G54" s="107">
        <f>Offre!$I$41*A54</f>
        <v>1140000</v>
      </c>
    </row>
    <row r="55" spans="1:7" x14ac:dyDescent="0.3">
      <c r="A55">
        <v>58</v>
      </c>
      <c r="B55" s="105">
        <f>Offre!$C$26*Données!A55</f>
        <v>58000</v>
      </c>
      <c r="C55" s="105">
        <f>Offre!$C$27*Données!A55</f>
        <v>638000</v>
      </c>
      <c r="D55" s="105">
        <f>Offre!$C$28*A55</f>
        <v>1740000</v>
      </c>
      <c r="F55" s="105">
        <f>Offre!$I$40*A55</f>
        <v>133400</v>
      </c>
      <c r="G55" s="107">
        <f>Offre!$I$41*A55</f>
        <v>1160000</v>
      </c>
    </row>
    <row r="56" spans="1:7" x14ac:dyDescent="0.3">
      <c r="A56">
        <v>59</v>
      </c>
      <c r="B56" s="105">
        <f>Offre!$C$26*Données!A56</f>
        <v>59000</v>
      </c>
      <c r="C56" s="105">
        <f>Offre!$C$27*Données!A56</f>
        <v>649000</v>
      </c>
      <c r="D56" s="105">
        <f>Offre!$C$28*A56</f>
        <v>1770000</v>
      </c>
      <c r="F56" s="105">
        <f>Offre!$I$40*A56</f>
        <v>135700</v>
      </c>
      <c r="G56" s="107">
        <f>Offre!$I$41*A56</f>
        <v>1180000</v>
      </c>
    </row>
    <row r="57" spans="1:7" x14ac:dyDescent="0.3">
      <c r="A57">
        <v>60</v>
      </c>
      <c r="B57" s="105">
        <f>Offre!$C$26*Données!A57</f>
        <v>60000</v>
      </c>
      <c r="C57" s="105">
        <f>Offre!$C$27*Données!A57</f>
        <v>660000</v>
      </c>
      <c r="D57" s="105">
        <f>Offre!$C$28*A57</f>
        <v>1800000</v>
      </c>
      <c r="F57" s="105">
        <f>Offre!$I$40*A57</f>
        <v>138000</v>
      </c>
      <c r="G57" s="107">
        <f>Offre!$I$41*A57</f>
        <v>1200000</v>
      </c>
    </row>
    <row r="58" spans="1:7" x14ac:dyDescent="0.3">
      <c r="A58">
        <v>61</v>
      </c>
      <c r="B58" s="105">
        <f>Offre!$C$26*Données!A58</f>
        <v>61000</v>
      </c>
      <c r="C58" s="105">
        <f>Offre!$C$27*Données!A58</f>
        <v>671000</v>
      </c>
      <c r="D58" s="105">
        <f>Offre!$C$28*A58</f>
        <v>1830000</v>
      </c>
      <c r="F58" s="105">
        <f>Offre!$I$40*A58</f>
        <v>140300</v>
      </c>
      <c r="G58" s="107">
        <f>Offre!$I$41*A58</f>
        <v>1220000</v>
      </c>
    </row>
    <row r="59" spans="1:7" x14ac:dyDescent="0.3">
      <c r="A59">
        <v>62</v>
      </c>
      <c r="B59" s="105">
        <f>Offre!$C$26*Données!A59</f>
        <v>62000</v>
      </c>
      <c r="C59" s="105">
        <f>Offre!$C$27*Données!A59</f>
        <v>682000</v>
      </c>
      <c r="D59" s="105">
        <f>Offre!$C$28*A59</f>
        <v>1860000</v>
      </c>
      <c r="F59" s="105">
        <f>Offre!$I$40*A59</f>
        <v>142600</v>
      </c>
      <c r="G59" s="107">
        <f>Offre!$I$41*A59</f>
        <v>1240000</v>
      </c>
    </row>
    <row r="60" spans="1:7" x14ac:dyDescent="0.3">
      <c r="A60">
        <v>63</v>
      </c>
      <c r="B60" s="105">
        <f>Offre!$C$26*Données!A60</f>
        <v>63000</v>
      </c>
      <c r="C60" s="105">
        <f>Offre!$C$27*Données!A60</f>
        <v>693000</v>
      </c>
      <c r="D60" s="105">
        <f>Offre!$C$28*A60</f>
        <v>1890000</v>
      </c>
      <c r="F60" s="105">
        <f>Offre!$I$40*A60</f>
        <v>144900</v>
      </c>
      <c r="G60" s="107">
        <f>Offre!$I$41*A60</f>
        <v>1260000</v>
      </c>
    </row>
    <row r="61" spans="1:7" x14ac:dyDescent="0.3">
      <c r="A61">
        <v>64</v>
      </c>
      <c r="B61" s="105">
        <f>Offre!$C$26*Données!A61</f>
        <v>64000</v>
      </c>
      <c r="C61" s="105">
        <f>Offre!$C$27*Données!A61</f>
        <v>704000</v>
      </c>
      <c r="D61" s="105">
        <f>Offre!$C$28*A61</f>
        <v>1920000</v>
      </c>
      <c r="F61" s="105">
        <f>Offre!$I$40*A61</f>
        <v>147200</v>
      </c>
      <c r="G61" s="107">
        <f>Offre!$I$41*A61</f>
        <v>1280000</v>
      </c>
    </row>
    <row r="62" spans="1:7" x14ac:dyDescent="0.3">
      <c r="A62">
        <v>65</v>
      </c>
      <c r="B62" s="105">
        <f>Offre!$C$26*Données!A62</f>
        <v>65000</v>
      </c>
      <c r="C62" s="105">
        <f>Offre!$C$27*Données!A62</f>
        <v>715000</v>
      </c>
      <c r="D62" s="105">
        <f>Offre!$C$28*A62</f>
        <v>1950000</v>
      </c>
      <c r="F62" s="105">
        <f>Offre!$I$40*A62</f>
        <v>149500</v>
      </c>
      <c r="G62" s="107">
        <f>Offre!$I$41*A62</f>
        <v>1300000</v>
      </c>
    </row>
    <row r="63" spans="1:7" x14ac:dyDescent="0.3">
      <c r="A63">
        <v>66</v>
      </c>
      <c r="B63" s="105">
        <f>Offre!$C$26*Données!A63</f>
        <v>66000</v>
      </c>
      <c r="C63" s="105">
        <f>Offre!$C$27*Données!A63</f>
        <v>726000</v>
      </c>
      <c r="D63" s="105">
        <f>Offre!$C$28*A63</f>
        <v>1980000</v>
      </c>
      <c r="F63" s="105">
        <f>Offre!$I$40*A63</f>
        <v>151800</v>
      </c>
      <c r="G63" s="107">
        <f>Offre!$I$41*A63</f>
        <v>1320000</v>
      </c>
    </row>
    <row r="64" spans="1:7" x14ac:dyDescent="0.3">
      <c r="A64">
        <v>67</v>
      </c>
      <c r="B64" s="105">
        <f>Offre!$C$26*Données!A64</f>
        <v>67000</v>
      </c>
      <c r="C64" s="105">
        <f>Offre!$C$27*Données!A64</f>
        <v>737000</v>
      </c>
      <c r="D64" s="105">
        <f>Offre!$C$28*A64</f>
        <v>2010000</v>
      </c>
      <c r="F64" s="105">
        <f>Offre!$I$40*A64</f>
        <v>154100</v>
      </c>
      <c r="G64" s="107">
        <f>Offre!$I$41*A64</f>
        <v>1340000</v>
      </c>
    </row>
    <row r="65" spans="1:7" x14ac:dyDescent="0.3">
      <c r="A65">
        <v>68</v>
      </c>
      <c r="B65" s="105">
        <f>Offre!$C$26*Données!A65</f>
        <v>68000</v>
      </c>
      <c r="C65" s="105">
        <f>Offre!$C$27*Données!A65</f>
        <v>748000</v>
      </c>
      <c r="D65" s="105">
        <f>Offre!$C$28*A65</f>
        <v>2040000</v>
      </c>
      <c r="F65" s="105">
        <f>Offre!$I$40*A65</f>
        <v>156400</v>
      </c>
      <c r="G65" s="107">
        <f>Offre!$I$41*A65</f>
        <v>1360000</v>
      </c>
    </row>
    <row r="66" spans="1:7" x14ac:dyDescent="0.3">
      <c r="A66">
        <v>69</v>
      </c>
      <c r="B66" s="105">
        <f>Offre!$C$26*Données!A66</f>
        <v>69000</v>
      </c>
      <c r="C66" s="105">
        <f>Offre!$C$27*Données!A66</f>
        <v>759000</v>
      </c>
      <c r="D66" s="105">
        <f>Offre!$C$28*A66</f>
        <v>2070000</v>
      </c>
      <c r="F66" s="105">
        <f>Offre!$I$40*A66</f>
        <v>158700</v>
      </c>
      <c r="G66" s="107">
        <f>Offre!$I$41*A66</f>
        <v>1380000</v>
      </c>
    </row>
    <row r="67" spans="1:7" x14ac:dyDescent="0.3">
      <c r="C67" s="105">
        <f>Offre!$C$27*Données!A67</f>
        <v>0</v>
      </c>
    </row>
  </sheetData>
  <mergeCells count="8">
    <mergeCell ref="J6:K6"/>
    <mergeCell ref="J7:K7"/>
    <mergeCell ref="J9:N9"/>
    <mergeCell ref="B2:D2"/>
    <mergeCell ref="F2:H2"/>
    <mergeCell ref="J2:L2"/>
    <mergeCell ref="J3:K3"/>
    <mergeCell ref="J5:K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2:S15"/>
  <sheetViews>
    <sheetView topLeftCell="C1" workbookViewId="0">
      <selection activeCell="E19" sqref="E19"/>
    </sheetView>
  </sheetViews>
  <sheetFormatPr baseColWidth="10" defaultRowHeight="14.4" x14ac:dyDescent="0.3"/>
  <cols>
    <col min="3" max="3" width="22.6640625" customWidth="1"/>
  </cols>
  <sheetData>
    <row r="2" spans="2:19" x14ac:dyDescent="0.3">
      <c r="B2" t="s">
        <v>217</v>
      </c>
    </row>
    <row r="5" spans="2:19" x14ac:dyDescent="0.3">
      <c r="C5" s="300" t="s">
        <v>212</v>
      </c>
      <c r="D5" s="300"/>
      <c r="E5" s="301">
        <v>2000</v>
      </c>
      <c r="F5" s="301">
        <v>2500</v>
      </c>
      <c r="G5" s="301">
        <v>3000</v>
      </c>
      <c r="H5" s="301">
        <v>3500</v>
      </c>
      <c r="I5" s="301">
        <v>4000</v>
      </c>
      <c r="J5" s="301">
        <v>5000</v>
      </c>
      <c r="K5" s="301">
        <v>6000</v>
      </c>
      <c r="L5" s="301">
        <v>7000</v>
      </c>
      <c r="M5" s="301">
        <v>8000</v>
      </c>
      <c r="N5" s="301">
        <v>9000</v>
      </c>
      <c r="O5" s="301">
        <v>10000</v>
      </c>
      <c r="P5" s="301">
        <v>12000</v>
      </c>
      <c r="Q5" s="301">
        <v>14000</v>
      </c>
      <c r="R5" s="301">
        <v>15001</v>
      </c>
      <c r="S5" s="301">
        <v>16000</v>
      </c>
    </row>
    <row r="6" spans="2:19" x14ac:dyDescent="0.3">
      <c r="C6" s="302" t="s">
        <v>213</v>
      </c>
      <c r="D6" s="302"/>
      <c r="E6" s="303">
        <f>E5</f>
        <v>2000</v>
      </c>
      <c r="F6" s="303">
        <f t="shared" ref="F6:S6" si="0">F5</f>
        <v>2500</v>
      </c>
      <c r="G6" s="303">
        <f t="shared" si="0"/>
        <v>3000</v>
      </c>
      <c r="H6" s="303">
        <f t="shared" si="0"/>
        <v>3500</v>
      </c>
      <c r="I6" s="303">
        <f t="shared" si="0"/>
        <v>4000</v>
      </c>
      <c r="J6" s="303">
        <f t="shared" si="0"/>
        <v>5000</v>
      </c>
      <c r="K6" s="303">
        <f t="shared" si="0"/>
        <v>6000</v>
      </c>
      <c r="L6" s="303">
        <f t="shared" si="0"/>
        <v>7000</v>
      </c>
      <c r="M6" s="303">
        <f t="shared" si="0"/>
        <v>8000</v>
      </c>
      <c r="N6" s="303">
        <f t="shared" si="0"/>
        <v>9000</v>
      </c>
      <c r="O6" s="303">
        <f t="shared" si="0"/>
        <v>10000</v>
      </c>
      <c r="P6" s="303">
        <f t="shared" si="0"/>
        <v>12000</v>
      </c>
      <c r="Q6" s="303">
        <f t="shared" si="0"/>
        <v>14000</v>
      </c>
      <c r="R6" s="303">
        <f t="shared" si="0"/>
        <v>15001</v>
      </c>
      <c r="S6" s="303">
        <f t="shared" si="0"/>
        <v>16000</v>
      </c>
    </row>
    <row r="7" spans="2:19" x14ac:dyDescent="0.3">
      <c r="C7" s="304" t="s">
        <v>218</v>
      </c>
      <c r="D7" s="304"/>
      <c r="E7" s="305">
        <f>VLOOKUP(C7,Données!J11:N15,5,FALSE)*E$6</f>
        <v>127.40000000000002</v>
      </c>
      <c r="F7" s="305">
        <f>VLOOKUP(C7,Données!J11:N15,5,FALSE)*F6</f>
        <v>159.25000000000003</v>
      </c>
      <c r="G7" s="305">
        <f>VLOOKUP(C7,Données!J11:N15,5,FALSE)*G6</f>
        <v>191.10000000000002</v>
      </c>
      <c r="H7" s="305">
        <f>VLOOKUP(C7,Données!J11:N15,5,FALSE)*$H6</f>
        <v>222.95000000000002</v>
      </c>
      <c r="I7" s="305">
        <f>VLOOKUP(C7,Données!J11:N15,5,FALSE)*I6</f>
        <v>254.80000000000004</v>
      </c>
      <c r="J7" s="305">
        <f>VLOOKUP(C7,Données!J11:N15,5,FALSE)*J6</f>
        <v>318.50000000000006</v>
      </c>
      <c r="K7" s="305">
        <f>VLOOKUP(C7,Données!J11:N15,5,FALSE)*K6</f>
        <v>382.20000000000005</v>
      </c>
      <c r="L7" s="305">
        <f>VLOOKUP(C7,Données!J11:N15,5,FALSE)*L6</f>
        <v>445.90000000000003</v>
      </c>
      <c r="M7" s="305">
        <f>VLOOKUP(C7,Données!J11:N15,5,FALSE)*M6</f>
        <v>509.60000000000008</v>
      </c>
      <c r="N7" s="305">
        <f>VLOOKUP(C7,Données!J11:N15,5,FALSE)*N6</f>
        <v>573.30000000000007</v>
      </c>
      <c r="O7" s="305">
        <f>VLOOKUP(C7,Données!J11:N15,5,FALSE)*$O6</f>
        <v>637.00000000000011</v>
      </c>
      <c r="P7" s="305">
        <f>VLOOKUP(C7,Données!J11:N15,5,FALSE)*P6</f>
        <v>764.40000000000009</v>
      </c>
      <c r="Q7" s="305">
        <f>VLOOKUP(C7,Données!J11:N15,5,FALSE)*Q6</f>
        <v>891.80000000000007</v>
      </c>
      <c r="R7" s="305">
        <f>VLOOKUP(C7,Données!J11:N15,5,FALSE)*R6</f>
        <v>955.56370000000015</v>
      </c>
      <c r="S7" s="305">
        <f>VLOOKUP(C7,Données!J11:N15,5,FALSE)*$S6</f>
        <v>1019.2000000000002</v>
      </c>
    </row>
    <row r="8" spans="2:19" x14ac:dyDescent="0.3">
      <c r="C8" s="306" t="s">
        <v>147</v>
      </c>
      <c r="D8" s="306"/>
      <c r="E8" s="307">
        <f>VLOOKUP(C8,Données!J11:N15,3,FALSE)*E6</f>
        <v>128</v>
      </c>
      <c r="F8" s="307">
        <f>VLOOKUP(C8,Données!J11:N15,3,FALSE)*F6</f>
        <v>160</v>
      </c>
      <c r="G8" s="307">
        <f>VLOOKUP(C8,Données!J11:N15,3,FALSE)*G6</f>
        <v>192</v>
      </c>
      <c r="H8" s="307">
        <f>VLOOKUP(C8,Données!J11:N15,3,FALSE)*H6</f>
        <v>224</v>
      </c>
      <c r="I8" s="307">
        <f>VLOOKUP(C8,Données!J11:N15,3,FALSE)*I6</f>
        <v>256</v>
      </c>
      <c r="J8" s="307">
        <f>VLOOKUP(C8,Données!J11:N15,3,FALSE)*J6</f>
        <v>320</v>
      </c>
      <c r="K8" s="307">
        <f>VLOOKUP(C8,Données!J11:N15,3,FALSE)*K6</f>
        <v>384</v>
      </c>
      <c r="L8" s="307">
        <f>VLOOKUP(C8,Données!J11:N15,3,FALSE)*L6</f>
        <v>448</v>
      </c>
      <c r="M8" s="307">
        <f>VLOOKUP(C8,Données!J11:N15,3,FALSE)*M6</f>
        <v>512</v>
      </c>
      <c r="N8" s="307">
        <f>VLOOKUP(C8,Données!J11:N15,3,FALSE)*N6</f>
        <v>576</v>
      </c>
      <c r="O8" s="307">
        <f>VLOOKUP(C8,Données!J11:N15,3,FALSE)*O6</f>
        <v>640</v>
      </c>
      <c r="P8" s="307">
        <f>VLOOKUP(C8,Données!J11:N15,3,FALSE)*P6</f>
        <v>768</v>
      </c>
      <c r="Q8" s="307">
        <f>VLOOKUP(C8,Données!J11:N15,3,FALSE)*Q6</f>
        <v>896</v>
      </c>
      <c r="R8" s="307">
        <f>VLOOKUP(C8,Données!J11:N15,3,FALSE)*R6</f>
        <v>960.06399999999996</v>
      </c>
      <c r="S8" s="307">
        <f>VLOOKUP(C8,Données!J11:N15,3,FALSE)*S6</f>
        <v>1024</v>
      </c>
    </row>
    <row r="9" spans="2:19" x14ac:dyDescent="0.3">
      <c r="C9" s="306" t="s">
        <v>150</v>
      </c>
      <c r="D9" s="306"/>
      <c r="E9" s="307">
        <f>VLOOKUP(C9,Données!J11:N15,3,FALSE)*E$6</f>
        <v>21</v>
      </c>
      <c r="F9" s="307">
        <f>VLOOKUP(C9,Données!J11:N15,3,FALSE)*F6</f>
        <v>26.25</v>
      </c>
      <c r="G9" s="307">
        <f>VLOOKUP(C9,Données!J11:N15,3,FALSE)*G6</f>
        <v>31.500000000000004</v>
      </c>
      <c r="H9" s="307">
        <f>VLOOKUP(C9,Données!J11:N15,3,FALSE)*H6</f>
        <v>36.75</v>
      </c>
      <c r="I9" s="307">
        <f>VLOOKUP(C9,Données!J11:N15,3,FALSE)*I6</f>
        <v>42</v>
      </c>
      <c r="J9" s="307">
        <f>VLOOKUP(C9,Données!J11:N15,3,FALSE)*J6</f>
        <v>52.5</v>
      </c>
      <c r="K9" s="307">
        <f>VLOOKUP(C9,Données!J11:N15,3,FALSE)*K6</f>
        <v>63.000000000000007</v>
      </c>
      <c r="L9" s="307">
        <f>VLOOKUP(C9,Données!J11:N15,3,FALSE)*L6</f>
        <v>73.5</v>
      </c>
      <c r="M9" s="307">
        <f>VLOOKUP(C9,Données!J11:N15,3,FALSE)*M6</f>
        <v>84</v>
      </c>
      <c r="N9" s="307">
        <f>VLOOKUP(C9,Données!J11:N15,3,FALSE)*N6</f>
        <v>94.5</v>
      </c>
      <c r="O9" s="307">
        <f>VLOOKUP(C9,Données!J11:N15,3,FALSE)*O6</f>
        <v>105</v>
      </c>
      <c r="P9" s="307">
        <f>VLOOKUP(C9,Données!J11:N15,3,FALSE)*P6</f>
        <v>126.00000000000001</v>
      </c>
      <c r="Q9" s="307">
        <f>VLOOKUP(C9,Données!J11:N15,3,FALSE)*Q6</f>
        <v>147</v>
      </c>
      <c r="R9" s="307">
        <f>VLOOKUP(C9,Données!J11:N15,3,FALSE)*R6</f>
        <v>157.51050000000001</v>
      </c>
      <c r="S9" s="307">
        <f>VLOOKUP(C9,Données!J11:N15,3,FALSE)*S6</f>
        <v>168</v>
      </c>
    </row>
    <row r="10" spans="2:19" x14ac:dyDescent="0.3">
      <c r="C10" s="306" t="s">
        <v>152</v>
      </c>
      <c r="D10" s="306"/>
      <c r="E10" s="307">
        <f>VLOOKUP(C10,Données!J11:N15,3,FALSE)*$E$6</f>
        <v>158.6</v>
      </c>
      <c r="F10" s="307">
        <f>VLOOKUP(C10,Données!J11:N15,3,FALSE)*F6</f>
        <v>198.25</v>
      </c>
      <c r="G10" s="307">
        <f>VLOOKUP(C10,Données!J11:N15,3,FALSE)*$G$6</f>
        <v>237.89999999999998</v>
      </c>
      <c r="H10" s="307">
        <f>VLOOKUP(C10,Données!J11:N15,3,FALSE)*$H$6</f>
        <v>277.55</v>
      </c>
      <c r="I10" s="307">
        <f>VLOOKUP(C10,Données!J11:N15,3,FALSE)*$I$6</f>
        <v>317.2</v>
      </c>
      <c r="J10" s="307">
        <f>VLOOKUP(C10,Données!J11:N15,3,FALSE)*$J$6</f>
        <v>396.5</v>
      </c>
      <c r="K10" s="307">
        <f>VLOOKUP(C10,Données!J11:N15,3,FALSE)*$K$6</f>
        <v>475.79999999999995</v>
      </c>
      <c r="L10" s="307">
        <f>VLOOKUP(C10,Données!J11:N15,3,FALSE)*$L$6</f>
        <v>555.1</v>
      </c>
      <c r="M10" s="307">
        <f>VLOOKUP(C10,Données!J11:N15,3,FALSE)*$M$6</f>
        <v>634.4</v>
      </c>
      <c r="N10" s="307">
        <f>VLOOKUP(C10,Données!J11:N15,3,FALSE)*$N$6</f>
        <v>713.69999999999993</v>
      </c>
      <c r="O10" s="307">
        <f>VLOOKUP(C10,Données!J11:N15,3,FALSE)*O6</f>
        <v>793</v>
      </c>
      <c r="P10" s="307">
        <f>VLOOKUP(C10,Données!J11:N15,3,FALSE)*P6</f>
        <v>951.59999999999991</v>
      </c>
      <c r="Q10" s="307">
        <f>VLOOKUP(C10,Données!J11:N15,3,FALSE)*Q6</f>
        <v>1110.2</v>
      </c>
      <c r="R10" s="307">
        <f>VLOOKUP(C10,Données!J11:N15,3,FALSE)*$R$6</f>
        <v>1189.5792999999999</v>
      </c>
      <c r="S10" s="307">
        <f>VLOOKUP(C10,Données!J11:N15,3,FALSE)*$S$6</f>
        <v>1268.8</v>
      </c>
    </row>
    <row r="11" spans="2:19" x14ac:dyDescent="0.3">
      <c r="C11" s="306" t="s">
        <v>153</v>
      </c>
      <c r="D11" s="306"/>
      <c r="E11" s="307">
        <f>VLOOKUP(C11,Données!J11:N15,3,FALSE)*E6</f>
        <v>32</v>
      </c>
      <c r="F11" s="307">
        <f>VLOOKUP(C11,Données!J11:N15,3,FALSE)*F6</f>
        <v>40</v>
      </c>
      <c r="G11" s="307">
        <f>VLOOKUP(C11,Données!J11:N15,3,FALSE)*G6</f>
        <v>48</v>
      </c>
      <c r="H11" s="307">
        <f>VLOOKUP(C11,Données!J11:N15,3,FALSE)*H6</f>
        <v>56</v>
      </c>
      <c r="I11" s="307">
        <f>VLOOKUP(C11,Données!J11:N15,3,FALSE)*I6</f>
        <v>64</v>
      </c>
      <c r="J11" s="307">
        <f>VLOOKUP(C11,Données!J11:N15,3,FALSE)*J6</f>
        <v>80</v>
      </c>
      <c r="K11" s="307">
        <f>VLOOKUP(C11,Données!J11:N15,3,FALSE)*K6</f>
        <v>96</v>
      </c>
      <c r="L11" s="307">
        <f>VLOOKUP(C11,Données!J11:N15,3,FALSE)*L6</f>
        <v>112</v>
      </c>
      <c r="M11" s="307">
        <f>VLOOKUP(C11,Données!J11:N15,3,FALSE)*M6</f>
        <v>128</v>
      </c>
      <c r="N11" s="307">
        <f>VLOOKUP(C11,Données!J11:N15,3,FALSE)*N6</f>
        <v>144</v>
      </c>
      <c r="O11" s="307">
        <f>VLOOKUP(C11,Données!J11:N15,3,FALSE)*O6</f>
        <v>160</v>
      </c>
      <c r="P11" s="307">
        <f>VLOOKUP(C11,Données!J11:N15,3,FALSE)*P6</f>
        <v>192</v>
      </c>
      <c r="Q11" s="307">
        <f>VLOOKUP(C11,Données!J11:N15,3,FALSE)*Q6</f>
        <v>224</v>
      </c>
      <c r="R11" s="307">
        <f>VLOOKUP(C11,Données!J11:N15,3,FALSE)*R6</f>
        <v>240.01599999999999</v>
      </c>
      <c r="S11" s="307">
        <f>VLOOKUP(C11,Données!J11:N15,3,FALSE)*S6</f>
        <v>256</v>
      </c>
    </row>
    <row r="12" spans="2:19" x14ac:dyDescent="0.3">
      <c r="C12" s="308" t="s">
        <v>214</v>
      </c>
      <c r="D12" s="308"/>
      <c r="E12" s="309">
        <f>SUM(E7:E11)</f>
        <v>467</v>
      </c>
      <c r="F12" s="309">
        <f t="shared" ref="F12:S12" si="1">SUM(F7:F11)</f>
        <v>583.75</v>
      </c>
      <c r="G12" s="309">
        <f t="shared" si="1"/>
        <v>700.5</v>
      </c>
      <c r="H12" s="309">
        <f t="shared" si="1"/>
        <v>817.25</v>
      </c>
      <c r="I12" s="309">
        <f t="shared" si="1"/>
        <v>934</v>
      </c>
      <c r="J12" s="309">
        <f t="shared" si="1"/>
        <v>1167.5</v>
      </c>
      <c r="K12" s="309">
        <f t="shared" si="1"/>
        <v>1401</v>
      </c>
      <c r="L12" s="309">
        <f t="shared" si="1"/>
        <v>1634.5</v>
      </c>
      <c r="M12" s="309">
        <f t="shared" si="1"/>
        <v>1868</v>
      </c>
      <c r="N12" s="309">
        <f t="shared" si="1"/>
        <v>2101.5</v>
      </c>
      <c r="O12" s="309">
        <f t="shared" si="1"/>
        <v>2335</v>
      </c>
      <c r="P12" s="309">
        <f t="shared" si="1"/>
        <v>2802</v>
      </c>
      <c r="Q12" s="309">
        <f t="shared" si="1"/>
        <v>3269</v>
      </c>
      <c r="R12" s="309">
        <f t="shared" si="1"/>
        <v>3502.7334999999998</v>
      </c>
      <c r="S12" s="309">
        <f t="shared" si="1"/>
        <v>3736</v>
      </c>
    </row>
    <row r="13" spans="2:19" x14ac:dyDescent="0.3">
      <c r="C13" s="310" t="s">
        <v>215</v>
      </c>
      <c r="D13" s="310"/>
      <c r="E13" s="311">
        <f ca="1">_xlfn.IFS(E5&lt;2500,(Salaire!E5-Salaire!E12)*0,Salaire!E5ET(Salaire!E5&gt;=2501,E5&lt;=4166),(Salaire!E5-Salaire!E12)*0.1,Salaire!E5ET(Salaire!E5&gt;=4167,Salaire!E5&lt;=5000),(Salaire!E5-Salaire!E12)*0.2,Salaire!E5ET(Salaire!E5&gt;=5001,Salaire!E5&lt;=6666),(Salaire!E5-Salaire!E12)*0.3,Salaire!E5ET(Salaire!E5&lt;=6667,Salaire!E5&gt;=15000),((Salaire!E5-Salaire!E12)*0.34),Salaire!E5&gt;15000,(Salaire!E5-Salaire!E12)*0.38)</f>
        <v>0</v>
      </c>
      <c r="F13" s="311">
        <f ca="1">_xlfn.IFS(E5&lt;2500,(E5-E12)*0,E5ET(E5&gt;=2501,E5&lt;=4166),(E5-E12)*0.1,E5ET(E5&gt;=4167,E5&lt;=5000),(E5-E12)*0.2,E5ET(E5&gt;=5001,E5&lt;=6666),(E5-E12)*0.3,E5ET(E5&lt;=6667,E5&gt;=15000),((E5-E12)*0.34),E5&gt;15000,(E5-E12)*0.38)</f>
        <v>0</v>
      </c>
      <c r="G13" s="312">
        <f>(G5-G12)*VLOOKUP(G6,Données!$U$11:$V$16,2,TRUE)</f>
        <v>229.95000000000002</v>
      </c>
      <c r="H13" s="312">
        <f>(H5-H12)*VLOOKUP(H6,Données!$U$11:$V$16,2,TRUE)</f>
        <v>268.27500000000003</v>
      </c>
      <c r="I13" s="312">
        <f>(I5-I12)*VLOOKUP(I6,Données!$U$11:$V$16,2,TRUE)</f>
        <v>306.60000000000002</v>
      </c>
      <c r="J13" s="312">
        <f>(J5-J12)*VLOOKUP(J6,Données!$U$11:$V$16,2,TRUE)</f>
        <v>1149.75</v>
      </c>
      <c r="K13" s="312">
        <f>(K5-K12)*VLOOKUP(K6,Données!$U$11:$V$16,2,TRUE)</f>
        <v>1379.7</v>
      </c>
      <c r="L13" s="312">
        <f>(L5-L12)*VLOOKUP(L6,Données!$U$11:$V$16,2,TRUE)</f>
        <v>1824.2700000000002</v>
      </c>
      <c r="M13" s="312">
        <f>(M5-M12)*VLOOKUP(M6,Données!$U$11:$V$16,2,TRUE)</f>
        <v>2084.88</v>
      </c>
      <c r="N13" s="312">
        <f>(N5-N12)*VLOOKUP(N6,Données!$U$11:$V$16,2,TRUE)</f>
        <v>2345.4900000000002</v>
      </c>
      <c r="O13" s="312">
        <f>(O5-O12)*VLOOKUP(O6,Données!$U$11:$V$16,2,TRUE)</f>
        <v>2606.1000000000004</v>
      </c>
      <c r="P13" s="312">
        <f>(P5-P12)*VLOOKUP(P6,Données!$U$11:$V$16,2,TRUE)</f>
        <v>3127.32</v>
      </c>
      <c r="Q13" s="312">
        <f>(Q5-Q12)*VLOOKUP(Q6,Données!$U$11:$V$16,2,TRUE)</f>
        <v>3648.5400000000004</v>
      </c>
      <c r="R13" s="312">
        <f>(R5-R12)*VLOOKUP(R6,Données!$U$11:$V$16,2,TRUE)</f>
        <v>4369.3412699999999</v>
      </c>
      <c r="S13" s="312">
        <f>(S5-S12)*VLOOKUP(S6,Données!$U$11:$V$16,2,TRUE)</f>
        <v>4660.32</v>
      </c>
    </row>
    <row r="14" spans="2:19" x14ac:dyDescent="0.3"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60"/>
      <c r="Q14" s="160"/>
      <c r="R14" s="160"/>
      <c r="S14" s="160"/>
    </row>
    <row r="15" spans="2:19" x14ac:dyDescent="0.3">
      <c r="C15" s="313" t="s">
        <v>216</v>
      </c>
      <c r="D15" s="313"/>
      <c r="E15" s="314">
        <f ca="1">E6-E12-E13</f>
        <v>1533</v>
      </c>
      <c r="F15" s="314">
        <f t="shared" ref="F15:S15" ca="1" si="2">F6-F12-F13</f>
        <v>1916.25</v>
      </c>
      <c r="G15" s="314">
        <f t="shared" si="2"/>
        <v>2069.5500000000002</v>
      </c>
      <c r="H15" s="314">
        <f t="shared" si="2"/>
        <v>2414.4749999999999</v>
      </c>
      <c r="I15" s="314">
        <f t="shared" si="2"/>
        <v>2759.4</v>
      </c>
      <c r="J15" s="314">
        <f t="shared" si="2"/>
        <v>2682.75</v>
      </c>
      <c r="K15" s="314">
        <f t="shared" si="2"/>
        <v>3219.3</v>
      </c>
      <c r="L15" s="314">
        <f t="shared" si="2"/>
        <v>3541.2299999999996</v>
      </c>
      <c r="M15" s="314">
        <f t="shared" si="2"/>
        <v>4047.12</v>
      </c>
      <c r="N15" s="314">
        <f t="shared" si="2"/>
        <v>4553.01</v>
      </c>
      <c r="O15" s="314">
        <f t="shared" si="2"/>
        <v>5058.8999999999996</v>
      </c>
      <c r="P15" s="314">
        <f t="shared" si="2"/>
        <v>6070.68</v>
      </c>
      <c r="Q15" s="314">
        <f t="shared" si="2"/>
        <v>7082.4599999999991</v>
      </c>
      <c r="R15" s="314">
        <f t="shared" si="2"/>
        <v>7128.9252299999998</v>
      </c>
      <c r="S15" s="314">
        <f t="shared" si="2"/>
        <v>7603.68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13"/>
  <sheetViews>
    <sheetView zoomScale="91" workbookViewId="0">
      <selection activeCell="D10" sqref="D10"/>
    </sheetView>
  </sheetViews>
  <sheetFormatPr baseColWidth="10" defaultRowHeight="14.4" x14ac:dyDescent="0.3"/>
  <cols>
    <col min="3" max="3" width="16.21875" customWidth="1"/>
  </cols>
  <sheetData>
    <row r="1" spans="1:19" x14ac:dyDescent="0.3">
      <c r="C1" s="326" t="s">
        <v>135</v>
      </c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S1" s="163"/>
    </row>
    <row r="2" spans="1:19" x14ac:dyDescent="0.3">
      <c r="C2" s="326"/>
      <c r="J2" s="327" t="s">
        <v>219</v>
      </c>
      <c r="K2" s="327"/>
      <c r="L2" s="327"/>
      <c r="M2" s="327"/>
      <c r="N2" s="327"/>
      <c r="S2" s="163"/>
    </row>
    <row r="3" spans="1:19" x14ac:dyDescent="0.3">
      <c r="C3" s="1" t="s">
        <v>138</v>
      </c>
      <c r="F3" t="s">
        <v>139</v>
      </c>
      <c r="J3" s="144" t="s">
        <v>141</v>
      </c>
      <c r="K3" s="328"/>
      <c r="L3" s="145"/>
      <c r="M3" s="330" t="s">
        <v>62</v>
      </c>
    </row>
    <row r="4" spans="1:19" x14ac:dyDescent="0.3">
      <c r="A4" t="s">
        <v>140</v>
      </c>
      <c r="B4" t="s">
        <v>137</v>
      </c>
      <c r="C4" s="1" t="s">
        <v>87</v>
      </c>
      <c r="D4" s="160" t="s">
        <v>16</v>
      </c>
      <c r="F4" t="s">
        <v>137</v>
      </c>
      <c r="G4" t="s">
        <v>87</v>
      </c>
      <c r="J4" s="157"/>
      <c r="K4" s="3"/>
      <c r="L4" s="151"/>
      <c r="M4" s="88"/>
    </row>
    <row r="5" spans="1:19" x14ac:dyDescent="0.3">
      <c r="A5">
        <v>1</v>
      </c>
      <c r="B5">
        <v>12000</v>
      </c>
      <c r="C5" s="1"/>
      <c r="J5" s="157"/>
      <c r="K5" s="3"/>
      <c r="L5" s="151"/>
      <c r="M5" s="88"/>
    </row>
    <row r="6" spans="1:19" x14ac:dyDescent="0.3">
      <c r="A6">
        <v>2</v>
      </c>
      <c r="J6" s="157"/>
      <c r="K6" s="3"/>
      <c r="L6" s="151"/>
      <c r="M6" s="88"/>
    </row>
    <row r="7" spans="1:19" x14ac:dyDescent="0.3">
      <c r="A7">
        <v>3</v>
      </c>
      <c r="C7" s="1"/>
      <c r="J7" s="157"/>
      <c r="K7" s="3"/>
      <c r="L7" s="151"/>
      <c r="M7" s="88"/>
    </row>
    <row r="8" spans="1:19" x14ac:dyDescent="0.3">
      <c r="A8">
        <v>4</v>
      </c>
      <c r="C8" s="1"/>
      <c r="J8" s="157"/>
      <c r="K8" s="3"/>
      <c r="L8" s="151"/>
      <c r="M8" s="88"/>
    </row>
    <row r="9" spans="1:19" x14ac:dyDescent="0.3">
      <c r="A9">
        <v>5</v>
      </c>
      <c r="J9" s="157"/>
      <c r="K9" s="3"/>
      <c r="L9" s="151"/>
      <c r="M9" s="88"/>
    </row>
    <row r="10" spans="1:19" x14ac:dyDescent="0.3">
      <c r="A10">
        <v>6</v>
      </c>
      <c r="J10" s="157"/>
      <c r="K10" s="3"/>
      <c r="L10" s="151"/>
      <c r="M10" s="88"/>
    </row>
    <row r="11" spans="1:19" x14ac:dyDescent="0.3">
      <c r="J11" s="157"/>
      <c r="K11" s="3"/>
      <c r="L11" s="151"/>
      <c r="M11" s="88"/>
    </row>
    <row r="12" spans="1:19" x14ac:dyDescent="0.3">
      <c r="J12" s="157"/>
      <c r="K12" s="3"/>
      <c r="L12" s="151"/>
      <c r="M12" s="88"/>
    </row>
    <row r="13" spans="1:19" x14ac:dyDescent="0.3">
      <c r="J13" s="90"/>
      <c r="K13" s="91"/>
      <c r="L13" s="329"/>
      <c r="M13" s="94"/>
    </row>
  </sheetData>
  <mergeCells count="2">
    <mergeCell ref="C1:C2"/>
    <mergeCell ref="J2:N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Offre</vt:lpstr>
      <vt:lpstr>plan fin</vt:lpstr>
      <vt:lpstr>Données</vt:lpstr>
      <vt:lpstr>Salaire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</dc:creator>
  <cp:lastModifiedBy>renau</cp:lastModifiedBy>
  <dcterms:created xsi:type="dcterms:W3CDTF">2018-02-14T08:36:13Z</dcterms:created>
  <dcterms:modified xsi:type="dcterms:W3CDTF">2018-02-16T11:16:12Z</dcterms:modified>
</cp:coreProperties>
</file>