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Nicolas/Desktop/"/>
    </mc:Choice>
  </mc:AlternateContent>
  <bookViews>
    <workbookView xWindow="80" yWindow="440" windowWidth="51120" windowHeight="28360" tabRatio="500"/>
  </bookViews>
  <sheets>
    <sheet name="100% Usufruit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0" i="1" l="1"/>
  <c r="L20" i="1"/>
  <c r="H21" i="1"/>
  <c r="J21" i="1"/>
  <c r="L21" i="1"/>
  <c r="H22" i="1"/>
  <c r="J22" i="1"/>
  <c r="L22" i="1"/>
  <c r="H23" i="1"/>
  <c r="J23" i="1"/>
  <c r="L23" i="1"/>
  <c r="H24" i="1"/>
  <c r="J24" i="1"/>
  <c r="L24" i="1"/>
  <c r="H25" i="1"/>
  <c r="J25" i="1"/>
  <c r="L25" i="1"/>
  <c r="J26" i="1"/>
  <c r="L26" i="1"/>
  <c r="L27" i="1"/>
  <c r="J27" i="1"/>
  <c r="B5" i="1"/>
  <c r="L50" i="1"/>
  <c r="H5" i="1"/>
  <c r="L37" i="1"/>
  <c r="J5" i="1"/>
  <c r="D55" i="1"/>
  <c r="D56" i="1"/>
  <c r="B55" i="1"/>
  <c r="J39" i="1"/>
  <c r="J42" i="1"/>
  <c r="D20" i="1"/>
  <c r="B22" i="1"/>
  <c r="D22" i="1"/>
  <c r="J40" i="1"/>
  <c r="J44" i="1"/>
  <c r="J45" i="1"/>
  <c r="D5" i="1"/>
  <c r="C55" i="1"/>
  <c r="J52" i="1"/>
  <c r="J55" i="1"/>
  <c r="C5" i="1"/>
  <c r="J54" i="1"/>
  <c r="D26" i="1"/>
  <c r="B28" i="1"/>
  <c r="D28" i="1"/>
  <c r="J53" i="1"/>
  <c r="I5" i="1"/>
  <c r="J41" i="1"/>
  <c r="Q53" i="1"/>
  <c r="Q40" i="1"/>
  <c r="B23" i="1"/>
  <c r="C23" i="1"/>
  <c r="D23" i="1"/>
  <c r="J47" i="1"/>
  <c r="B29" i="1"/>
  <c r="C29" i="1"/>
  <c r="D29" i="1"/>
  <c r="J57" i="1"/>
  <c r="J58" i="1"/>
  <c r="Q52" i="1"/>
  <c r="Q55" i="1"/>
  <c r="Q56" i="1"/>
  <c r="Q39" i="1"/>
  <c r="Q42" i="1"/>
  <c r="Q43" i="1"/>
  <c r="D32" i="1"/>
  <c r="D27" i="1"/>
  <c r="D21" i="1"/>
</calcChain>
</file>

<file path=xl/sharedStrings.xml><?xml version="1.0" encoding="utf-8"?>
<sst xmlns="http://schemas.openxmlformats.org/spreadsheetml/2006/main" count="102" uniqueCount="68">
  <si>
    <t>Patrimoine</t>
  </si>
  <si>
    <t>Propre M.</t>
  </si>
  <si>
    <t>Propre Mme</t>
  </si>
  <si>
    <t>Commun</t>
  </si>
  <si>
    <t>Résidence principale</t>
  </si>
  <si>
    <t>Résidence secondaire 1</t>
  </si>
  <si>
    <t>Résidence secondaire 2</t>
  </si>
  <si>
    <t>Immobilier locatif 1</t>
  </si>
  <si>
    <t>Immobilier locatif 2</t>
  </si>
  <si>
    <t>Immobilier locatif 3</t>
  </si>
  <si>
    <t>Contrat de capitalisation</t>
  </si>
  <si>
    <t>Compte titres</t>
  </si>
  <si>
    <t>SCPI</t>
  </si>
  <si>
    <t>Liquidités bancaires</t>
  </si>
  <si>
    <t>Héritage</t>
  </si>
  <si>
    <t>Total</t>
  </si>
  <si>
    <t>Usufruit</t>
  </si>
  <si>
    <t>Abattements</t>
  </si>
  <si>
    <t>990 I</t>
  </si>
  <si>
    <t>779 Père</t>
  </si>
  <si>
    <t>779 Mère</t>
  </si>
  <si>
    <t>790 G Père</t>
  </si>
  <si>
    <t>790 G Mère</t>
  </si>
  <si>
    <t>Max</t>
  </si>
  <si>
    <t>Déjà effectué</t>
  </si>
  <si>
    <t>Disponible</t>
  </si>
  <si>
    <t xml:space="preserve">Masse  successorale </t>
  </si>
  <si>
    <t>Abattements père</t>
  </si>
  <si>
    <t>Abattements mère</t>
  </si>
  <si>
    <t>Abattements A-Vie</t>
  </si>
  <si>
    <t>Par bénéficiaire</t>
  </si>
  <si>
    <t>nbr ben</t>
  </si>
  <si>
    <t>US</t>
  </si>
  <si>
    <t>NP</t>
  </si>
  <si>
    <t>NP diminuée des abattemens</t>
  </si>
  <si>
    <t>RP</t>
  </si>
  <si>
    <t>PEA M.</t>
  </si>
  <si>
    <t>PEA Mme</t>
  </si>
  <si>
    <t>demi-communauté</t>
  </si>
  <si>
    <t>Assurance vie M. 757 B</t>
  </si>
  <si>
    <t>Assurance vie Mme 757 B</t>
  </si>
  <si>
    <t>Part taxable, par enfant</t>
  </si>
  <si>
    <t>Impôt dû</t>
  </si>
  <si>
    <t>Droits de succession - Communauté légale - 100% Usufruit</t>
  </si>
  <si>
    <t>Deuxième décès  : Monsieur âge</t>
  </si>
  <si>
    <t>PP diminuée des abattements</t>
  </si>
  <si>
    <t>757 B</t>
  </si>
  <si>
    <t>Deuxième décès  : Madame âge</t>
  </si>
  <si>
    <t>Premier décès Monsieur - Conjoint survivant : Madame, âge</t>
  </si>
  <si>
    <t>Premier décès Madame - Conjoint survivant : Monsieur âge</t>
  </si>
  <si>
    <t>Nue-propriété</t>
  </si>
  <si>
    <t>Moins de 21</t>
  </si>
  <si>
    <t>Moins de 31</t>
  </si>
  <si>
    <t>Moins de 41</t>
  </si>
  <si>
    <t>Moins de 51</t>
  </si>
  <si>
    <t>Moins de 61</t>
  </si>
  <si>
    <t>Moins de 71</t>
  </si>
  <si>
    <t>Moins de 81</t>
  </si>
  <si>
    <t>Moins de 91</t>
  </si>
  <si>
    <t>Plus de 91</t>
  </si>
  <si>
    <t>Âge Monsieur</t>
  </si>
  <si>
    <t>Âge Madame</t>
  </si>
  <si>
    <t>Nombre d'enfants</t>
  </si>
  <si>
    <t>De</t>
  </si>
  <si>
    <t>A</t>
  </si>
  <si>
    <t>Amplitude</t>
  </si>
  <si>
    <t>Taux</t>
  </si>
  <si>
    <t>Droits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</si>
</sst>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€&quot;_ ;_ * \(#,##0.00\)\ &quot;€&quot;_ ;_ * &quot;-&quot;??_)\ &quot;€&quot;_ ;_ @_ "/>
    <numFmt numFmtId="164" formatCode="_-* #,##0\ [$€-40C]_-;\-* #,##0\ [$€-40C]_-;_-* &quot;-&quot;??\ [$€-40C]_-;_-@_-"/>
    <numFmt numFmtId="165" formatCode="_ * #,##0_)\ &quot;€&quot;_ ;_ * \(#,##0\)\ &quot;€&quot;_ ;_ * &quot;-&quot;??_)\ &quot;€&quot;_ ;_ @_ 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</font>
    <font>
      <sz val="16"/>
      <color rgb="FF0070C0"/>
      <name val="Arial"/>
    </font>
    <font>
      <sz val="12"/>
      <color theme="3"/>
      <name val="Arial"/>
      <family val="2"/>
    </font>
    <font>
      <sz val="12"/>
      <color rgb="FFC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Arial"/>
    </font>
    <font>
      <sz val="14"/>
      <color rgb="FFC00000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  <font>
      <sz val="12"/>
      <name val="Arial"/>
    </font>
    <font>
      <b/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9E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2" borderId="6" xfId="0" applyFont="1" applyFill="1" applyBorder="1"/>
    <xf numFmtId="164" fontId="2" fillId="0" borderId="2" xfId="0" applyNumberFormat="1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164" fontId="2" fillId="0" borderId="3" xfId="0" applyNumberFormat="1" applyFont="1" applyBorder="1" applyAlignment="1">
      <alignment horizontal="left"/>
    </xf>
    <xf numFmtId="164" fontId="2" fillId="0" borderId="5" xfId="0" applyNumberFormat="1" applyFont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3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8" xfId="0" applyFont="1" applyBorder="1"/>
    <xf numFmtId="165" fontId="2" fillId="0" borderId="8" xfId="0" applyNumberFormat="1" applyFont="1" applyBorder="1"/>
    <xf numFmtId="165" fontId="2" fillId="0" borderId="15" xfId="1" applyNumberFormat="1" applyFont="1" applyBorder="1"/>
    <xf numFmtId="165" fontId="2" fillId="0" borderId="17" xfId="0" applyNumberFormat="1" applyFont="1" applyBorder="1"/>
    <xf numFmtId="165" fontId="2" fillId="0" borderId="10" xfId="0" applyNumberFormat="1" applyFont="1" applyBorder="1"/>
    <xf numFmtId="0" fontId="2" fillId="0" borderId="1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164" fontId="2" fillId="0" borderId="0" xfId="0" applyNumberFormat="1" applyFont="1"/>
    <xf numFmtId="0" fontId="2" fillId="0" borderId="0" xfId="0" applyFont="1" applyBorder="1"/>
    <xf numFmtId="164" fontId="2" fillId="0" borderId="13" xfId="0" applyNumberFormat="1" applyFont="1" applyBorder="1"/>
    <xf numFmtId="0" fontId="2" fillId="0" borderId="13" xfId="0" applyFont="1" applyBorder="1" applyAlignment="1">
      <alignment horizontal="center" vertical="center"/>
    </xf>
    <xf numFmtId="164" fontId="2" fillId="2" borderId="18" xfId="0" applyNumberFormat="1" applyFont="1" applyFill="1" applyBorder="1" applyAlignment="1">
      <alignment horizontal="left"/>
    </xf>
    <xf numFmtId="164" fontId="2" fillId="2" borderId="7" xfId="0" applyNumberFormat="1" applyFont="1" applyFill="1" applyBorder="1"/>
    <xf numFmtId="0" fontId="2" fillId="2" borderId="7" xfId="0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/>
    <xf numFmtId="164" fontId="2" fillId="8" borderId="10" xfId="0" applyNumberFormat="1" applyFont="1" applyFill="1" applyBorder="1"/>
    <xf numFmtId="0" fontId="2" fillId="0" borderId="0" xfId="0" applyFont="1" applyFill="1" applyBorder="1"/>
    <xf numFmtId="0" fontId="8" fillId="0" borderId="13" xfId="0" applyFont="1" applyFill="1" applyBorder="1" applyAlignment="1"/>
    <xf numFmtId="0" fontId="8" fillId="0" borderId="0" xfId="0" applyFont="1" applyFill="1" applyBorder="1" applyAlignment="1"/>
    <xf numFmtId="164" fontId="2" fillId="0" borderId="0" xfId="0" applyNumberFormat="1" applyFont="1" applyBorder="1"/>
    <xf numFmtId="0" fontId="2" fillId="11" borderId="0" xfId="0" applyFont="1" applyFill="1"/>
    <xf numFmtId="0" fontId="2" fillId="11" borderId="0" xfId="0" applyFont="1" applyFill="1" applyBorder="1"/>
    <xf numFmtId="0" fontId="2" fillId="0" borderId="12" xfId="0" applyFont="1" applyBorder="1" applyAlignment="1">
      <alignment horizontal="center" vertical="center"/>
    </xf>
    <xf numFmtId="164" fontId="2" fillId="0" borderId="10" xfId="0" applyNumberFormat="1" applyFont="1" applyBorder="1"/>
    <xf numFmtId="164" fontId="2" fillId="0" borderId="12" xfId="0" applyNumberFormat="1" applyFont="1" applyBorder="1"/>
    <xf numFmtId="0" fontId="2" fillId="0" borderId="16" xfId="0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0" xfId="0" applyNumberFormat="1" applyFont="1" applyFill="1" applyBorder="1"/>
    <xf numFmtId="164" fontId="2" fillId="9" borderId="10" xfId="0" applyNumberFormat="1" applyFont="1" applyFill="1" applyBorder="1"/>
    <xf numFmtId="164" fontId="2" fillId="10" borderId="10" xfId="0" applyNumberFormat="1" applyFont="1" applyFill="1" applyBorder="1"/>
    <xf numFmtId="164" fontId="2" fillId="4" borderId="10" xfId="0" applyNumberFormat="1" applyFont="1" applyFill="1" applyBorder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/>
    <xf numFmtId="164" fontId="2" fillId="0" borderId="0" xfId="0" applyNumberFormat="1" applyFont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165" fontId="2" fillId="0" borderId="0" xfId="0" applyNumberFormat="1" applyFont="1" applyFill="1" applyBorder="1"/>
    <xf numFmtId="0" fontId="2" fillId="0" borderId="10" xfId="0" applyFont="1" applyFill="1" applyBorder="1" applyAlignment="1">
      <alignment horizontal="center"/>
    </xf>
    <xf numFmtId="0" fontId="4" fillId="0" borderId="0" xfId="0" applyFont="1"/>
    <xf numFmtId="0" fontId="9" fillId="0" borderId="0" xfId="0" applyNumberFormat="1" applyFont="1" applyAlignment="1">
      <alignment horizontal="center"/>
    </xf>
    <xf numFmtId="0" fontId="10" fillId="0" borderId="0" xfId="0" applyFont="1"/>
    <xf numFmtId="10" fontId="4" fillId="0" borderId="0" xfId="0" applyNumberFormat="1" applyFont="1"/>
    <xf numFmtId="0" fontId="10" fillId="0" borderId="0" xfId="0" applyNumberFormat="1" applyFont="1"/>
    <xf numFmtId="14" fontId="4" fillId="0" borderId="0" xfId="0" applyNumberFormat="1" applyFont="1"/>
    <xf numFmtId="14" fontId="4" fillId="0" borderId="15" xfId="0" applyNumberFormat="1" applyFont="1" applyBorder="1" applyAlignment="1">
      <alignment horizontal="center"/>
    </xf>
    <xf numFmtId="10" fontId="9" fillId="0" borderId="15" xfId="0" applyNumberFormat="1" applyFont="1" applyBorder="1"/>
    <xf numFmtId="10" fontId="4" fillId="0" borderId="15" xfId="0" applyNumberFormat="1" applyFont="1" applyBorder="1"/>
    <xf numFmtId="0" fontId="4" fillId="0" borderId="15" xfId="0" applyFont="1" applyBorder="1"/>
    <xf numFmtId="0" fontId="5" fillId="0" borderId="13" xfId="0" applyFont="1" applyBorder="1" applyAlignment="1">
      <alignment horizontal="right"/>
    </xf>
    <xf numFmtId="0" fontId="10" fillId="0" borderId="10" xfId="0" applyNumberFormat="1" applyFont="1" applyBorder="1"/>
    <xf numFmtId="14" fontId="4" fillId="0" borderId="16" xfId="0" applyNumberFormat="1" applyFont="1" applyBorder="1" applyAlignment="1">
      <alignment horizontal="center"/>
    </xf>
    <xf numFmtId="10" fontId="4" fillId="0" borderId="16" xfId="0" applyNumberFormat="1" applyFont="1" applyBorder="1"/>
    <xf numFmtId="0" fontId="10" fillId="0" borderId="11" xfId="0" applyFont="1" applyBorder="1"/>
    <xf numFmtId="0" fontId="5" fillId="0" borderId="10" xfId="0" applyFont="1" applyBorder="1" applyAlignment="1">
      <alignment horizontal="right"/>
    </xf>
    <xf numFmtId="0" fontId="5" fillId="0" borderId="14" xfId="0" applyFont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5" fillId="0" borderId="16" xfId="0" applyNumberFormat="1" applyFont="1" applyBorder="1" applyAlignment="1">
      <alignment horizontal="center"/>
    </xf>
    <xf numFmtId="10" fontId="5" fillId="0" borderId="16" xfId="0" applyNumberFormat="1" applyFont="1" applyBorder="1"/>
    <xf numFmtId="0" fontId="2" fillId="0" borderId="10" xfId="0" applyFont="1" applyFill="1" applyBorder="1" applyAlignment="1"/>
    <xf numFmtId="0" fontId="2" fillId="0" borderId="0" xfId="0" applyFont="1" applyFill="1" applyAlignment="1"/>
    <xf numFmtId="0" fontId="2" fillId="11" borderId="0" xfId="0" applyFont="1" applyFill="1" applyBorder="1" applyAlignment="1">
      <alignment horizontal="center"/>
    </xf>
    <xf numFmtId="164" fontId="2" fillId="11" borderId="0" xfId="0" applyNumberFormat="1" applyFont="1" applyFill="1" applyBorder="1" applyAlignment="1">
      <alignment horizontal="left"/>
    </xf>
    <xf numFmtId="0" fontId="2" fillId="11" borderId="10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2" fillId="0" borderId="0" xfId="0" applyFont="1" applyAlignment="1"/>
    <xf numFmtId="165" fontId="2" fillId="11" borderId="0" xfId="0" applyNumberFormat="1" applyFont="1" applyFill="1" applyBorder="1"/>
    <xf numFmtId="0" fontId="2" fillId="11" borderId="0" xfId="0" applyFont="1" applyFill="1" applyBorder="1" applyAlignment="1">
      <alignment horizontal="center" vertical="center"/>
    </xf>
    <xf numFmtId="164" fontId="2" fillId="11" borderId="0" xfId="0" applyNumberFormat="1" applyFont="1" applyFill="1" applyBorder="1"/>
    <xf numFmtId="0" fontId="4" fillId="11" borderId="0" xfId="0" applyFont="1" applyFill="1"/>
    <xf numFmtId="0" fontId="5" fillId="11" borderId="0" xfId="0" applyFont="1" applyFill="1" applyBorder="1" applyAlignment="1">
      <alignment horizontal="right"/>
    </xf>
    <xf numFmtId="0" fontId="9" fillId="11" borderId="0" xfId="0" applyNumberFormat="1" applyFont="1" applyFill="1" applyAlignment="1">
      <alignment horizontal="center"/>
    </xf>
    <xf numFmtId="0" fontId="10" fillId="11" borderId="0" xfId="0" applyFont="1" applyFill="1"/>
    <xf numFmtId="0" fontId="10" fillId="11" borderId="0" xfId="0" applyNumberFormat="1" applyFont="1" applyFill="1" applyBorder="1"/>
    <xf numFmtId="0" fontId="10" fillId="11" borderId="0" xfId="0" applyNumberFormat="1" applyFont="1" applyFill="1"/>
    <xf numFmtId="165" fontId="2" fillId="0" borderId="8" xfId="0" applyNumberFormat="1" applyFont="1" applyFill="1" applyBorder="1"/>
    <xf numFmtId="0" fontId="2" fillId="5" borderId="13" xfId="0" applyFont="1" applyFill="1" applyBorder="1"/>
    <xf numFmtId="14" fontId="4" fillId="0" borderId="17" xfId="0" applyNumberFormat="1" applyFont="1" applyBorder="1" applyAlignment="1">
      <alignment horizontal="center"/>
    </xf>
    <xf numFmtId="10" fontId="4" fillId="0" borderId="17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8" fillId="0" borderId="1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3" fontId="11" fillId="0" borderId="7" xfId="0" applyNumberFormat="1" applyFont="1" applyBorder="1" applyAlignment="1">
      <alignment horizontal="right"/>
    </xf>
    <xf numFmtId="9" fontId="12" fillId="0" borderId="7" xfId="0" applyNumberFormat="1" applyFont="1" applyBorder="1" applyAlignment="1">
      <alignment horizontal="right"/>
    </xf>
    <xf numFmtId="3" fontId="11" fillId="12" borderId="7" xfId="0" applyNumberFormat="1" applyFont="1" applyFill="1" applyBorder="1" applyAlignment="1">
      <alignment horizontal="right"/>
    </xf>
    <xf numFmtId="3" fontId="2" fillId="0" borderId="7" xfId="0" applyNumberFormat="1" applyFont="1" applyBorder="1" applyAlignment="1">
      <alignment horizontal="right"/>
    </xf>
    <xf numFmtId="9" fontId="2" fillId="0" borderId="7" xfId="0" applyNumberFormat="1" applyFont="1" applyBorder="1" applyAlignment="1">
      <alignment horizontal="right"/>
    </xf>
    <xf numFmtId="4" fontId="2" fillId="0" borderId="7" xfId="0" applyNumberFormat="1" applyFont="1" applyFill="1" applyBorder="1" applyAlignment="1">
      <alignment horizontal="right"/>
    </xf>
    <xf numFmtId="3" fontId="2" fillId="0" borderId="7" xfId="0" applyNumberFormat="1" applyFont="1" applyFill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7" xfId="0" applyNumberFormat="1" applyFont="1" applyFill="1" applyBorder="1" applyAlignment="1">
      <alignment horizontal="right"/>
    </xf>
    <xf numFmtId="3" fontId="13" fillId="4" borderId="7" xfId="0" applyNumberFormat="1" applyFont="1" applyFill="1" applyBorder="1" applyAlignment="1">
      <alignment horizontal="right"/>
    </xf>
    <xf numFmtId="4" fontId="12" fillId="0" borderId="7" xfId="0" applyNumberFormat="1" applyFont="1" applyFill="1" applyBorder="1" applyAlignment="1">
      <alignment horizontal="right"/>
    </xf>
    <xf numFmtId="3" fontId="11" fillId="0" borderId="0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9" fontId="2" fillId="0" borderId="0" xfId="0" applyNumberFormat="1" applyFon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/>
    </xf>
    <xf numFmtId="3" fontId="12" fillId="0" borderId="0" xfId="0" applyNumberFormat="1" applyFont="1" applyFill="1" applyBorder="1" applyAlignment="1">
      <alignment horizontal="right"/>
    </xf>
    <xf numFmtId="9" fontId="12" fillId="0" borderId="0" xfId="0" applyNumberFormat="1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3" fontId="13" fillId="0" borderId="0" xfId="0" applyNumberFormat="1" applyFont="1" applyFill="1" applyBorder="1" applyAlignment="1">
      <alignment horizontal="right"/>
    </xf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Monétaire" xfId="1" builtinId="4"/>
    <cellStyle name="Normal" xfId="0" builtinId="0"/>
  </cellStyles>
  <dxfs count="0"/>
  <tableStyles count="0" defaultTableStyle="TableStyleMedium9" defaultPivotStyle="PivotStyleMedium7"/>
  <colors>
    <mruColors>
      <color rgb="FFC9E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"/>
  <sheetViews>
    <sheetView tabSelected="1" topLeftCell="F6" zoomScale="150" zoomScaleNormal="150" zoomScalePageLayoutView="150" workbookViewId="0">
      <selection activeCell="U28" sqref="U28"/>
    </sheetView>
  </sheetViews>
  <sheetFormatPr baseColWidth="10" defaultRowHeight="16" x14ac:dyDescent="0.2"/>
  <cols>
    <col min="1" max="1" width="24.83203125" style="1" customWidth="1"/>
    <col min="2" max="4" width="14.1640625" style="1" customWidth="1"/>
    <col min="5" max="5" width="18.5" style="1" customWidth="1"/>
    <col min="6" max="6" width="0.5" style="1" customWidth="1"/>
    <col min="7" max="7" width="23.33203125" style="1" customWidth="1"/>
    <col min="8" max="9" width="14.1640625" style="1" customWidth="1"/>
    <col min="10" max="10" width="19" style="1" customWidth="1"/>
    <col min="11" max="11" width="14.5" style="1" bestFit="1" customWidth="1"/>
    <col min="12" max="12" width="13.1640625" style="1" customWidth="1"/>
    <col min="13" max="13" width="6.1640625" style="1" customWidth="1"/>
    <col min="14" max="14" width="10.83203125" style="1"/>
    <col min="15" max="15" width="14.1640625" style="1" customWidth="1"/>
    <col min="16" max="16" width="15.83203125" style="1" customWidth="1"/>
    <col min="17" max="17" width="16.83203125" style="1" customWidth="1"/>
    <col min="18" max="18" width="9.6640625" style="1" customWidth="1"/>
    <col min="19" max="19" width="16.6640625" style="1" customWidth="1"/>
    <col min="20" max="16384" width="10.83203125" style="1"/>
  </cols>
  <sheetData>
    <row r="1" spans="1:15" ht="20" x14ac:dyDescent="0.2">
      <c r="C1" s="108" t="s">
        <v>43</v>
      </c>
      <c r="D1" s="108"/>
      <c r="E1" s="108"/>
      <c r="F1" s="108"/>
      <c r="G1" s="108"/>
      <c r="H1" s="108"/>
      <c r="I1" s="108"/>
      <c r="J1" s="108"/>
      <c r="K1" s="108"/>
      <c r="L1" s="48"/>
      <c r="M1" s="48"/>
    </row>
    <row r="4" spans="1:15" x14ac:dyDescent="0.2">
      <c r="A4" s="64"/>
      <c r="B4" s="102">
        <v>13150</v>
      </c>
      <c r="C4" s="103" t="s">
        <v>16</v>
      </c>
      <c r="D4" s="104" t="s">
        <v>50</v>
      </c>
      <c r="E4" s="64"/>
      <c r="F4" s="94"/>
      <c r="G4" s="64"/>
      <c r="H4" s="102">
        <v>13150</v>
      </c>
      <c r="I4" s="103" t="s">
        <v>16</v>
      </c>
      <c r="J4" s="104" t="s">
        <v>50</v>
      </c>
      <c r="K4" s="84"/>
      <c r="L4" s="85"/>
      <c r="M4" s="105" t="s">
        <v>62</v>
      </c>
      <c r="N4" s="105"/>
      <c r="O4" s="22">
        <v>2</v>
      </c>
    </row>
    <row r="5" spans="1:15" x14ac:dyDescent="0.2">
      <c r="A5" s="74" t="s">
        <v>60</v>
      </c>
      <c r="B5" s="82">
        <f ca="1">(B4&gt;0)*DATEDIF(B4,TODAY(),"y")</f>
        <v>82</v>
      </c>
      <c r="C5" s="83">
        <f ca="1">VLOOKUP(B5,A7:D16,3,1)</f>
        <v>0.2</v>
      </c>
      <c r="D5" s="83">
        <f ca="1">VLOOKUP(B5,A7:D16,4,1)</f>
        <v>0.8</v>
      </c>
      <c r="E5" s="79"/>
      <c r="F5" s="95"/>
      <c r="G5" s="80" t="s">
        <v>61</v>
      </c>
      <c r="H5" s="82">
        <f ca="1">(H4&gt;0)*DATEDIF(H4,TODAY(),"y")</f>
        <v>82</v>
      </c>
      <c r="I5" s="83">
        <f ca="1">VLOOKUP(H5,G7:J16,3,1)</f>
        <v>0.2</v>
      </c>
      <c r="J5" s="83">
        <f ca="1">VLOOKUP(H5,G7:J16,4,1)</f>
        <v>0.8</v>
      </c>
    </row>
    <row r="6" spans="1:15" ht="18" x14ac:dyDescent="0.2">
      <c r="A6" s="65"/>
      <c r="B6" s="71"/>
      <c r="C6" s="71"/>
      <c r="D6" s="73"/>
      <c r="E6" s="65"/>
      <c r="F6" s="96"/>
      <c r="G6" s="65"/>
      <c r="H6" s="71"/>
      <c r="I6" s="71"/>
      <c r="J6" s="73"/>
    </row>
    <row r="7" spans="1:15" x14ac:dyDescent="0.2">
      <c r="A7" s="66">
        <v>0</v>
      </c>
      <c r="B7" s="70" t="s">
        <v>51</v>
      </c>
      <c r="C7" s="72">
        <v>0.9</v>
      </c>
      <c r="D7" s="72">
        <v>0.1</v>
      </c>
      <c r="E7" s="66">
        <v>0</v>
      </c>
      <c r="F7" s="97"/>
      <c r="G7" s="78">
        <v>0</v>
      </c>
      <c r="H7" s="70" t="s">
        <v>51</v>
      </c>
      <c r="I7" s="72">
        <v>0.9</v>
      </c>
      <c r="J7" s="72">
        <v>0.1</v>
      </c>
    </row>
    <row r="8" spans="1:15" x14ac:dyDescent="0.2">
      <c r="A8" s="68">
        <v>21</v>
      </c>
      <c r="B8" s="70" t="s">
        <v>52</v>
      </c>
      <c r="C8" s="72">
        <v>0.8</v>
      </c>
      <c r="D8" s="72">
        <v>0.2</v>
      </c>
      <c r="E8" s="75">
        <v>21</v>
      </c>
      <c r="F8" s="98"/>
      <c r="G8" s="68">
        <v>21</v>
      </c>
      <c r="H8" s="70" t="s">
        <v>52</v>
      </c>
      <c r="I8" s="72">
        <v>0.8</v>
      </c>
      <c r="J8" s="72">
        <v>0.2</v>
      </c>
    </row>
    <row r="9" spans="1:15" x14ac:dyDescent="0.2">
      <c r="A9" s="68">
        <v>31</v>
      </c>
      <c r="B9" s="70" t="s">
        <v>53</v>
      </c>
      <c r="C9" s="72">
        <v>0.7</v>
      </c>
      <c r="D9" s="72">
        <v>0.3</v>
      </c>
      <c r="E9" s="68">
        <v>31</v>
      </c>
      <c r="F9" s="99"/>
      <c r="G9" s="68">
        <v>31</v>
      </c>
      <c r="H9" s="70" t="s">
        <v>53</v>
      </c>
      <c r="I9" s="72">
        <v>0.7</v>
      </c>
      <c r="J9" s="72">
        <v>0.3</v>
      </c>
    </row>
    <row r="10" spans="1:15" x14ac:dyDescent="0.2">
      <c r="A10" s="68">
        <v>41</v>
      </c>
      <c r="B10" s="70" t="s">
        <v>54</v>
      </c>
      <c r="C10" s="72">
        <v>0.6</v>
      </c>
      <c r="D10" s="72">
        <v>0.4</v>
      </c>
      <c r="E10" s="68">
        <v>41</v>
      </c>
      <c r="F10" s="99"/>
      <c r="G10" s="68">
        <v>41</v>
      </c>
      <c r="H10" s="70" t="s">
        <v>54</v>
      </c>
      <c r="I10" s="72">
        <v>0.6</v>
      </c>
      <c r="J10" s="72">
        <v>0.4</v>
      </c>
    </row>
    <row r="11" spans="1:15" x14ac:dyDescent="0.2">
      <c r="A11" s="68">
        <v>51</v>
      </c>
      <c r="B11" s="70" t="s">
        <v>55</v>
      </c>
      <c r="C11" s="72">
        <v>0.5</v>
      </c>
      <c r="D11" s="72">
        <v>0.5</v>
      </c>
      <c r="E11" s="68">
        <v>51</v>
      </c>
      <c r="F11" s="99"/>
      <c r="G11" s="68">
        <v>51</v>
      </c>
      <c r="H11" s="70" t="s">
        <v>55</v>
      </c>
      <c r="I11" s="72">
        <v>0.5</v>
      </c>
      <c r="J11" s="72">
        <v>0.5</v>
      </c>
    </row>
    <row r="12" spans="1:15" x14ac:dyDescent="0.2">
      <c r="A12" s="68">
        <v>61</v>
      </c>
      <c r="B12" s="70" t="s">
        <v>56</v>
      </c>
      <c r="C12" s="72">
        <v>0.4</v>
      </c>
      <c r="D12" s="72">
        <v>0.6</v>
      </c>
      <c r="E12" s="68">
        <v>61</v>
      </c>
      <c r="F12" s="99"/>
      <c r="G12" s="68">
        <v>61</v>
      </c>
      <c r="H12" s="70" t="s">
        <v>56</v>
      </c>
      <c r="I12" s="72">
        <v>0.4</v>
      </c>
      <c r="J12" s="72">
        <v>0.6</v>
      </c>
    </row>
    <row r="13" spans="1:15" x14ac:dyDescent="0.2">
      <c r="A13" s="68">
        <v>71</v>
      </c>
      <c r="B13" s="70" t="s">
        <v>57</v>
      </c>
      <c r="C13" s="72">
        <v>0.3</v>
      </c>
      <c r="D13" s="72">
        <v>0.7</v>
      </c>
      <c r="E13" s="68">
        <v>71</v>
      </c>
      <c r="F13" s="99"/>
      <c r="G13" s="68">
        <v>71</v>
      </c>
      <c r="H13" s="70" t="s">
        <v>57</v>
      </c>
      <c r="I13" s="72">
        <v>0.3</v>
      </c>
      <c r="J13" s="72">
        <v>0.7</v>
      </c>
    </row>
    <row r="14" spans="1:15" x14ac:dyDescent="0.2">
      <c r="A14" s="68">
        <v>81</v>
      </c>
      <c r="B14" s="70" t="s">
        <v>58</v>
      </c>
      <c r="C14" s="72">
        <v>0.2</v>
      </c>
      <c r="D14" s="72">
        <v>0.8</v>
      </c>
      <c r="E14" s="68">
        <v>81</v>
      </c>
      <c r="F14" s="99"/>
      <c r="G14" s="68">
        <v>81</v>
      </c>
      <c r="H14" s="70" t="s">
        <v>58</v>
      </c>
      <c r="I14" s="72">
        <v>0.2</v>
      </c>
      <c r="J14" s="72">
        <v>0.8</v>
      </c>
    </row>
    <row r="15" spans="1:15" x14ac:dyDescent="0.2">
      <c r="A15" s="68">
        <v>91</v>
      </c>
      <c r="B15" s="76" t="s">
        <v>59</v>
      </c>
      <c r="C15" s="77">
        <v>0.1</v>
      </c>
      <c r="D15" s="77">
        <v>0.9</v>
      </c>
      <c r="E15" s="68">
        <v>91</v>
      </c>
      <c r="F15" s="99"/>
      <c r="G15" s="68">
        <v>91</v>
      </c>
      <c r="H15" s="76" t="s">
        <v>59</v>
      </c>
      <c r="I15" s="77">
        <v>0.1</v>
      </c>
      <c r="J15" s="77">
        <v>0.9</v>
      </c>
    </row>
    <row r="16" spans="1:15" x14ac:dyDescent="0.2">
      <c r="A16" s="68">
        <v>120</v>
      </c>
      <c r="B16" s="69"/>
      <c r="C16" s="67"/>
      <c r="D16" s="64"/>
      <c r="E16" s="68">
        <v>120</v>
      </c>
      <c r="F16" s="99"/>
      <c r="G16" s="68">
        <v>120</v>
      </c>
      <c r="H16" s="69"/>
      <c r="I16" s="67"/>
      <c r="J16" s="64"/>
    </row>
    <row r="17" spans="1:19" s="40" customFormat="1" ht="3" customHeight="1" x14ac:dyDescent="0.2"/>
    <row r="18" spans="1:19" x14ac:dyDescent="0.2">
      <c r="F18" s="40"/>
    </row>
    <row r="19" spans="1:19" x14ac:dyDescent="0.2">
      <c r="A19" s="101" t="s">
        <v>27</v>
      </c>
      <c r="B19" s="19" t="s">
        <v>23</v>
      </c>
      <c r="C19" s="20" t="s">
        <v>24</v>
      </c>
      <c r="D19" s="20" t="s">
        <v>25</v>
      </c>
      <c r="E19" s="58"/>
      <c r="F19" s="86"/>
      <c r="H19" s="111" t="s">
        <v>63</v>
      </c>
      <c r="I19" s="111" t="s">
        <v>64</v>
      </c>
      <c r="J19" s="111" t="s">
        <v>65</v>
      </c>
      <c r="K19" s="111" t="s">
        <v>66</v>
      </c>
      <c r="L19" s="111" t="s">
        <v>67</v>
      </c>
      <c r="M19" s="49"/>
      <c r="O19" s="122"/>
      <c r="P19" s="122"/>
      <c r="Q19" s="122"/>
      <c r="R19" s="122"/>
      <c r="S19" s="122"/>
    </row>
    <row r="20" spans="1:19" x14ac:dyDescent="0.2">
      <c r="A20" s="1" t="s">
        <v>19</v>
      </c>
      <c r="B20" s="16">
        <v>100000</v>
      </c>
      <c r="C20" s="14"/>
      <c r="D20" s="15">
        <f t="shared" ref="D20:D21" si="0">B20-C20</f>
        <v>100000</v>
      </c>
      <c r="E20" s="59"/>
      <c r="F20" s="91"/>
      <c r="H20" s="114">
        <v>0</v>
      </c>
      <c r="I20" s="114">
        <v>8072</v>
      </c>
      <c r="J20" s="114">
        <f t="shared" ref="J20:J25" si="1">I20-H20</f>
        <v>8072</v>
      </c>
      <c r="K20" s="115">
        <v>0.05</v>
      </c>
      <c r="L20" s="116">
        <f t="shared" ref="L20:L25" si="2">ROUND(J20*K20,2)</f>
        <v>403.6</v>
      </c>
      <c r="M20" s="50"/>
      <c r="O20" s="123"/>
      <c r="P20" s="123"/>
      <c r="Q20" s="123"/>
      <c r="R20" s="124"/>
      <c r="S20" s="125"/>
    </row>
    <row r="21" spans="1:19" x14ac:dyDescent="0.2">
      <c r="A21" s="1" t="s">
        <v>21</v>
      </c>
      <c r="B21" s="16">
        <v>31865</v>
      </c>
      <c r="C21" s="13">
        <v>31865</v>
      </c>
      <c r="D21" s="18">
        <f t="shared" si="0"/>
        <v>0</v>
      </c>
      <c r="E21" s="59"/>
      <c r="F21" s="91"/>
      <c r="H21" s="114">
        <f>I20</f>
        <v>8072</v>
      </c>
      <c r="I21" s="114">
        <v>12109</v>
      </c>
      <c r="J21" s="114">
        <f t="shared" si="1"/>
        <v>4037</v>
      </c>
      <c r="K21" s="115">
        <v>0.1</v>
      </c>
      <c r="L21" s="116">
        <f t="shared" si="2"/>
        <v>403.7</v>
      </c>
      <c r="M21" s="50"/>
      <c r="O21" s="123"/>
      <c r="P21" s="123"/>
      <c r="Q21" s="123"/>
      <c r="R21" s="124"/>
      <c r="S21" s="125"/>
    </row>
    <row r="22" spans="1:19" x14ac:dyDescent="0.2">
      <c r="A22" s="1" t="s">
        <v>35</v>
      </c>
      <c r="B22" s="16">
        <f>20%*1/2*D40</f>
        <v>40000</v>
      </c>
      <c r="C22" s="13"/>
      <c r="D22" s="18">
        <f>B22-C22</f>
        <v>40000</v>
      </c>
      <c r="E22" s="59"/>
      <c r="F22" s="91"/>
      <c r="H22" s="114">
        <f>I21</f>
        <v>12109</v>
      </c>
      <c r="I22" s="114">
        <v>15932</v>
      </c>
      <c r="J22" s="114">
        <f t="shared" si="1"/>
        <v>3823</v>
      </c>
      <c r="K22" s="115">
        <v>0.15</v>
      </c>
      <c r="L22" s="116">
        <f t="shared" si="2"/>
        <v>573.45000000000005</v>
      </c>
      <c r="M22" s="50"/>
      <c r="O22" s="123"/>
      <c r="P22" s="123"/>
      <c r="Q22" s="123"/>
      <c r="R22" s="124"/>
      <c r="S22" s="125"/>
    </row>
    <row r="23" spans="1:19" x14ac:dyDescent="0.2">
      <c r="A23" s="12"/>
      <c r="B23" s="17">
        <f>SUM(B20:B22)</f>
        <v>171865</v>
      </c>
      <c r="C23" s="14">
        <f>SUM(C20:C21)</f>
        <v>31865</v>
      </c>
      <c r="D23" s="100">
        <f>B23-C23</f>
        <v>140000</v>
      </c>
      <c r="E23" s="62"/>
      <c r="F23" s="91"/>
      <c r="H23" s="117">
        <f>I22</f>
        <v>15932</v>
      </c>
      <c r="I23" s="117">
        <v>552324</v>
      </c>
      <c r="J23" s="114">
        <f t="shared" si="1"/>
        <v>536392</v>
      </c>
      <c r="K23" s="115">
        <v>0.2</v>
      </c>
      <c r="L23" s="116">
        <f t="shared" si="2"/>
        <v>107278.39999999999</v>
      </c>
      <c r="M23" s="50"/>
      <c r="O23" s="123"/>
      <c r="P23" s="123"/>
      <c r="Q23" s="123"/>
      <c r="R23" s="124"/>
      <c r="S23" s="125"/>
    </row>
    <row r="24" spans="1:19" x14ac:dyDescent="0.2">
      <c r="F24" s="40"/>
      <c r="H24" s="117">
        <f>I23</f>
        <v>552324</v>
      </c>
      <c r="I24" s="117">
        <v>902838</v>
      </c>
      <c r="J24" s="114">
        <f t="shared" si="1"/>
        <v>350514</v>
      </c>
      <c r="K24" s="115">
        <v>0.3</v>
      </c>
      <c r="L24" s="116">
        <f t="shared" si="2"/>
        <v>105154.2</v>
      </c>
      <c r="M24" s="50"/>
      <c r="O24" s="123"/>
      <c r="P24" s="123"/>
      <c r="Q24" s="123"/>
      <c r="R24" s="124"/>
      <c r="S24" s="125"/>
    </row>
    <row r="25" spans="1:19" x14ac:dyDescent="0.2">
      <c r="A25" s="101" t="s">
        <v>28</v>
      </c>
      <c r="B25" s="19" t="s">
        <v>23</v>
      </c>
      <c r="C25" s="20" t="s">
        <v>24</v>
      </c>
      <c r="D25" s="20" t="s">
        <v>25</v>
      </c>
      <c r="E25" s="58"/>
      <c r="F25" s="86"/>
      <c r="H25" s="117">
        <f>I24</f>
        <v>902838</v>
      </c>
      <c r="I25" s="117">
        <v>1805677</v>
      </c>
      <c r="J25" s="114">
        <f t="shared" si="1"/>
        <v>902839</v>
      </c>
      <c r="K25" s="115">
        <v>0.4</v>
      </c>
      <c r="L25" s="116">
        <f t="shared" si="2"/>
        <v>361135.6</v>
      </c>
      <c r="M25" s="50"/>
      <c r="O25" s="123"/>
      <c r="P25" s="123"/>
      <c r="Q25" s="123"/>
      <c r="R25" s="124"/>
      <c r="S25" s="125"/>
    </row>
    <row r="26" spans="1:19" x14ac:dyDescent="0.2">
      <c r="A26" s="1" t="s">
        <v>20</v>
      </c>
      <c r="B26" s="16">
        <v>100000</v>
      </c>
      <c r="C26" s="14"/>
      <c r="D26" s="15">
        <f t="shared" ref="D26:D27" si="3">B26-C26</f>
        <v>100000</v>
      </c>
      <c r="E26" s="59"/>
      <c r="F26" s="91"/>
      <c r="H26" s="114">
        <v>1805677</v>
      </c>
      <c r="I26" s="118">
        <v>2000000</v>
      </c>
      <c r="J26" s="119">
        <f>I26-H26</f>
        <v>194323</v>
      </c>
      <c r="K26" s="112">
        <v>0.45</v>
      </c>
      <c r="L26" s="121">
        <f>ROUND(J26*K26,2)</f>
        <v>87445.35</v>
      </c>
      <c r="M26" s="50"/>
      <c r="O26" s="123"/>
      <c r="P26" s="126"/>
      <c r="Q26" s="126"/>
      <c r="R26" s="127"/>
      <c r="S26" s="128"/>
    </row>
    <row r="27" spans="1:19" x14ac:dyDescent="0.2">
      <c r="A27" s="1" t="s">
        <v>22</v>
      </c>
      <c r="B27" s="16">
        <v>31865</v>
      </c>
      <c r="C27" s="13">
        <v>31865</v>
      </c>
      <c r="D27" s="18">
        <f t="shared" si="3"/>
        <v>0</v>
      </c>
      <c r="E27" s="59"/>
      <c r="F27" s="91"/>
      <c r="H27" s="114"/>
      <c r="I27" s="111" t="s">
        <v>15</v>
      </c>
      <c r="J27" s="113">
        <f>SUM(J20:J26)</f>
        <v>2000000</v>
      </c>
      <c r="K27" s="111" t="s">
        <v>15</v>
      </c>
      <c r="L27" s="120">
        <f>ROUND(SUM(L20:L26),0)</f>
        <v>662394</v>
      </c>
      <c r="O27" s="123"/>
      <c r="P27" s="122"/>
      <c r="Q27" s="122"/>
      <c r="R27" s="122"/>
      <c r="S27" s="129"/>
    </row>
    <row r="28" spans="1:19" x14ac:dyDescent="0.2">
      <c r="A28" s="1" t="s">
        <v>35</v>
      </c>
      <c r="B28" s="16">
        <f>20%*1/2*D40</f>
        <v>40000</v>
      </c>
      <c r="C28" s="13"/>
      <c r="D28" s="18">
        <f>B28-C28</f>
        <v>40000</v>
      </c>
      <c r="E28" s="59"/>
      <c r="F28" s="91"/>
    </row>
    <row r="29" spans="1:19" x14ac:dyDescent="0.2">
      <c r="A29" s="12"/>
      <c r="B29" s="17">
        <f>SUM(B26:B28)</f>
        <v>171865</v>
      </c>
      <c r="C29" s="14">
        <f>SUM(C26:C27)</f>
        <v>31865</v>
      </c>
      <c r="D29" s="100">
        <f>B29-C29</f>
        <v>140000</v>
      </c>
      <c r="E29" s="62"/>
      <c r="F29" s="91"/>
    </row>
    <row r="30" spans="1:19" x14ac:dyDescent="0.2">
      <c r="F30" s="40"/>
    </row>
    <row r="31" spans="1:19" x14ac:dyDescent="0.2">
      <c r="A31" s="101" t="s">
        <v>29</v>
      </c>
      <c r="B31" s="28" t="s">
        <v>30</v>
      </c>
      <c r="C31" s="45" t="s">
        <v>31</v>
      </c>
      <c r="D31" s="42" t="s">
        <v>23</v>
      </c>
      <c r="E31" s="49"/>
      <c r="F31" s="92"/>
      <c r="N31" s="26"/>
    </row>
    <row r="32" spans="1:19" x14ac:dyDescent="0.2">
      <c r="A32" s="26" t="s">
        <v>18</v>
      </c>
      <c r="B32" s="39">
        <v>152500</v>
      </c>
      <c r="C32" s="46">
        <v>2</v>
      </c>
      <c r="D32" s="43">
        <f>B32*C32</f>
        <v>305000</v>
      </c>
      <c r="E32" s="39"/>
      <c r="F32" s="93"/>
    </row>
    <row r="33" spans="1:18" x14ac:dyDescent="0.2">
      <c r="A33" s="11" t="s">
        <v>46</v>
      </c>
      <c r="B33" s="27"/>
      <c r="C33" s="47"/>
      <c r="D33" s="44">
        <v>30500</v>
      </c>
      <c r="E33" s="39"/>
      <c r="F33" s="93"/>
    </row>
    <row r="34" spans="1:18" x14ac:dyDescent="0.2">
      <c r="A34" s="12"/>
      <c r="B34" s="12"/>
      <c r="C34" s="12"/>
      <c r="D34" s="12"/>
      <c r="E34" s="26"/>
      <c r="F34" s="41"/>
    </row>
    <row r="35" spans="1:18" s="40" customFormat="1" ht="3" customHeight="1" x14ac:dyDescent="0.2">
      <c r="A35" s="41"/>
      <c r="B35" s="41"/>
      <c r="C35" s="41"/>
      <c r="D35" s="41"/>
      <c r="E35" s="41"/>
      <c r="F35" s="41"/>
    </row>
    <row r="36" spans="1:18" x14ac:dyDescent="0.2">
      <c r="A36" s="26"/>
      <c r="B36" s="26"/>
      <c r="C36" s="26"/>
      <c r="D36" s="26"/>
      <c r="E36" s="26"/>
      <c r="F36" s="41"/>
    </row>
    <row r="37" spans="1:18" x14ac:dyDescent="0.2">
      <c r="F37" s="40"/>
      <c r="H37" s="107" t="s">
        <v>48</v>
      </c>
      <c r="I37" s="107"/>
      <c r="J37" s="107"/>
      <c r="K37" s="107"/>
      <c r="L37" s="51">
        <f ca="1">H5</f>
        <v>82</v>
      </c>
      <c r="M37" s="81"/>
      <c r="N37" s="36"/>
      <c r="O37" s="107" t="s">
        <v>47</v>
      </c>
      <c r="P37" s="107"/>
      <c r="Q37" s="37"/>
      <c r="R37" s="38"/>
    </row>
    <row r="38" spans="1:18" x14ac:dyDescent="0.2">
      <c r="F38" s="40"/>
    </row>
    <row r="39" spans="1:18" x14ac:dyDescent="0.2">
      <c r="A39" s="3" t="s">
        <v>0</v>
      </c>
      <c r="B39" s="52" t="s">
        <v>1</v>
      </c>
      <c r="C39" s="52" t="s">
        <v>2</v>
      </c>
      <c r="D39" s="53" t="s">
        <v>3</v>
      </c>
      <c r="E39" s="58"/>
      <c r="F39" s="86"/>
      <c r="H39" s="106" t="s">
        <v>26</v>
      </c>
      <c r="I39" s="106"/>
      <c r="J39" s="32">
        <f>D56+B55</f>
        <v>327108.5</v>
      </c>
      <c r="O39" s="106" t="s">
        <v>26</v>
      </c>
      <c r="P39" s="106"/>
      <c r="Q39" s="32">
        <f>D56+C55</f>
        <v>1201108.5</v>
      </c>
    </row>
    <row r="40" spans="1:18" x14ac:dyDescent="0.2">
      <c r="A40" s="2" t="s">
        <v>4</v>
      </c>
      <c r="B40" s="5"/>
      <c r="C40" s="5"/>
      <c r="D40" s="6">
        <v>400000</v>
      </c>
      <c r="E40" s="60"/>
      <c r="F40" s="87"/>
      <c r="H40" s="106" t="s">
        <v>17</v>
      </c>
      <c r="I40" s="106"/>
      <c r="J40" s="33">
        <f ca="1">(D20*O4)+D22*J5</f>
        <v>232000</v>
      </c>
      <c r="O40" s="106" t="s">
        <v>17</v>
      </c>
      <c r="P40" s="106"/>
      <c r="Q40" s="33">
        <f>D26*O4</f>
        <v>200000</v>
      </c>
    </row>
    <row r="41" spans="1:18" x14ac:dyDescent="0.2">
      <c r="A41" s="2" t="s">
        <v>5</v>
      </c>
      <c r="B41" s="5"/>
      <c r="C41" s="5"/>
      <c r="D41" s="6"/>
      <c r="E41" s="60"/>
      <c r="F41" s="87"/>
      <c r="H41" s="106" t="s">
        <v>32</v>
      </c>
      <c r="I41" s="106"/>
      <c r="J41" s="34">
        <f ca="1">J39*I5</f>
        <v>65421.700000000004</v>
      </c>
      <c r="O41" s="106"/>
      <c r="P41" s="106"/>
      <c r="Q41" s="54"/>
    </row>
    <row r="42" spans="1:18" x14ac:dyDescent="0.2">
      <c r="A42" s="2" t="s">
        <v>6</v>
      </c>
      <c r="B42" s="5"/>
      <c r="C42" s="5"/>
      <c r="D42" s="6"/>
      <c r="E42" s="60"/>
      <c r="F42" s="87"/>
      <c r="H42" s="106" t="s">
        <v>33</v>
      </c>
      <c r="I42" s="106"/>
      <c r="J42" s="35">
        <f ca="1">J39*J5</f>
        <v>261686.80000000002</v>
      </c>
      <c r="O42" s="106" t="s">
        <v>45</v>
      </c>
      <c r="P42" s="106"/>
      <c r="Q42" s="55">
        <f>Q39-Q40</f>
        <v>1001108.5</v>
      </c>
    </row>
    <row r="43" spans="1:18" x14ac:dyDescent="0.2">
      <c r="A43" s="2" t="s">
        <v>7</v>
      </c>
      <c r="B43" s="5"/>
      <c r="C43" s="5"/>
      <c r="D43" s="6"/>
      <c r="E43" s="60"/>
      <c r="F43" s="87"/>
      <c r="H43" s="110"/>
      <c r="I43" s="110"/>
      <c r="J43" s="25"/>
      <c r="O43" s="106" t="s">
        <v>41</v>
      </c>
      <c r="P43" s="106"/>
      <c r="Q43" s="56">
        <f>Q42/O4</f>
        <v>500554.25</v>
      </c>
    </row>
    <row r="44" spans="1:18" x14ac:dyDescent="0.2">
      <c r="A44" s="2" t="s">
        <v>8</v>
      </c>
      <c r="B44" s="5"/>
      <c r="C44" s="5"/>
      <c r="D44" s="6"/>
      <c r="E44" s="60"/>
      <c r="F44" s="87"/>
      <c r="H44" s="109" t="s">
        <v>34</v>
      </c>
      <c r="I44" s="109"/>
      <c r="J44" s="55">
        <f ca="1">J42-J40</f>
        <v>29686.800000000017</v>
      </c>
    </row>
    <row r="45" spans="1:18" x14ac:dyDescent="0.2">
      <c r="A45" s="2" t="s">
        <v>9</v>
      </c>
      <c r="B45" s="5"/>
      <c r="C45" s="5"/>
      <c r="D45" s="6"/>
      <c r="E45" s="60"/>
      <c r="F45" s="87"/>
      <c r="H45" s="106" t="s">
        <v>41</v>
      </c>
      <c r="I45" s="106"/>
      <c r="J45" s="56">
        <f ca="1">J44/O4</f>
        <v>14843.400000000009</v>
      </c>
      <c r="O45" s="23" t="s">
        <v>42</v>
      </c>
      <c r="P45" s="23"/>
      <c r="Q45" s="57"/>
    </row>
    <row r="46" spans="1:18" x14ac:dyDescent="0.2">
      <c r="A46" s="2" t="s">
        <v>39</v>
      </c>
      <c r="B46" s="5"/>
      <c r="C46" s="5"/>
      <c r="D46" s="6"/>
      <c r="E46" s="60"/>
      <c r="F46" s="87"/>
      <c r="O46" s="24"/>
      <c r="P46" s="24"/>
      <c r="Q46" s="24"/>
    </row>
    <row r="47" spans="1:18" x14ac:dyDescent="0.2">
      <c r="A47" s="2" t="s">
        <v>40</v>
      </c>
      <c r="B47" s="5"/>
      <c r="C47" s="5"/>
      <c r="D47" s="6"/>
      <c r="E47" s="60"/>
      <c r="F47" s="87"/>
      <c r="H47" s="23" t="s">
        <v>42</v>
      </c>
      <c r="I47" s="23"/>
      <c r="J47" s="57">
        <f ca="1">VLOOKUP(J45,H20:J26,2,1)</f>
        <v>15932</v>
      </c>
      <c r="O47" s="24"/>
      <c r="P47" s="24"/>
      <c r="Q47" s="24"/>
    </row>
    <row r="48" spans="1:18" x14ac:dyDescent="0.2">
      <c r="A48" s="2" t="s">
        <v>10</v>
      </c>
      <c r="B48" s="5"/>
      <c r="C48" s="5"/>
      <c r="D48" s="6"/>
      <c r="E48" s="60"/>
      <c r="F48" s="87"/>
    </row>
    <row r="49" spans="1:24" x14ac:dyDescent="0.2">
      <c r="A49" s="2" t="s">
        <v>11</v>
      </c>
      <c r="B49" s="5"/>
      <c r="C49" s="5"/>
      <c r="D49" s="6"/>
      <c r="E49" s="60"/>
      <c r="F49" s="87"/>
    </row>
    <row r="50" spans="1:24" x14ac:dyDescent="0.2">
      <c r="A50" s="2" t="s">
        <v>36</v>
      </c>
      <c r="B50" s="5"/>
      <c r="C50" s="5"/>
      <c r="D50" s="6">
        <v>165000</v>
      </c>
      <c r="E50" s="60"/>
      <c r="F50" s="87"/>
      <c r="H50" s="107" t="s">
        <v>49</v>
      </c>
      <c r="I50" s="107"/>
      <c r="J50" s="107"/>
      <c r="K50" s="107"/>
      <c r="L50" s="51">
        <f ca="1">B5</f>
        <v>82</v>
      </c>
      <c r="M50" s="81"/>
      <c r="N50" s="36"/>
      <c r="O50" s="107" t="s">
        <v>44</v>
      </c>
      <c r="P50" s="107"/>
      <c r="Q50" s="37"/>
    </row>
    <row r="51" spans="1:24" x14ac:dyDescent="0.2">
      <c r="A51" s="2" t="s">
        <v>37</v>
      </c>
      <c r="B51" s="5"/>
      <c r="C51" s="5"/>
      <c r="D51" s="6">
        <v>20000</v>
      </c>
      <c r="E51" s="60"/>
      <c r="F51" s="87"/>
    </row>
    <row r="52" spans="1:24" x14ac:dyDescent="0.2">
      <c r="A52" s="2" t="s">
        <v>12</v>
      </c>
      <c r="B52" s="5"/>
      <c r="C52" s="5"/>
      <c r="D52" s="6"/>
      <c r="E52" s="60"/>
      <c r="F52" s="87"/>
      <c r="H52" s="106" t="s">
        <v>26</v>
      </c>
      <c r="I52" s="106"/>
      <c r="J52" s="32">
        <f>1/2*D55+C55</f>
        <v>1201108.5</v>
      </c>
      <c r="O52" s="106" t="s">
        <v>26</v>
      </c>
      <c r="P52" s="106"/>
      <c r="Q52" s="32">
        <f>D56+B55</f>
        <v>327108.5</v>
      </c>
    </row>
    <row r="53" spans="1:24" x14ac:dyDescent="0.2">
      <c r="A53" s="2" t="s">
        <v>13</v>
      </c>
      <c r="B53" s="5"/>
      <c r="C53" s="5"/>
      <c r="D53" s="6">
        <v>69217</v>
      </c>
      <c r="E53" s="60"/>
      <c r="F53" s="87"/>
      <c r="H53" s="106" t="s">
        <v>17</v>
      </c>
      <c r="I53" s="106"/>
      <c r="J53" s="33">
        <f ca="1">(D26*O4)+D28*D5</f>
        <v>232000</v>
      </c>
      <c r="O53" s="106" t="s">
        <v>17</v>
      </c>
      <c r="P53" s="106"/>
      <c r="Q53" s="33">
        <f>D20*O4</f>
        <v>200000</v>
      </c>
    </row>
    <row r="54" spans="1:24" x14ac:dyDescent="0.2">
      <c r="A54" s="3" t="s">
        <v>14</v>
      </c>
      <c r="B54" s="7"/>
      <c r="C54" s="7">
        <v>874000</v>
      </c>
      <c r="D54" s="8"/>
      <c r="E54" s="60"/>
      <c r="F54" s="87"/>
      <c r="H54" s="106" t="s">
        <v>32</v>
      </c>
      <c r="I54" s="106"/>
      <c r="J54" s="34">
        <f ca="1">J52*C5</f>
        <v>240221.7</v>
      </c>
      <c r="O54" s="106"/>
      <c r="P54" s="106"/>
      <c r="Q54" s="54"/>
    </row>
    <row r="55" spans="1:24" x14ac:dyDescent="0.2">
      <c r="A55" s="4" t="s">
        <v>15</v>
      </c>
      <c r="B55" s="9">
        <f>SUM(B40:B46,B48:B54)</f>
        <v>0</v>
      </c>
      <c r="C55" s="9">
        <f>SUM(C40:C45,C47:C54)</f>
        <v>874000</v>
      </c>
      <c r="D55" s="29">
        <f>SUM(D40:D54)</f>
        <v>654217</v>
      </c>
      <c r="E55" s="61"/>
      <c r="F55" s="87"/>
      <c r="H55" s="106" t="s">
        <v>33</v>
      </c>
      <c r="I55" s="106"/>
      <c r="J55" s="35">
        <f ca="1">J52*D5</f>
        <v>960886.8</v>
      </c>
      <c r="O55" s="106" t="s">
        <v>45</v>
      </c>
      <c r="P55" s="106"/>
      <c r="Q55" s="55">
        <f>Q52-Q53</f>
        <v>127108.5</v>
      </c>
    </row>
    <row r="56" spans="1:24" x14ac:dyDescent="0.2">
      <c r="D56" s="30">
        <f>D55/2</f>
        <v>327108.5</v>
      </c>
      <c r="E56" s="31" t="s">
        <v>38</v>
      </c>
      <c r="F56" s="88"/>
      <c r="G56" s="63"/>
      <c r="H56" s="110"/>
      <c r="I56" s="110"/>
      <c r="J56" s="25"/>
      <c r="O56" s="106" t="s">
        <v>41</v>
      </c>
      <c r="P56" s="106"/>
      <c r="Q56" s="56">
        <f>Q55/O4</f>
        <v>63554.25</v>
      </c>
    </row>
    <row r="57" spans="1:24" x14ac:dyDescent="0.2">
      <c r="F57" s="40"/>
      <c r="H57" s="109" t="s">
        <v>34</v>
      </c>
      <c r="I57" s="109"/>
      <c r="J57" s="55">
        <f ca="1">J55-J53</f>
        <v>728886.8</v>
      </c>
    </row>
    <row r="58" spans="1:24" x14ac:dyDescent="0.2">
      <c r="B58" s="26"/>
      <c r="C58" s="26"/>
      <c r="D58" s="26"/>
      <c r="E58" s="26"/>
      <c r="F58" s="41"/>
      <c r="G58" s="26"/>
      <c r="H58" s="106" t="s">
        <v>41</v>
      </c>
      <c r="I58" s="106"/>
      <c r="J58" s="56">
        <f ca="1">J57/O4</f>
        <v>364443.4</v>
      </c>
      <c r="O58" s="23" t="s">
        <v>42</v>
      </c>
      <c r="P58" s="23"/>
      <c r="Q58" s="57"/>
      <c r="R58" s="26"/>
      <c r="S58" s="26"/>
      <c r="T58" s="26"/>
      <c r="U58" s="26"/>
      <c r="V58" s="26"/>
      <c r="W58" s="26"/>
      <c r="X58" s="26"/>
    </row>
    <row r="59" spans="1:24" x14ac:dyDescent="0.2">
      <c r="A59" s="90"/>
      <c r="B59" s="90"/>
      <c r="C59" s="90"/>
      <c r="D59" s="10"/>
      <c r="E59" s="21"/>
      <c r="F59" s="89"/>
      <c r="O59" s="24"/>
      <c r="P59" s="24"/>
      <c r="Q59" s="24"/>
    </row>
    <row r="60" spans="1:24" x14ac:dyDescent="0.2">
      <c r="F60" s="40"/>
      <c r="H60" s="23" t="s">
        <v>42</v>
      </c>
      <c r="I60" s="23"/>
      <c r="J60" s="57"/>
      <c r="O60" s="24"/>
      <c r="P60" s="24"/>
      <c r="Q60" s="24"/>
    </row>
  </sheetData>
  <mergeCells count="30">
    <mergeCell ref="H57:I57"/>
    <mergeCell ref="H58:I58"/>
    <mergeCell ref="H54:I54"/>
    <mergeCell ref="O54:P54"/>
    <mergeCell ref="H55:I55"/>
    <mergeCell ref="O55:P55"/>
    <mergeCell ref="H56:I56"/>
    <mergeCell ref="O56:P56"/>
    <mergeCell ref="H50:K50"/>
    <mergeCell ref="O50:P50"/>
    <mergeCell ref="H52:I52"/>
    <mergeCell ref="O52:P52"/>
    <mergeCell ref="H53:I53"/>
    <mergeCell ref="O53:P53"/>
    <mergeCell ref="C1:K1"/>
    <mergeCell ref="H40:I40"/>
    <mergeCell ref="H39:I39"/>
    <mergeCell ref="H41:I41"/>
    <mergeCell ref="H42:I42"/>
    <mergeCell ref="H37:K37"/>
    <mergeCell ref="M4:N4"/>
    <mergeCell ref="H45:I45"/>
    <mergeCell ref="O37:P37"/>
    <mergeCell ref="O39:P39"/>
    <mergeCell ref="O40:P40"/>
    <mergeCell ref="O41:P41"/>
    <mergeCell ref="O42:P42"/>
    <mergeCell ref="O43:P43"/>
    <mergeCell ref="H44:I44"/>
    <mergeCell ref="H43:I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100% Usufruit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2018-02-15T20:24:55Z</dcterms:created>
  <dcterms:modified xsi:type="dcterms:W3CDTF">2018-02-16T21:44:52Z</dcterms:modified>
</cp:coreProperties>
</file>