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65" windowWidth="20370" windowHeight="7380" tabRatio="774"/>
  </bookViews>
  <sheets>
    <sheet name="Recap mensuel Concessions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definedNames>
    <definedName name="Total">#REF!,#REF!</definedName>
  </definedNames>
  <calcPr calcId="145621"/>
</workbook>
</file>

<file path=xl/calcChain.xml><?xml version="1.0" encoding="utf-8"?>
<calcChain xmlns="http://schemas.openxmlformats.org/spreadsheetml/2006/main">
  <c r="I46" i="11" l="1"/>
  <c r="I45" i="10"/>
  <c r="I46" i="9"/>
  <c r="I49" i="8"/>
  <c r="I45" i="7"/>
  <c r="I46" i="6"/>
  <c r="I48" i="5"/>
  <c r="I46" i="4"/>
  <c r="I43" i="3"/>
  <c r="F12" i="1"/>
  <c r="F15" i="1"/>
  <c r="F16" i="1"/>
  <c r="F13" i="1"/>
  <c r="C9" i="1"/>
  <c r="F7" i="1"/>
  <c r="F9" i="1"/>
  <c r="C10" i="1"/>
  <c r="F8" i="1"/>
  <c r="C16" i="1"/>
  <c r="F10" i="1"/>
  <c r="C6" i="1"/>
  <c r="C11" i="1"/>
  <c r="C15" i="1"/>
  <c r="C7" i="1"/>
  <c r="F14" i="1"/>
  <c r="C8" i="1"/>
  <c r="C12" i="1"/>
  <c r="C17" i="1"/>
  <c r="F11" i="1"/>
  <c r="C14" i="1"/>
  <c r="C13" i="1"/>
  <c r="F17" i="1"/>
  <c r="I46" i="2" l="1"/>
  <c r="H45" i="12"/>
  <c r="I45" i="12"/>
  <c r="I49" i="13"/>
  <c r="C8" i="4" l="1"/>
  <c r="D8" i="4"/>
  <c r="D12" i="11" l="1"/>
  <c r="C12" i="11"/>
  <c r="D29" i="12"/>
  <c r="C29" i="12"/>
  <c r="D9" i="12"/>
  <c r="D22" i="2"/>
  <c r="D37" i="13"/>
  <c r="C11" i="6"/>
  <c r="D21" i="6"/>
  <c r="C8" i="7"/>
  <c r="C38" i="7"/>
  <c r="D47" i="10"/>
  <c r="D39" i="12"/>
  <c r="C39" i="12"/>
  <c r="D7" i="13"/>
  <c r="C17" i="10"/>
  <c r="C22" i="11"/>
  <c r="C9" i="12"/>
  <c r="D47" i="13"/>
  <c r="C32" i="2"/>
  <c r="D9" i="3"/>
  <c r="C29" i="3"/>
  <c r="C19" i="3"/>
  <c r="D39" i="3"/>
  <c r="D39" i="4"/>
  <c r="D19" i="4"/>
  <c r="D9" i="4"/>
  <c r="C39" i="4"/>
  <c r="C19" i="4"/>
  <c r="D36" i="5"/>
  <c r="D16" i="5"/>
  <c r="C41" i="6"/>
  <c r="D18" i="7"/>
  <c r="C18" i="7"/>
  <c r="D6" i="8"/>
  <c r="D36" i="8"/>
  <c r="D16" i="8"/>
  <c r="C46" i="8"/>
  <c r="C26" i="8"/>
  <c r="C27" i="10"/>
  <c r="D42" i="11"/>
  <c r="C32" i="11"/>
  <c r="D19" i="12"/>
  <c r="C19" i="12"/>
  <c r="D17" i="13"/>
  <c r="C37" i="13"/>
  <c r="D32" i="2"/>
  <c r="D38" i="7"/>
  <c r="C37" i="10"/>
  <c r="D22" i="11"/>
  <c r="D27" i="13"/>
  <c r="C27" i="13"/>
  <c r="D42" i="2"/>
  <c r="C42" i="2"/>
  <c r="C9" i="3"/>
  <c r="D8" i="7"/>
  <c r="D41" i="6"/>
  <c r="D31" i="6"/>
  <c r="D11" i="6"/>
  <c r="C31" i="6"/>
  <c r="C21" i="6"/>
  <c r="C16" i="8"/>
  <c r="D17" i="10"/>
  <c r="C47" i="10"/>
  <c r="D32" i="11"/>
  <c r="C22" i="2"/>
  <c r="C39" i="3"/>
  <c r="D29" i="3"/>
  <c r="D19" i="3"/>
  <c r="C9" i="4"/>
  <c r="D6" i="5"/>
  <c r="D29" i="4"/>
  <c r="C29" i="4"/>
  <c r="D46" i="5"/>
  <c r="D26" i="5"/>
  <c r="D28" i="7"/>
  <c r="C28" i="7"/>
  <c r="C6" i="8"/>
  <c r="D46" i="8"/>
  <c r="D26" i="8"/>
  <c r="C36" i="8"/>
  <c r="D37" i="10"/>
  <c r="D27" i="10"/>
  <c r="C42" i="11"/>
  <c r="C7" i="13"/>
  <c r="C47" i="13"/>
  <c r="C17" i="13"/>
  <c r="D30" i="9"/>
  <c r="C40" i="9"/>
  <c r="C20" i="9"/>
  <c r="C10" i="9"/>
  <c r="D40" i="9"/>
  <c r="D20" i="9"/>
  <c r="D10" i="9"/>
  <c r="C30" i="9"/>
  <c r="C7" i="10"/>
  <c r="D7" i="10"/>
  <c r="F6" i="1"/>
  <c r="B6" i="1"/>
  <c r="C12" i="2" l="1"/>
  <c r="G42" i="2"/>
  <c r="G29" i="3"/>
  <c r="C36" i="5"/>
  <c r="C16" i="5"/>
  <c r="G19" i="4"/>
  <c r="G28" i="7"/>
  <c r="G29" i="4"/>
  <c r="G16" i="8"/>
  <c r="G12" i="11"/>
  <c r="G37" i="13"/>
  <c r="G17" i="13"/>
  <c r="G7" i="13"/>
  <c r="G9" i="3"/>
  <c r="G39" i="3"/>
  <c r="G39" i="4"/>
  <c r="G36" i="5"/>
  <c r="G26" i="5"/>
  <c r="G31" i="6"/>
  <c r="G46" i="8"/>
  <c r="G20" i="9"/>
  <c r="G37" i="10"/>
  <c r="G17" i="10"/>
  <c r="G32" i="11"/>
  <c r="G22" i="11"/>
  <c r="G29" i="12"/>
  <c r="G47" i="13"/>
  <c r="G19" i="3"/>
  <c r="G6" i="5"/>
  <c r="G46" i="5"/>
  <c r="G16" i="5"/>
  <c r="G18" i="7"/>
  <c r="G27" i="13"/>
  <c r="D12" i="2"/>
  <c r="G12" i="2" s="1"/>
  <c r="G10" i="9"/>
  <c r="G7" i="10"/>
  <c r="G47" i="10"/>
  <c r="G42" i="11"/>
  <c r="G9" i="12"/>
  <c r="G19" i="12"/>
  <c r="C46" i="5"/>
  <c r="C26" i="5"/>
  <c r="G9" i="4"/>
  <c r="G8" i="7"/>
  <c r="G41" i="6"/>
  <c r="G21" i="6"/>
  <c r="G38" i="7"/>
  <c r="G6" i="8"/>
  <c r="G36" i="8"/>
  <c r="G26" i="8"/>
  <c r="G40" i="9"/>
  <c r="G30" i="9"/>
  <c r="G27" i="10"/>
  <c r="G39" i="12"/>
  <c r="G32" i="2"/>
  <c r="G22" i="2"/>
  <c r="E11" i="6" l="1"/>
  <c r="F11" i="6" s="1"/>
  <c r="G11" i="6"/>
  <c r="B7" i="1"/>
  <c r="C18" i="1" l="1"/>
  <c r="D7" i="1"/>
  <c r="E7" i="1" s="1"/>
  <c r="B12" i="1"/>
  <c r="B15" i="1"/>
  <c r="B10" i="1"/>
  <c r="B8" i="1"/>
  <c r="B14" i="1"/>
  <c r="B13" i="1"/>
  <c r="B11" i="1"/>
  <c r="B17" i="1"/>
  <c r="B9" i="1"/>
  <c r="B16" i="1"/>
  <c r="C6" i="5" l="1"/>
  <c r="D13" i="1"/>
  <c r="E13" i="1" s="1"/>
  <c r="D10" i="1"/>
  <c r="E10" i="1" s="1"/>
  <c r="D14" i="1"/>
  <c r="E14" i="1" s="1"/>
  <c r="D11" i="1"/>
  <c r="E11" i="1" s="1"/>
  <c r="D15" i="1"/>
  <c r="E15" i="1" s="1"/>
  <c r="D9" i="1"/>
  <c r="E9" i="1" s="1"/>
  <c r="D17" i="1"/>
  <c r="E17" i="1" s="1"/>
  <c r="D8" i="1"/>
  <c r="E8" i="1" s="1"/>
  <c r="D12" i="1"/>
  <c r="E12" i="1" s="1"/>
  <c r="D16" i="1"/>
  <c r="E16" i="1" s="1"/>
  <c r="H17" i="12"/>
  <c r="I39" i="11" l="1"/>
  <c r="I25" i="11"/>
  <c r="H11" i="12"/>
  <c r="I11" i="12" s="1"/>
  <c r="H15" i="12"/>
  <c r="I15" i="12" s="1"/>
  <c r="H22" i="12"/>
  <c r="I22" i="12" s="1"/>
  <c r="I24" i="13"/>
  <c r="I15" i="11"/>
  <c r="H5" i="12"/>
  <c r="I5" i="12" s="1"/>
  <c r="I30" i="13"/>
  <c r="E36" i="5"/>
  <c r="F36" i="5" s="1"/>
  <c r="H31" i="12"/>
  <c r="I31" i="12" s="1"/>
  <c r="H23" i="12"/>
  <c r="H21" i="12"/>
  <c r="H37" i="12"/>
  <c r="H35" i="12"/>
  <c r="H26" i="12"/>
  <c r="I10" i="13"/>
  <c r="E47" i="13"/>
  <c r="F47" i="13" s="1"/>
  <c r="I11" i="13"/>
  <c r="I43" i="13"/>
  <c r="I15" i="13"/>
  <c r="I5" i="13"/>
  <c r="I17" i="12"/>
  <c r="I29" i="11"/>
  <c r="I19" i="11"/>
  <c r="I9" i="11"/>
  <c r="I5" i="11"/>
  <c r="I45" i="11"/>
  <c r="I35" i="11"/>
  <c r="I4" i="11"/>
  <c r="G15" i="1" l="1"/>
  <c r="H15" i="1" s="1"/>
  <c r="G16" i="1"/>
  <c r="H16" i="1" s="1"/>
  <c r="I4" i="13"/>
  <c r="H36" i="5"/>
  <c r="I36" i="5" s="1"/>
  <c r="H19" i="12"/>
  <c r="I37" i="12"/>
  <c r="I31" i="8"/>
  <c r="I9" i="8"/>
  <c r="I17" i="9"/>
  <c r="E29" i="12"/>
  <c r="F29" i="12" s="1"/>
  <c r="E42" i="11"/>
  <c r="F42" i="11" s="1"/>
  <c r="I43" i="5"/>
  <c r="I10" i="5"/>
  <c r="I42" i="7"/>
  <c r="I22" i="5"/>
  <c r="I42" i="5"/>
  <c r="I23" i="7"/>
  <c r="I23" i="9"/>
  <c r="I34" i="13"/>
  <c r="I44" i="13"/>
  <c r="H4" i="12"/>
  <c r="I4" i="12" s="1"/>
  <c r="I38" i="11"/>
  <c r="I20" i="13"/>
  <c r="I24" i="11"/>
  <c r="I35" i="12"/>
  <c r="H41" i="12"/>
  <c r="I41" i="12" s="1"/>
  <c r="H13" i="12"/>
  <c r="I13" i="12" s="1"/>
  <c r="I40" i="13"/>
  <c r="I23" i="12"/>
  <c r="I10" i="11"/>
  <c r="I24" i="7"/>
  <c r="I21" i="12"/>
  <c r="I12" i="13"/>
  <c r="I18" i="11"/>
  <c r="H14" i="12"/>
  <c r="I14" i="12" s="1"/>
  <c r="I34" i="11"/>
  <c r="I44" i="11"/>
  <c r="I32" i="13"/>
  <c r="I14" i="13"/>
  <c r="H42" i="11"/>
  <c r="I8" i="11"/>
  <c r="I38" i="5"/>
  <c r="I20" i="11"/>
  <c r="I14" i="11"/>
  <c r="H12" i="11"/>
  <c r="H44" i="12"/>
  <c r="I44" i="12" s="1"/>
  <c r="I40" i="11"/>
  <c r="I28" i="11"/>
  <c r="I26" i="12"/>
  <c r="I26" i="11"/>
  <c r="I36" i="11"/>
  <c r="I6" i="11"/>
  <c r="I37" i="4"/>
  <c r="I33" i="4"/>
  <c r="I22" i="4"/>
  <c r="I24" i="8"/>
  <c r="I40" i="5"/>
  <c r="I11" i="5"/>
  <c r="I34" i="7"/>
  <c r="I44" i="5"/>
  <c r="I33" i="5"/>
  <c r="I29" i="5"/>
  <c r="I36" i="7"/>
  <c r="I32" i="7"/>
  <c r="I34" i="5"/>
  <c r="I22" i="13"/>
  <c r="H32" i="12"/>
  <c r="I32" i="12" s="1"/>
  <c r="H6" i="12"/>
  <c r="I6" i="12" s="1"/>
  <c r="I5" i="4"/>
  <c r="I13" i="4"/>
  <c r="I9" i="5"/>
  <c r="I44" i="6"/>
  <c r="I24" i="6"/>
  <c r="I28" i="6"/>
  <c r="I14" i="6"/>
  <c r="I8" i="6"/>
  <c r="H25" i="12"/>
  <c r="I25" i="12" s="1"/>
  <c r="E32" i="11"/>
  <c r="F32" i="11" s="1"/>
  <c r="H42" i="12"/>
  <c r="I42" i="12" s="1"/>
  <c r="I33" i="9"/>
  <c r="I44" i="10"/>
  <c r="I16" i="11"/>
  <c r="I20" i="10"/>
  <c r="I14" i="10"/>
  <c r="E27" i="13"/>
  <c r="F27" i="13" s="1"/>
  <c r="E9" i="12"/>
  <c r="F9" i="12" s="1"/>
  <c r="E12" i="11"/>
  <c r="F12" i="11" s="1"/>
  <c r="E37" i="13"/>
  <c r="F37" i="13" s="1"/>
  <c r="E7" i="13"/>
  <c r="F7" i="13" s="1"/>
  <c r="E17" i="13"/>
  <c r="F17" i="13" s="1"/>
  <c r="I30" i="11"/>
  <c r="I13" i="13"/>
  <c r="I33" i="13"/>
  <c r="H47" i="13"/>
  <c r="I47" i="13" s="1"/>
  <c r="I45" i="13"/>
  <c r="I19" i="13"/>
  <c r="I39" i="13"/>
  <c r="I35" i="13"/>
  <c r="I31" i="13"/>
  <c r="I21" i="13"/>
  <c r="I41" i="13"/>
  <c r="I23" i="13"/>
  <c r="I25" i="13"/>
  <c r="I9" i="13"/>
  <c r="I29" i="13"/>
  <c r="I42" i="13"/>
  <c r="H43" i="12"/>
  <c r="I43" i="12" s="1"/>
  <c r="H36" i="12"/>
  <c r="I36" i="12" s="1"/>
  <c r="H33" i="12"/>
  <c r="I33" i="12" s="1"/>
  <c r="H34" i="12"/>
  <c r="I34" i="12" s="1"/>
  <c r="H27" i="12"/>
  <c r="I27" i="12" s="1"/>
  <c r="H24" i="12"/>
  <c r="I24" i="12" s="1"/>
  <c r="H12" i="12"/>
  <c r="I12" i="12" s="1"/>
  <c r="H16" i="12"/>
  <c r="I16" i="12" s="1"/>
  <c r="E39" i="12"/>
  <c r="F39" i="12" s="1"/>
  <c r="E19" i="12"/>
  <c r="F19" i="12" s="1"/>
  <c r="H7" i="12"/>
  <c r="I7" i="12" s="1"/>
  <c r="I17" i="11"/>
  <c r="I37" i="11"/>
  <c r="I7" i="11"/>
  <c r="I27" i="11"/>
  <c r="I41" i="10"/>
  <c r="I31" i="10"/>
  <c r="I21" i="10"/>
  <c r="I11" i="10"/>
  <c r="I35" i="10"/>
  <c r="I25" i="10"/>
  <c r="I15" i="10"/>
  <c r="I5" i="10"/>
  <c r="I28" i="9"/>
  <c r="I34" i="9"/>
  <c r="I24" i="9"/>
  <c r="I14" i="9"/>
  <c r="I4" i="8"/>
  <c r="I4" i="7"/>
  <c r="I39" i="6"/>
  <c r="I29" i="6"/>
  <c r="I19" i="6"/>
  <c r="I9" i="6"/>
  <c r="I45" i="6"/>
  <c r="I35" i="6"/>
  <c r="I25" i="6"/>
  <c r="I15" i="6"/>
  <c r="I5" i="6"/>
  <c r="I4" i="6"/>
  <c r="I41" i="4"/>
  <c r="I23" i="4"/>
  <c r="I25" i="4"/>
  <c r="I45" i="4"/>
  <c r="I27" i="4"/>
  <c r="I16" i="4"/>
  <c r="I11" i="4"/>
  <c r="I17" i="3"/>
  <c r="I6" i="3"/>
  <c r="I34" i="3"/>
  <c r="I42" i="3"/>
  <c r="I26" i="3"/>
  <c r="I22" i="3"/>
  <c r="I41" i="3"/>
  <c r="I35" i="3"/>
  <c r="I31" i="3"/>
  <c r="I25" i="3"/>
  <c r="I21" i="3"/>
  <c r="I14" i="3"/>
  <c r="I7" i="3"/>
  <c r="I4" i="3"/>
  <c r="I4" i="5"/>
  <c r="I4" i="4"/>
  <c r="G14" i="1" l="1"/>
  <c r="H14" i="1" s="1"/>
  <c r="G7" i="1"/>
  <c r="H7" i="1" s="1"/>
  <c r="G10" i="1"/>
  <c r="H10" i="1" s="1"/>
  <c r="G9" i="1"/>
  <c r="H9" i="1" s="1"/>
  <c r="G17" i="1"/>
  <c r="H17" i="1" s="1"/>
  <c r="G13" i="1"/>
  <c r="H13" i="1" s="1"/>
  <c r="G8" i="1"/>
  <c r="H8" i="1" s="1"/>
  <c r="G11" i="1"/>
  <c r="H11" i="1" s="1"/>
  <c r="G12" i="1"/>
  <c r="H12" i="1" s="1"/>
  <c r="I8" i="8"/>
  <c r="I19" i="12"/>
  <c r="I18" i="6"/>
  <c r="I30" i="5"/>
  <c r="I11" i="3"/>
  <c r="E40" i="9"/>
  <c r="F40" i="9" s="1"/>
  <c r="E26" i="5"/>
  <c r="F26" i="5" s="1"/>
  <c r="I8" i="2"/>
  <c r="E18" i="7"/>
  <c r="F18" i="7" s="1"/>
  <c r="H46" i="5"/>
  <c r="I46" i="5" s="1"/>
  <c r="E16" i="8"/>
  <c r="F16" i="8" s="1"/>
  <c r="I12" i="11"/>
  <c r="I24" i="10"/>
  <c r="I20" i="7"/>
  <c r="I41" i="8"/>
  <c r="I13" i="5"/>
  <c r="E7" i="10"/>
  <c r="F7" i="10" s="1"/>
  <c r="I36" i="3"/>
  <c r="I42" i="11"/>
  <c r="I22" i="10"/>
  <c r="I34" i="8"/>
  <c r="E29" i="4"/>
  <c r="F29" i="4" s="1"/>
  <c r="I31" i="7"/>
  <c r="E19" i="4"/>
  <c r="F19" i="4" s="1"/>
  <c r="I40" i="10"/>
  <c r="I14" i="7"/>
  <c r="I15" i="2"/>
  <c r="E30" i="9"/>
  <c r="F30" i="9" s="1"/>
  <c r="I20" i="8"/>
  <c r="I23" i="5"/>
  <c r="I44" i="9"/>
  <c r="I8" i="9"/>
  <c r="I31" i="4"/>
  <c r="I9" i="2"/>
  <c r="E47" i="10"/>
  <c r="F47" i="10" s="1"/>
  <c r="I6" i="4"/>
  <c r="H29" i="4"/>
  <c r="I10" i="10"/>
  <c r="I6" i="7"/>
  <c r="I41" i="5"/>
  <c r="I28" i="2"/>
  <c r="I15" i="4"/>
  <c r="I38" i="9"/>
  <c r="I12" i="10"/>
  <c r="I38" i="6"/>
  <c r="I21" i="7"/>
  <c r="I13" i="7"/>
  <c r="I32" i="10"/>
  <c r="I19" i="8"/>
  <c r="I10" i="7"/>
  <c r="I13" i="8"/>
  <c r="I26" i="2"/>
  <c r="I34" i="10"/>
  <c r="I16" i="6"/>
  <c r="I38" i="8"/>
  <c r="I26" i="4"/>
  <c r="I15" i="3"/>
  <c r="I24" i="5"/>
  <c r="I16" i="2"/>
  <c r="I26" i="6"/>
  <c r="I17" i="4"/>
  <c r="I12" i="8"/>
  <c r="E46" i="5"/>
  <c r="F46" i="5" s="1"/>
  <c r="I37" i="2"/>
  <c r="H40" i="9"/>
  <c r="I34" i="6"/>
  <c r="I42" i="4"/>
  <c r="I44" i="4"/>
  <c r="I48" i="8"/>
  <c r="I42" i="10"/>
  <c r="I20" i="5"/>
  <c r="I42" i="8"/>
  <c r="I20" i="2"/>
  <c r="I30" i="2"/>
  <c r="I34" i="2"/>
  <c r="I14" i="2"/>
  <c r="I44" i="2"/>
  <c r="I4" i="9"/>
  <c r="I18" i="9"/>
  <c r="I6" i="6"/>
  <c r="I25" i="7"/>
  <c r="I19" i="5"/>
  <c r="I23" i="8"/>
  <c r="I35" i="7"/>
  <c r="I8" i="5"/>
  <c r="I36" i="2"/>
  <c r="I19" i="2"/>
  <c r="E10" i="9"/>
  <c r="F10" i="9" s="1"/>
  <c r="E20" i="9"/>
  <c r="F20" i="9" s="1"/>
  <c r="I30" i="8"/>
  <c r="I35" i="4"/>
  <c r="I30" i="10"/>
  <c r="I31" i="5"/>
  <c r="I12" i="5"/>
  <c r="I44" i="7"/>
  <c r="E22" i="2"/>
  <c r="F22" i="2" s="1"/>
  <c r="E21" i="6"/>
  <c r="F21" i="6" s="1"/>
  <c r="I30" i="7"/>
  <c r="I38" i="2"/>
  <c r="E17" i="10"/>
  <c r="F17" i="10" s="1"/>
  <c r="I39" i="8"/>
  <c r="I32" i="5"/>
  <c r="I12" i="7"/>
  <c r="E37" i="10"/>
  <c r="F37" i="10" s="1"/>
  <c r="I28" i="5"/>
  <c r="H32" i="11"/>
  <c r="I32" i="11" s="1"/>
  <c r="H37" i="13"/>
  <c r="I37" i="13" s="1"/>
  <c r="H27" i="13"/>
  <c r="I27" i="13" s="1"/>
  <c r="E6" i="8"/>
  <c r="F6" i="8" s="1"/>
  <c r="E28" i="7"/>
  <c r="F28" i="7" s="1"/>
  <c r="I43" i="9"/>
  <c r="I7" i="9"/>
  <c r="I29" i="8"/>
  <c r="I24" i="4"/>
  <c r="E27" i="10"/>
  <c r="F27" i="10" s="1"/>
  <c r="I11" i="7"/>
  <c r="I21" i="5"/>
  <c r="I11" i="8"/>
  <c r="I33" i="8"/>
  <c r="I44" i="8"/>
  <c r="I40" i="8"/>
  <c r="H9" i="12"/>
  <c r="I9" i="12" s="1"/>
  <c r="I43" i="7"/>
  <c r="I39" i="5"/>
  <c r="E36" i="8"/>
  <c r="F36" i="8" s="1"/>
  <c r="E26" i="8"/>
  <c r="F26" i="8" s="1"/>
  <c r="E41" i="6"/>
  <c r="F41" i="6" s="1"/>
  <c r="I15" i="7"/>
  <c r="E16" i="5"/>
  <c r="F16" i="5" s="1"/>
  <c r="I5" i="7"/>
  <c r="E22" i="11"/>
  <c r="F22" i="11" s="1"/>
  <c r="I14" i="8"/>
  <c r="I28" i="8"/>
  <c r="I37" i="9"/>
  <c r="I22" i="7"/>
  <c r="I14" i="5"/>
  <c r="E6" i="5"/>
  <c r="F6" i="5" s="1"/>
  <c r="I18" i="8"/>
  <c r="E8" i="7"/>
  <c r="F8" i="7" s="1"/>
  <c r="I18" i="5"/>
  <c r="I22" i="8"/>
  <c r="I40" i="7"/>
  <c r="I41" i="7"/>
  <c r="I45" i="2"/>
  <c r="I25" i="2"/>
  <c r="E31" i="6"/>
  <c r="F31" i="6" s="1"/>
  <c r="E38" i="7"/>
  <c r="F38" i="7" s="1"/>
  <c r="H17" i="13"/>
  <c r="I17" i="13" s="1"/>
  <c r="H7" i="13"/>
  <c r="I7" i="13" s="1"/>
  <c r="E46" i="8"/>
  <c r="F46" i="8" s="1"/>
  <c r="I10" i="8"/>
  <c r="I21" i="8"/>
  <c r="I32" i="8"/>
  <c r="I43" i="8"/>
  <c r="I33" i="7"/>
  <c r="I36" i="6"/>
  <c r="I16" i="7"/>
  <c r="I13" i="9"/>
  <c r="I27" i="9"/>
  <c r="I26" i="7"/>
  <c r="H29" i="12"/>
  <c r="I29" i="12" s="1"/>
  <c r="H39" i="12"/>
  <c r="I39" i="12" s="1"/>
  <c r="I13" i="10"/>
  <c r="I33" i="10"/>
  <c r="I19" i="10"/>
  <c r="I39" i="10"/>
  <c r="I23" i="10"/>
  <c r="I43" i="10"/>
  <c r="I9" i="10"/>
  <c r="I29" i="10"/>
  <c r="I4" i="10"/>
  <c r="I22" i="9"/>
  <c r="I6" i="9"/>
  <c r="I26" i="9"/>
  <c r="I5" i="9"/>
  <c r="I15" i="9"/>
  <c r="I25" i="9"/>
  <c r="I35" i="9"/>
  <c r="I45" i="9"/>
  <c r="I12" i="9"/>
  <c r="I32" i="9"/>
  <c r="I16" i="9"/>
  <c r="I36" i="9"/>
  <c r="I42" i="9"/>
  <c r="I13" i="6"/>
  <c r="I33" i="6"/>
  <c r="I17" i="6"/>
  <c r="I37" i="6"/>
  <c r="I23" i="6"/>
  <c r="I43" i="6"/>
  <c r="I7" i="6"/>
  <c r="I27" i="6"/>
  <c r="I14" i="4"/>
  <c r="I7" i="4"/>
  <c r="I12" i="4"/>
  <c r="I34" i="4"/>
  <c r="I32" i="4"/>
  <c r="I43" i="4"/>
  <c r="E39" i="4"/>
  <c r="F39" i="4" s="1"/>
  <c r="I21" i="4"/>
  <c r="I36" i="4"/>
  <c r="H19" i="4"/>
  <c r="I19" i="4" s="1"/>
  <c r="I32" i="3"/>
  <c r="I23" i="3"/>
  <c r="I13" i="3"/>
  <c r="I24" i="3"/>
  <c r="I12" i="3"/>
  <c r="I39" i="2"/>
  <c r="I17" i="2"/>
  <c r="I5" i="2"/>
  <c r="I27" i="2"/>
  <c r="E32" i="2"/>
  <c r="F32" i="2" s="1"/>
  <c r="I10" i="2"/>
  <c r="I35" i="2"/>
  <c r="I18" i="2"/>
  <c r="I40" i="2"/>
  <c r="I6" i="2"/>
  <c r="I7" i="2"/>
  <c r="I29" i="2"/>
  <c r="I24" i="2"/>
  <c r="E42" i="2"/>
  <c r="F42" i="2" s="1"/>
  <c r="I37" i="3"/>
  <c r="E29" i="3"/>
  <c r="F29" i="3" s="1"/>
  <c r="I16" i="3"/>
  <c r="E39" i="3"/>
  <c r="F39" i="3" s="1"/>
  <c r="E9" i="4"/>
  <c r="F9" i="4" s="1"/>
  <c r="I33" i="3"/>
  <c r="I5" i="3"/>
  <c r="I27" i="3"/>
  <c r="H30" i="9" l="1"/>
  <c r="I30" i="9" s="1"/>
  <c r="I29" i="4"/>
  <c r="I40" i="9"/>
  <c r="H10" i="9"/>
  <c r="I10" i="9" s="1"/>
  <c r="H20" i="9"/>
  <c r="I20" i="9" s="1"/>
  <c r="H42" i="2"/>
  <c r="I42" i="2" s="1"/>
  <c r="H7" i="10"/>
  <c r="I7" i="10" s="1"/>
  <c r="H46" i="8"/>
  <c r="I46" i="8" s="1"/>
  <c r="H26" i="5"/>
  <c r="I26" i="5" s="1"/>
  <c r="H38" i="7"/>
  <c r="I38" i="7" s="1"/>
  <c r="H31" i="6"/>
  <c r="I31" i="6" s="1"/>
  <c r="H47" i="10"/>
  <c r="I47" i="10" s="1"/>
  <c r="H28" i="7"/>
  <c r="I28" i="7" s="1"/>
  <c r="H16" i="8"/>
  <c r="I16" i="8" s="1"/>
  <c r="H6" i="5"/>
  <c r="I6" i="5" s="1"/>
  <c r="H16" i="5"/>
  <c r="I16" i="5" s="1"/>
  <c r="H26" i="8"/>
  <c r="I26" i="8" s="1"/>
  <c r="H18" i="7"/>
  <c r="I18" i="7" s="1"/>
  <c r="H27" i="10"/>
  <c r="I27" i="10" s="1"/>
  <c r="H11" i="6"/>
  <c r="I11" i="6" s="1"/>
  <c r="H8" i="7"/>
  <c r="I8" i="7" s="1"/>
  <c r="H22" i="11"/>
  <c r="I22" i="11" s="1"/>
  <c r="H41" i="6"/>
  <c r="I41" i="6" s="1"/>
  <c r="H36" i="8"/>
  <c r="I36" i="8" s="1"/>
  <c r="H6" i="8"/>
  <c r="I6" i="8" s="1"/>
  <c r="H37" i="10"/>
  <c r="I37" i="10" s="1"/>
  <c r="H17" i="10"/>
  <c r="I17" i="10" s="1"/>
  <c r="H21" i="6"/>
  <c r="I21" i="6" s="1"/>
  <c r="H39" i="4"/>
  <c r="I39" i="4" s="1"/>
  <c r="H29" i="3"/>
  <c r="I29" i="3" s="1"/>
  <c r="H32" i="2"/>
  <c r="I32" i="2" s="1"/>
  <c r="H22" i="2"/>
  <c r="I22" i="2" s="1"/>
  <c r="H39" i="3"/>
  <c r="I39" i="3" s="1"/>
  <c r="H9" i="4"/>
  <c r="I9" i="4" s="1"/>
  <c r="E9" i="3"/>
  <c r="F9" i="3" s="1"/>
  <c r="E19" i="3"/>
  <c r="F19" i="3" s="1"/>
  <c r="H9" i="3"/>
  <c r="H19" i="3" l="1"/>
  <c r="I19" i="3" s="1"/>
  <c r="I9" i="3"/>
  <c r="I4" i="2"/>
  <c r="H12" i="2"/>
  <c r="I12" i="2" s="1"/>
  <c r="E12" i="2" l="1"/>
  <c r="F12" i="2" s="1"/>
  <c r="B18" i="1"/>
  <c r="D6" i="1"/>
  <c r="E6" i="1" l="1"/>
  <c r="D18" i="1"/>
  <c r="E18" i="1" s="1"/>
  <c r="F18" i="1" l="1"/>
  <c r="G18" i="1" s="1"/>
  <c r="H18" i="1" s="1"/>
  <c r="G6" i="1"/>
  <c r="H6" i="1" s="1"/>
</calcChain>
</file>

<file path=xl/sharedStrings.xml><?xml version="1.0" encoding="utf-8"?>
<sst xmlns="http://schemas.openxmlformats.org/spreadsheetml/2006/main" count="181" uniqueCount="71">
  <si>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</si>
  <si>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</si>
  <si>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</si>
  <si>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</si>
  <si>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</si>
  <si>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</si>
  <si>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</si>
  <si>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</si>
  <si>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</si>
  <si>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</si>
  <si>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</si>
  <si>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</si>
  <si>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</si>
  <si>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</t>
  </si>
  <si>
    <t>N-1</t>
  </si>
  <si>
    <t>Variation N vs N-1</t>
  </si>
  <si>
    <t>% variation</t>
  </si>
  <si>
    <t>TOTAL S5</t>
  </si>
  <si>
    <t>TOTAL S6</t>
  </si>
  <si>
    <t>TOTAL S7</t>
  </si>
  <si>
    <t>TOTAL S8</t>
  </si>
  <si>
    <t>TOTAL S9</t>
  </si>
  <si>
    <t>TOTAL S10</t>
  </si>
  <si>
    <t>TOTAL S11</t>
  </si>
  <si>
    <t>TOTAL S12</t>
  </si>
  <si>
    <t>TOTAL S13</t>
  </si>
  <si>
    <t>TOTAL S14</t>
  </si>
  <si>
    <t>TOTAL S15</t>
  </si>
  <si>
    <t>TOTAL S16</t>
  </si>
  <si>
    <t>TOTAL S17</t>
  </si>
  <si>
    <t>TOTAL S18</t>
  </si>
  <si>
    <t>TOTAL S19</t>
  </si>
  <si>
    <t>TOTAL S20</t>
  </si>
  <si>
    <t>TOTAL S21</t>
  </si>
  <si>
    <t>TOTAL S22</t>
  </si>
  <si>
    <t>TOTAL S23</t>
  </si>
  <si>
    <t>TOTAL S24</t>
  </si>
  <si>
    <t>TOTAL S25</t>
  </si>
  <si>
    <t>TOTAL S26</t>
  </si>
  <si>
    <t>TOTAL S27</t>
  </si>
  <si>
    <t>TOTAL S28</t>
  </si>
  <si>
    <t>TOTAL S29</t>
  </si>
  <si>
    <t>TOTAL S30</t>
  </si>
  <si>
    <t>TOTAL S31</t>
  </si>
  <si>
    <t>TOTAL S32</t>
  </si>
  <si>
    <t>TOTAL S33</t>
  </si>
  <si>
    <t>TOTAL S34</t>
  </si>
  <si>
    <t>TOTAL S35</t>
  </si>
  <si>
    <t>TOTAL S36</t>
  </si>
  <si>
    <t>TOTAL S37</t>
  </si>
  <si>
    <t>TOTAL S38</t>
  </si>
  <si>
    <t>TOTAL S39</t>
  </si>
  <si>
    <t>TOTAL S40</t>
  </si>
  <si>
    <t>TOTAL S41</t>
  </si>
  <si>
    <t>TOTAL S42</t>
  </si>
  <si>
    <t>TOTAL S43</t>
  </si>
  <si>
    <t>TOTAL S44</t>
  </si>
  <si>
    <t>TOTAL S45</t>
  </si>
  <si>
    <t>TOTAL S46</t>
  </si>
  <si>
    <t>TOTAL S47</t>
  </si>
  <si>
    <t>TOTAL S48</t>
  </si>
  <si>
    <t>TOTAL S49</t>
  </si>
  <si>
    <t>TOTAL S50</t>
  </si>
  <si>
    <t>TOTAL S51</t>
  </si>
  <si>
    <t>TOTAL S52</t>
  </si>
  <si>
    <t>Date N-1</t>
  </si>
  <si>
    <t>Date N</t>
  </si>
  <si>
    <t>lundi 25 décembre 2017</t>
  </si>
  <si>
    <t xml:space="preserve">TOTAL </t>
  </si>
  <si>
    <t>Objectif</t>
  </si>
  <si>
    <t>Variation N vs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</si>
</sst>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59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0" borderId="0" xfId="0" applyFill="1"/>
    <xf numFmtId="14" fontId="0" fillId="0" borderId="0" xfId="0" applyNumberFormat="1"/>
    <xf numFmtId="0" fontId="0" fillId="0" borderId="0" xfId="0" applyBorder="1"/>
    <xf numFmtId="0" fontId="0" fillId="0" borderId="0" xfId="0" applyFont="1"/>
    <xf numFmtId="164" fontId="0" fillId="0" borderId="1" xfId="0" applyNumberFormat="1" applyBorder="1" applyAlignment="1">
      <alignment horizontal="left"/>
    </xf>
    <xf numFmtId="0" fontId="0" fillId="0" borderId="1" xfId="0" applyBorder="1"/>
    <xf numFmtId="164" fontId="0" fillId="0" borderId="1" xfId="0" applyNumberFormat="1" applyBorder="1"/>
    <xf numFmtId="9" fontId="0" fillId="0" borderId="1" xfId="1" applyFont="1" applyBorder="1"/>
    <xf numFmtId="164" fontId="0" fillId="0" borderId="5" xfId="0" applyNumberFormat="1" applyBorder="1"/>
    <xf numFmtId="164" fontId="0" fillId="0" borderId="5" xfId="0" applyNumberFormat="1" applyBorder="1" applyAlignment="1">
      <alignment horizontal="left"/>
    </xf>
    <xf numFmtId="0" fontId="0" fillId="0" borderId="5" xfId="0" applyBorder="1"/>
    <xf numFmtId="9" fontId="0" fillId="0" borderId="5" xfId="1" applyFont="1" applyBorder="1"/>
    <xf numFmtId="0" fontId="2" fillId="0" borderId="6" xfId="0" applyFont="1" applyFill="1" applyBorder="1"/>
    <xf numFmtId="164" fontId="0" fillId="0" borderId="6" xfId="0" applyNumberFormat="1" applyBorder="1" applyAlignment="1">
      <alignment horizontal="left"/>
    </xf>
    <xf numFmtId="0" fontId="0" fillId="0" borderId="6" xfId="0" applyBorder="1"/>
    <xf numFmtId="164" fontId="2" fillId="0" borderId="6" xfId="0" applyNumberFormat="1" applyFont="1" applyFill="1" applyBorder="1"/>
    <xf numFmtId="0" fontId="0" fillId="0" borderId="6" xfId="0" applyFill="1" applyBorder="1"/>
    <xf numFmtId="9" fontId="2" fillId="0" borderId="6" xfId="1" applyFont="1" applyFill="1" applyBorder="1"/>
    <xf numFmtId="0" fontId="2" fillId="3" borderId="7" xfId="0" applyFont="1" applyFill="1" applyBorder="1"/>
    <xf numFmtId="0" fontId="2" fillId="3" borderId="8" xfId="0" applyFont="1" applyFill="1" applyBorder="1"/>
    <xf numFmtId="0" fontId="2" fillId="3" borderId="9" xfId="0" applyFont="1" applyFill="1" applyBorder="1"/>
    <xf numFmtId="164" fontId="2" fillId="2" borderId="7" xfId="0" applyNumberFormat="1" applyFont="1" applyFill="1" applyBorder="1"/>
    <xf numFmtId="0" fontId="0" fillId="0" borderId="8" xfId="0" applyBorder="1"/>
    <xf numFmtId="0" fontId="2" fillId="2" borderId="8" xfId="0" applyFont="1" applyFill="1" applyBorder="1"/>
    <xf numFmtId="9" fontId="2" fillId="2" borderId="8" xfId="1" applyFont="1" applyFill="1" applyBorder="1"/>
    <xf numFmtId="9" fontId="2" fillId="2" borderId="9" xfId="1" applyFont="1" applyFill="1" applyBorder="1"/>
    <xf numFmtId="164" fontId="2" fillId="0" borderId="8" xfId="0" applyNumberFormat="1" applyFont="1" applyFill="1" applyBorder="1"/>
    <xf numFmtId="164" fontId="0" fillId="0" borderId="1" xfId="0" applyNumberFormat="1" applyFill="1" applyBorder="1" applyAlignment="1">
      <alignment horizontal="left"/>
    </xf>
    <xf numFmtId="164" fontId="0" fillId="0" borderId="1" xfId="0" applyNumberFormat="1" applyFill="1" applyBorder="1"/>
    <xf numFmtId="164" fontId="0" fillId="0" borderId="5" xfId="0" applyNumberFormat="1" applyFill="1" applyBorder="1"/>
    <xf numFmtId="0" fontId="0" fillId="0" borderId="6" xfId="0" applyFont="1" applyFill="1" applyBorder="1"/>
    <xf numFmtId="0" fontId="2" fillId="2" borderId="9" xfId="0" applyFont="1" applyFill="1" applyBorder="1"/>
    <xf numFmtId="0" fontId="0" fillId="0" borderId="5" xfId="0" applyFill="1" applyBorder="1"/>
    <xf numFmtId="9" fontId="0" fillId="0" borderId="5" xfId="1" applyFont="1" applyFill="1" applyBorder="1"/>
    <xf numFmtId="0" fontId="2" fillId="2" borderId="7" xfId="0" applyFont="1" applyFill="1" applyBorder="1"/>
    <xf numFmtId="0" fontId="2" fillId="0" borderId="8" xfId="0" applyFont="1" applyFill="1" applyBorder="1"/>
    <xf numFmtId="0" fontId="2" fillId="0" borderId="0" xfId="0" applyFont="1"/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4" xfId="0" applyFont="1" applyFill="1" applyBorder="1"/>
    <xf numFmtId="0" fontId="2" fillId="0" borderId="17" xfId="0" applyFont="1" applyFill="1" applyBorder="1"/>
    <xf numFmtId="2" fontId="0" fillId="0" borderId="18" xfId="0" applyNumberFormat="1" applyBorder="1"/>
    <xf numFmtId="2" fontId="2" fillId="2" borderId="18" xfId="0" applyNumberFormat="1" applyFont="1" applyFill="1" applyBorder="1"/>
    <xf numFmtId="0" fontId="0" fillId="0" borderId="19" xfId="0" applyBorder="1"/>
    <xf numFmtId="0" fontId="0" fillId="0" borderId="20" xfId="0" applyFont="1" applyFill="1" applyBorder="1"/>
    <xf numFmtId="43" fontId="0" fillId="0" borderId="15" xfId="2" applyFont="1" applyBorder="1"/>
    <xf numFmtId="43" fontId="0" fillId="0" borderId="6" xfId="2" applyFont="1" applyBorder="1"/>
    <xf numFmtId="43" fontId="0" fillId="0" borderId="1" xfId="2" applyFont="1" applyBorder="1"/>
    <xf numFmtId="43" fontId="0" fillId="0" borderId="10" xfId="2" applyFont="1" applyBorder="1"/>
    <xf numFmtId="43" fontId="0" fillId="0" borderId="11" xfId="2" applyFont="1" applyBorder="1"/>
    <xf numFmtId="43" fontId="0" fillId="0" borderId="3" xfId="2" applyFont="1" applyBorder="1"/>
    <xf numFmtId="9" fontId="0" fillId="0" borderId="6" xfId="1" applyFont="1" applyBorder="1"/>
    <xf numFmtId="9" fontId="0" fillId="0" borderId="3" xfId="1" applyFont="1" applyBorder="1"/>
    <xf numFmtId="9" fontId="0" fillId="0" borderId="16" xfId="1" applyFont="1" applyBorder="1"/>
    <xf numFmtId="9" fontId="0" fillId="0" borderId="2" xfId="1" applyFont="1" applyBorder="1"/>
    <xf numFmtId="9" fontId="0" fillId="0" borderId="4" xfId="1" applyFont="1" applyBorder="1"/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workbookViewId="0">
      <selection activeCell="D17" sqref="D17"/>
    </sheetView>
  </sheetViews>
  <sheetFormatPr baseColWidth="10" defaultRowHeight="15" x14ac:dyDescent="0.25"/>
  <cols>
    <col min="1" max="1" width="12" bestFit="1" customWidth="1"/>
    <col min="2" max="3" width="11.85546875" bestFit="1" customWidth="1"/>
    <col min="4" max="4" width="17.140625" bestFit="1" customWidth="1"/>
    <col min="5" max="5" width="11" bestFit="1" customWidth="1"/>
    <col min="6" max="6" width="11.85546875" bestFit="1" customWidth="1"/>
    <col min="7" max="7" width="21" bestFit="1" customWidth="1"/>
    <col min="8" max="8" width="11" bestFit="1" customWidth="1"/>
  </cols>
  <sheetData>
    <row r="1" spans="1:8" ht="15.75" thickBot="1" x14ac:dyDescent="0.3"/>
    <row r="2" spans="1:8" ht="16.5" thickTop="1" thickBot="1" x14ac:dyDescent="0.3">
      <c r="A2" s="45"/>
      <c r="B2" s="44"/>
    </row>
    <row r="3" spans="1:8" ht="15.75" thickTop="1" x14ac:dyDescent="0.25"/>
    <row r="4" spans="1:8" ht="15.75" thickBot="1" x14ac:dyDescent="0.3">
      <c r="A4" s="39"/>
    </row>
    <row r="5" spans="1:8" ht="16.5" thickTop="1" thickBot="1" x14ac:dyDescent="0.3">
      <c r="A5" s="43"/>
      <c r="B5" s="21" t="s">
        <v>13</v>
      </c>
      <c r="C5" s="22" t="s">
        <v>14</v>
      </c>
      <c r="D5" s="22" t="s">
        <v>15</v>
      </c>
      <c r="E5" s="22" t="s">
        <v>16</v>
      </c>
      <c r="F5" s="22" t="s">
        <v>69</v>
      </c>
      <c r="G5" s="22" t="s">
        <v>70</v>
      </c>
      <c r="H5" s="23" t="s">
        <v>16</v>
      </c>
    </row>
    <row r="6" spans="1:8" ht="15.75" thickTop="1" x14ac:dyDescent="0.25">
      <c r="A6" s="40" t="s">
        <v>0</v>
      </c>
      <c r="B6" s="48">
        <f ca="1">SUMIF(INDIRECT("'"&amp;'Recap mensuel Concessions'!A6&amp;"'!A:A",TRUE),"&gt;1",INDIRECT("'"&amp;'Recap mensuel Concessions'!A6&amp;"'!C:C",TRUE))</f>
        <v>15273</v>
      </c>
      <c r="C6" s="49">
        <f ca="1">SUMIFS(INDIRECT("'"&amp;'Recap mensuel Concessions'!A6&amp;"'!D:D",TRUE),INDIRECT("'"&amp;'Recap mensuel Concessions'!A6&amp;"'!A:A",TRUE),"&gt;1",INDIRECT("'"&amp;'Recap mensuel Concessions'!A6&amp;"'!A:A",TRUE),"&lt;="&amp;TODAY()-1)</f>
        <v>10686</v>
      </c>
      <c r="D6" s="49">
        <f ca="1">B6-C6</f>
        <v>4587</v>
      </c>
      <c r="E6" s="54">
        <f ca="1">IF(C6&lt;&gt;0,D6/C6,0)</f>
        <v>0.4292532285233015</v>
      </c>
      <c r="F6" s="50">
        <f ca="1">SUMIFS(INDIRECT("'"&amp;'Recap mensuel Concessions'!A6&amp;"'!G:G",TRUE),INDIRECT("'"&amp;'Recap mensuel Concessions'!A6&amp;"'!A:A",TRUE),"&gt;1",INDIRECT("'"&amp;'Recap mensuel Concessions'!A6&amp;"'!A:A",TRUE),"&lt;="&amp;TODAY()-1)</f>
        <v>0</v>
      </c>
      <c r="G6" s="49">
        <f ca="1">B6-F6</f>
        <v>15273</v>
      </c>
      <c r="H6" s="56">
        <f ca="1">IF(F6&lt;&gt;0,G6/F6,0)</f>
        <v>0</v>
      </c>
    </row>
    <row r="7" spans="1:8" x14ac:dyDescent="0.25">
      <c r="A7" s="41" t="s">
        <v>1</v>
      </c>
      <c r="B7" s="51">
        <f ca="1">SUMIF(INDIRECT("'"&amp;'Recap mensuel Concessions'!A7&amp;"'!A:A",TRUE),"&gt;1",INDIRECT("'"&amp;'Recap mensuel Concessions'!A7&amp;"'!C:C",TRUE))</f>
        <v>0</v>
      </c>
      <c r="C7" s="49">
        <f ca="1">SUMIFS(INDIRECT("'"&amp;'Recap mensuel Concessions'!A7&amp;"'!D:D",TRUE),INDIRECT("'"&amp;'Recap mensuel Concessions'!A7&amp;"'!A:A",TRUE),"&gt;1",INDIRECT("'"&amp;'Recap mensuel Concessions'!A7&amp;"'!A:A",TRUE),"&lt;="&amp;TODAY()-1)</f>
        <v>0</v>
      </c>
      <c r="D7" s="50">
        <f t="shared" ref="D7:D18" ca="1" si="0">B7-C7</f>
        <v>0</v>
      </c>
      <c r="E7" s="10">
        <f t="shared" ref="E7:E18" ca="1" si="1">IF(C7&lt;&gt;0,D7/C7,0)</f>
        <v>0</v>
      </c>
      <c r="F7" s="50">
        <f ca="1">SUMIFS(INDIRECT("'"&amp;'Recap mensuel Concessions'!A7&amp;"'!G:G",TRUE),INDIRECT("'"&amp;'Recap mensuel Concessions'!A7&amp;"'!A:A",TRUE),"&gt;1",INDIRECT("'"&amp;'Recap mensuel Concessions'!A7&amp;"'!A:A",TRUE),"&lt;="&amp;TODAY()-1)</f>
        <v>0</v>
      </c>
      <c r="G7" s="50">
        <f t="shared" ref="G7:G18" ca="1" si="2">B7-F7</f>
        <v>0</v>
      </c>
      <c r="H7" s="57">
        <f t="shared" ref="H7:H18" ca="1" si="3">IF(F7&lt;&gt;0,G7/F7,0)</f>
        <v>0</v>
      </c>
    </row>
    <row r="8" spans="1:8" x14ac:dyDescent="0.25">
      <c r="A8" s="41" t="s">
        <v>2</v>
      </c>
      <c r="B8" s="51">
        <f ca="1">SUMIF(INDIRECT("'"&amp;'Recap mensuel Concessions'!A8&amp;"'!A:A",TRUE),"&gt;1",INDIRECT("'"&amp;'Recap mensuel Concessions'!A8&amp;"'!C:C",TRUE))</f>
        <v>0</v>
      </c>
      <c r="C8" s="49">
        <f ca="1">SUMIFS(INDIRECT("'"&amp;'Recap mensuel Concessions'!A8&amp;"'!D:D",TRUE),INDIRECT("'"&amp;'Recap mensuel Concessions'!A8&amp;"'!A:A",TRUE),"&gt;1",INDIRECT("'"&amp;'Recap mensuel Concessions'!A8&amp;"'!A:A",TRUE),"&lt;="&amp;TODAY()-1)</f>
        <v>0</v>
      </c>
      <c r="D8" s="50">
        <f t="shared" ca="1" si="0"/>
        <v>0</v>
      </c>
      <c r="E8" s="10">
        <f t="shared" ca="1" si="1"/>
        <v>0</v>
      </c>
      <c r="F8" s="50">
        <f ca="1">SUMIFS(INDIRECT("'"&amp;'Recap mensuel Concessions'!A8&amp;"'!G:G",TRUE),INDIRECT("'"&amp;'Recap mensuel Concessions'!A8&amp;"'!A:A",TRUE),"&gt;1",INDIRECT("'"&amp;'Recap mensuel Concessions'!A8&amp;"'!A:A",TRUE),"&lt;="&amp;TODAY()-1)</f>
        <v>0</v>
      </c>
      <c r="G8" s="50">
        <f t="shared" ca="1" si="2"/>
        <v>0</v>
      </c>
      <c r="H8" s="57">
        <f t="shared" ca="1" si="3"/>
        <v>0</v>
      </c>
    </row>
    <row r="9" spans="1:8" x14ac:dyDescent="0.25">
      <c r="A9" s="41" t="s">
        <v>3</v>
      </c>
      <c r="B9" s="51">
        <f ca="1">SUMIF(INDIRECT("'"&amp;'Recap mensuel Concessions'!A9&amp;"'!A:A",TRUE),"&gt;1",INDIRECT("'"&amp;'Recap mensuel Concessions'!A9&amp;"'!C:C",TRUE))</f>
        <v>0</v>
      </c>
      <c r="C9" s="49">
        <f ca="1">SUMIFS(INDIRECT("'"&amp;'Recap mensuel Concessions'!A9&amp;"'!D:D",TRUE),INDIRECT("'"&amp;'Recap mensuel Concessions'!A9&amp;"'!A:A",TRUE),"&gt;1",INDIRECT("'"&amp;'Recap mensuel Concessions'!A9&amp;"'!A:A",TRUE),"&lt;="&amp;TODAY()-1)</f>
        <v>0</v>
      </c>
      <c r="D9" s="50">
        <f t="shared" ca="1" si="0"/>
        <v>0</v>
      </c>
      <c r="E9" s="10">
        <f t="shared" ca="1" si="1"/>
        <v>0</v>
      </c>
      <c r="F9" s="50">
        <f ca="1">SUMIFS(INDIRECT("'"&amp;'Recap mensuel Concessions'!A9&amp;"'!G:G",TRUE),INDIRECT("'"&amp;'Recap mensuel Concessions'!A9&amp;"'!A:A",TRUE),"&gt;1",INDIRECT("'"&amp;'Recap mensuel Concessions'!A9&amp;"'!A:A",TRUE),"&lt;="&amp;TODAY()-1)</f>
        <v>0</v>
      </c>
      <c r="G9" s="50">
        <f t="shared" ca="1" si="2"/>
        <v>0</v>
      </c>
      <c r="H9" s="57">
        <f t="shared" ca="1" si="3"/>
        <v>0</v>
      </c>
    </row>
    <row r="10" spans="1:8" x14ac:dyDescent="0.25">
      <c r="A10" s="41" t="s">
        <v>4</v>
      </c>
      <c r="B10" s="51">
        <f ca="1">SUMIF(INDIRECT("'"&amp;'Recap mensuel Concessions'!A10&amp;"'!A:A",TRUE),"&gt;1",INDIRECT("'"&amp;'Recap mensuel Concessions'!A10&amp;"'!C:C",TRUE))</f>
        <v>0</v>
      </c>
      <c r="C10" s="49">
        <f ca="1">SUMIFS(INDIRECT("'"&amp;'Recap mensuel Concessions'!A10&amp;"'!D:D",TRUE),INDIRECT("'"&amp;'Recap mensuel Concessions'!A10&amp;"'!A:A",TRUE),"&gt;1",INDIRECT("'"&amp;'Recap mensuel Concessions'!A10&amp;"'!A:A",TRUE),"&lt;="&amp;TODAY()-1)</f>
        <v>0</v>
      </c>
      <c r="D10" s="50">
        <f t="shared" ca="1" si="0"/>
        <v>0</v>
      </c>
      <c r="E10" s="10">
        <f t="shared" ca="1" si="1"/>
        <v>0</v>
      </c>
      <c r="F10" s="50">
        <f ca="1">SUMIFS(INDIRECT("'"&amp;'Recap mensuel Concessions'!A10&amp;"'!G:G",TRUE),INDIRECT("'"&amp;'Recap mensuel Concessions'!A10&amp;"'!A:A",TRUE),"&gt;1",INDIRECT("'"&amp;'Recap mensuel Concessions'!A10&amp;"'!A:A",TRUE),"&lt;="&amp;TODAY()-1)</f>
        <v>0</v>
      </c>
      <c r="G10" s="50">
        <f t="shared" ca="1" si="2"/>
        <v>0</v>
      </c>
      <c r="H10" s="57">
        <f t="shared" ca="1" si="3"/>
        <v>0</v>
      </c>
    </row>
    <row r="11" spans="1:8" x14ac:dyDescent="0.25">
      <c r="A11" s="41" t="s">
        <v>5</v>
      </c>
      <c r="B11" s="51">
        <f ca="1">SUMIF(INDIRECT("'"&amp;'Recap mensuel Concessions'!A11&amp;"'!A:A",TRUE),"&gt;1",INDIRECT("'"&amp;'Recap mensuel Concessions'!A11&amp;"'!C:C",TRUE))</f>
        <v>0</v>
      </c>
      <c r="C11" s="49">
        <f ca="1">SUMIFS(INDIRECT("'"&amp;'Recap mensuel Concessions'!A11&amp;"'!D:D",TRUE),INDIRECT("'"&amp;'Recap mensuel Concessions'!A11&amp;"'!A:A",TRUE),"&gt;1",INDIRECT("'"&amp;'Recap mensuel Concessions'!A11&amp;"'!A:A",TRUE),"&lt;="&amp;TODAY()-1)</f>
        <v>0</v>
      </c>
      <c r="D11" s="50">
        <f t="shared" ca="1" si="0"/>
        <v>0</v>
      </c>
      <c r="E11" s="10">
        <f t="shared" ca="1" si="1"/>
        <v>0</v>
      </c>
      <c r="F11" s="50">
        <f ca="1">SUMIFS(INDIRECT("'"&amp;'Recap mensuel Concessions'!A11&amp;"'!G:G",TRUE),INDIRECT("'"&amp;'Recap mensuel Concessions'!A11&amp;"'!A:A",TRUE),"&gt;1",INDIRECT("'"&amp;'Recap mensuel Concessions'!A11&amp;"'!A:A",TRUE),"&lt;="&amp;TODAY()-1)</f>
        <v>0</v>
      </c>
      <c r="G11" s="50">
        <f t="shared" ca="1" si="2"/>
        <v>0</v>
      </c>
      <c r="H11" s="57">
        <f t="shared" ca="1" si="3"/>
        <v>0</v>
      </c>
    </row>
    <row r="12" spans="1:8" x14ac:dyDescent="0.25">
      <c r="A12" s="41" t="s">
        <v>6</v>
      </c>
      <c r="B12" s="51">
        <f ca="1">SUMIF(INDIRECT("'"&amp;'Recap mensuel Concessions'!A12&amp;"'!A:A",TRUE),"&gt;1",INDIRECT("'"&amp;'Recap mensuel Concessions'!A12&amp;"'!C:C",TRUE))</f>
        <v>0</v>
      </c>
      <c r="C12" s="49">
        <f ca="1">SUMIFS(INDIRECT("'"&amp;'Recap mensuel Concessions'!A12&amp;"'!D:D",TRUE),INDIRECT("'"&amp;'Recap mensuel Concessions'!A12&amp;"'!A:A",TRUE),"&gt;1",INDIRECT("'"&amp;'Recap mensuel Concessions'!A12&amp;"'!A:A",TRUE),"&lt;="&amp;TODAY()-1)</f>
        <v>0</v>
      </c>
      <c r="D12" s="50">
        <f t="shared" ca="1" si="0"/>
        <v>0</v>
      </c>
      <c r="E12" s="10">
        <f t="shared" ca="1" si="1"/>
        <v>0</v>
      </c>
      <c r="F12" s="50">
        <f ca="1">SUMIFS(INDIRECT("'"&amp;'Recap mensuel Concessions'!A12&amp;"'!G:G",TRUE),INDIRECT("'"&amp;'Recap mensuel Concessions'!A12&amp;"'!A:A",TRUE),"&gt;1",INDIRECT("'"&amp;'Recap mensuel Concessions'!A12&amp;"'!A:A",TRUE),"&lt;="&amp;TODAY()-1)</f>
        <v>0</v>
      </c>
      <c r="G12" s="50">
        <f t="shared" ca="1" si="2"/>
        <v>0</v>
      </c>
      <c r="H12" s="57">
        <f t="shared" ca="1" si="3"/>
        <v>0</v>
      </c>
    </row>
    <row r="13" spans="1:8" x14ac:dyDescent="0.25">
      <c r="A13" s="41" t="s">
        <v>7</v>
      </c>
      <c r="B13" s="51">
        <f ca="1">SUMIF(INDIRECT("'"&amp;'Recap mensuel Concessions'!A13&amp;"'!A:A",TRUE),"&gt;1",INDIRECT("'"&amp;'Recap mensuel Concessions'!A13&amp;"'!C:C",TRUE))</f>
        <v>0</v>
      </c>
      <c r="C13" s="49">
        <f ca="1">SUMIFS(INDIRECT("'"&amp;'Recap mensuel Concessions'!A13&amp;"'!D:D",TRUE),INDIRECT("'"&amp;'Recap mensuel Concessions'!A13&amp;"'!A:A",TRUE),"&gt;1",INDIRECT("'"&amp;'Recap mensuel Concessions'!A13&amp;"'!A:A",TRUE),"&lt;="&amp;TODAY()-1)</f>
        <v>0</v>
      </c>
      <c r="D13" s="50">
        <f t="shared" ca="1" si="0"/>
        <v>0</v>
      </c>
      <c r="E13" s="10">
        <f t="shared" ca="1" si="1"/>
        <v>0</v>
      </c>
      <c r="F13" s="50">
        <f ca="1">SUMIFS(INDIRECT("'"&amp;'Recap mensuel Concessions'!A13&amp;"'!G:G",TRUE),INDIRECT("'"&amp;'Recap mensuel Concessions'!A13&amp;"'!A:A",TRUE),"&gt;1",INDIRECT("'"&amp;'Recap mensuel Concessions'!A13&amp;"'!A:A",TRUE),"&lt;="&amp;TODAY()-1)</f>
        <v>0</v>
      </c>
      <c r="G13" s="50">
        <f t="shared" ca="1" si="2"/>
        <v>0</v>
      </c>
      <c r="H13" s="57">
        <f t="shared" ca="1" si="3"/>
        <v>0</v>
      </c>
    </row>
    <row r="14" spans="1:8" x14ac:dyDescent="0.25">
      <c r="A14" s="41" t="s">
        <v>8</v>
      </c>
      <c r="B14" s="51">
        <f ca="1">SUMIF(INDIRECT("'"&amp;'Recap mensuel Concessions'!A14&amp;"'!A:A",TRUE),"&gt;1",INDIRECT("'"&amp;'Recap mensuel Concessions'!A14&amp;"'!C:C",TRUE))</f>
        <v>0</v>
      </c>
      <c r="C14" s="49">
        <f ca="1">SUMIFS(INDIRECT("'"&amp;'Recap mensuel Concessions'!A14&amp;"'!D:D",TRUE),INDIRECT("'"&amp;'Recap mensuel Concessions'!A14&amp;"'!A:A",TRUE),"&gt;1",INDIRECT("'"&amp;'Recap mensuel Concessions'!A14&amp;"'!A:A",TRUE),"&lt;="&amp;TODAY()-1)</f>
        <v>0</v>
      </c>
      <c r="D14" s="50">
        <f t="shared" ca="1" si="0"/>
        <v>0</v>
      </c>
      <c r="E14" s="10">
        <f t="shared" ca="1" si="1"/>
        <v>0</v>
      </c>
      <c r="F14" s="50">
        <f ca="1">SUMIFS(INDIRECT("'"&amp;'Recap mensuel Concessions'!A14&amp;"'!G:G",TRUE),INDIRECT("'"&amp;'Recap mensuel Concessions'!A14&amp;"'!A:A",TRUE),"&gt;1",INDIRECT("'"&amp;'Recap mensuel Concessions'!A14&amp;"'!A:A",TRUE),"&lt;="&amp;TODAY()-1)</f>
        <v>0</v>
      </c>
      <c r="G14" s="50">
        <f t="shared" ca="1" si="2"/>
        <v>0</v>
      </c>
      <c r="H14" s="57">
        <f t="shared" ca="1" si="3"/>
        <v>0</v>
      </c>
    </row>
    <row r="15" spans="1:8" x14ac:dyDescent="0.25">
      <c r="A15" s="41" t="s">
        <v>9</v>
      </c>
      <c r="B15" s="51">
        <f ca="1">SUMIF(INDIRECT("'"&amp;'Recap mensuel Concessions'!A15&amp;"'!A:A",TRUE),"&gt;1",INDIRECT("'"&amp;'Recap mensuel Concessions'!A15&amp;"'!C:C",TRUE))</f>
        <v>0</v>
      </c>
      <c r="C15" s="49">
        <f ca="1">SUMIFS(INDIRECT("'"&amp;'Recap mensuel Concessions'!A15&amp;"'!D:D",TRUE),INDIRECT("'"&amp;'Recap mensuel Concessions'!A15&amp;"'!A:A",TRUE),"&gt;1",INDIRECT("'"&amp;'Recap mensuel Concessions'!A15&amp;"'!A:A",TRUE),"&lt;="&amp;TODAY()-1)</f>
        <v>0</v>
      </c>
      <c r="D15" s="50">
        <f t="shared" ca="1" si="0"/>
        <v>0</v>
      </c>
      <c r="E15" s="10">
        <f t="shared" ca="1" si="1"/>
        <v>0</v>
      </c>
      <c r="F15" s="50">
        <f ca="1">SUMIFS(INDIRECT("'"&amp;'Recap mensuel Concessions'!A15&amp;"'!G:G",TRUE),INDIRECT("'"&amp;'Recap mensuel Concessions'!A15&amp;"'!A:A",TRUE),"&gt;1",INDIRECT("'"&amp;'Recap mensuel Concessions'!A15&amp;"'!A:A",TRUE),"&lt;="&amp;TODAY()-1)</f>
        <v>0</v>
      </c>
      <c r="G15" s="50">
        <f t="shared" ca="1" si="2"/>
        <v>0</v>
      </c>
      <c r="H15" s="57">
        <f t="shared" ca="1" si="3"/>
        <v>0</v>
      </c>
    </row>
    <row r="16" spans="1:8" x14ac:dyDescent="0.25">
      <c r="A16" s="41" t="s">
        <v>10</v>
      </c>
      <c r="B16" s="51">
        <f ca="1">SUMIF(INDIRECT("'"&amp;'Recap mensuel Concessions'!A16&amp;"'!A:A",TRUE),"&gt;1",INDIRECT("'"&amp;'Recap mensuel Concessions'!A16&amp;"'!C:C",TRUE))</f>
        <v>0</v>
      </c>
      <c r="C16" s="49">
        <f ca="1">SUMIFS(INDIRECT("'"&amp;'Recap mensuel Concessions'!A16&amp;"'!D:D",TRUE),INDIRECT("'"&amp;'Recap mensuel Concessions'!A16&amp;"'!A:A",TRUE),"&gt;1",INDIRECT("'"&amp;'Recap mensuel Concessions'!A16&amp;"'!A:A",TRUE),"&lt;="&amp;TODAY()-1)</f>
        <v>0</v>
      </c>
      <c r="D16" s="50">
        <f t="shared" ca="1" si="0"/>
        <v>0</v>
      </c>
      <c r="E16" s="10">
        <f t="shared" ca="1" si="1"/>
        <v>0</v>
      </c>
      <c r="F16" s="50">
        <f ca="1">SUMIFS(INDIRECT("'"&amp;'Recap mensuel Concessions'!A16&amp;"'!G:G",TRUE),INDIRECT("'"&amp;'Recap mensuel Concessions'!A16&amp;"'!A:A",TRUE),"&gt;1",INDIRECT("'"&amp;'Recap mensuel Concessions'!A16&amp;"'!A:A",TRUE),"&lt;="&amp;TODAY()-1)</f>
        <v>0</v>
      </c>
      <c r="G16" s="50">
        <f t="shared" ca="1" si="2"/>
        <v>0</v>
      </c>
      <c r="H16" s="57">
        <f t="shared" ca="1" si="3"/>
        <v>0</v>
      </c>
    </row>
    <row r="17" spans="1:14" x14ac:dyDescent="0.25">
      <c r="A17" s="41" t="s">
        <v>11</v>
      </c>
      <c r="B17" s="51">
        <f ca="1">SUMIF(INDIRECT("'"&amp;'Recap mensuel Concessions'!A17&amp;"'!A:A",TRUE),"&gt;1",INDIRECT("'"&amp;'Recap mensuel Concessions'!A17&amp;"'!C:C",TRUE))</f>
        <v>0</v>
      </c>
      <c r="C17" s="49">
        <f ca="1">SUMIFS(INDIRECT("'"&amp;'Recap mensuel Concessions'!A17&amp;"'!D:D",TRUE),INDIRECT("'"&amp;'Recap mensuel Concessions'!A17&amp;"'!A:A",TRUE),"&gt;1",INDIRECT("'"&amp;'Recap mensuel Concessions'!A17&amp;"'!A:A",TRUE),"&lt;="&amp;TODAY()-1)</f>
        <v>0</v>
      </c>
      <c r="D17" s="50">
        <f t="shared" ca="1" si="0"/>
        <v>0</v>
      </c>
      <c r="E17" s="10">
        <f t="shared" ca="1" si="1"/>
        <v>0</v>
      </c>
      <c r="F17" s="50">
        <f ca="1">SUMIFS(INDIRECT("'"&amp;'Recap mensuel Concessions'!A17&amp;"'!G:G",TRUE),INDIRECT("'"&amp;'Recap mensuel Concessions'!A17&amp;"'!A:A",TRUE),"&gt;1",INDIRECT("'"&amp;'Recap mensuel Concessions'!A17&amp;"'!A:A",TRUE),"&lt;="&amp;TODAY()-1)</f>
        <v>0</v>
      </c>
      <c r="G17" s="50">
        <f t="shared" ca="1" si="2"/>
        <v>0</v>
      </c>
      <c r="H17" s="57">
        <f t="shared" ca="1" si="3"/>
        <v>0</v>
      </c>
    </row>
    <row r="18" spans="1:14" ht="15.75" thickBot="1" x14ac:dyDescent="0.3">
      <c r="A18" s="42" t="s">
        <v>12</v>
      </c>
      <c r="B18" s="52">
        <f ca="1">SUM(B6:B17)</f>
        <v>15273</v>
      </c>
      <c r="C18" s="53">
        <f ca="1">SUM(C6:C17)</f>
        <v>10686</v>
      </c>
      <c r="D18" s="53">
        <f t="shared" ca="1" si="0"/>
        <v>4587</v>
      </c>
      <c r="E18" s="55">
        <f t="shared" ca="1" si="1"/>
        <v>0.4292532285233015</v>
      </c>
      <c r="F18" s="53">
        <f ca="1">SUM(F6:F17)</f>
        <v>0</v>
      </c>
      <c r="G18" s="53">
        <f t="shared" ca="1" si="2"/>
        <v>15273</v>
      </c>
      <c r="H18" s="58">
        <f t="shared" ca="1" si="3"/>
        <v>0</v>
      </c>
    </row>
    <row r="19" spans="1:14" ht="15.75" thickTop="1" x14ac:dyDescent="0.25"/>
    <row r="24" spans="1:14" x14ac:dyDescent="0.25">
      <c r="N24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workbookViewId="0">
      <pane ySplit="2" topLeftCell="A15" activePane="bottomLeft" state="frozen"/>
      <selection activeCell="K18" sqref="K18"/>
      <selection pane="bottomLeft" activeCell="F30" sqref="F30"/>
    </sheetView>
  </sheetViews>
  <sheetFormatPr baseColWidth="10" defaultRowHeight="15" outlineLevelCol="1" x14ac:dyDescent="0.25"/>
  <cols>
    <col min="1" max="1" width="23.42578125" bestFit="1" customWidth="1"/>
    <col min="2" max="2" width="23.42578125" hidden="1" customWidth="1" outlineLevel="1"/>
    <col min="3" max="3" width="11.42578125" collapsed="1"/>
    <col min="5" max="5" width="17" bestFit="1" customWidth="1"/>
    <col min="6" max="6" width="10.85546875" bestFit="1" customWidth="1"/>
    <col min="8" max="8" width="21" bestFit="1" customWidth="1"/>
  </cols>
  <sheetData>
    <row r="1" spans="1:9" ht="15.75" thickBot="1" x14ac:dyDescent="0.3"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ht="15.75" thickTop="1" x14ac:dyDescent="0.25">
      <c r="A3" s="15"/>
      <c r="B3" s="16"/>
      <c r="C3" s="15"/>
      <c r="D3" s="17"/>
      <c r="E3" s="15"/>
      <c r="F3" s="15"/>
      <c r="G3" s="15"/>
      <c r="H3" s="15"/>
      <c r="I3" s="15"/>
    </row>
    <row r="4" spans="1:9" x14ac:dyDescent="0.25">
      <c r="A4" s="9">
        <v>43101</v>
      </c>
      <c r="B4" s="7">
        <v>42737</v>
      </c>
      <c r="C4" s="8">
        <v>244</v>
      </c>
      <c r="D4" s="17">
        <v>155</v>
      </c>
      <c r="E4" s="8"/>
      <c r="F4" s="10"/>
      <c r="G4" s="8"/>
      <c r="H4" s="8"/>
      <c r="I4" s="10">
        <f>IF(G4&lt;&gt;0,H4/G4,0)</f>
        <v>0</v>
      </c>
    </row>
    <row r="5" spans="1:9" x14ac:dyDescent="0.25">
      <c r="A5" s="9">
        <v>43102</v>
      </c>
      <c r="B5" s="7">
        <v>42738</v>
      </c>
      <c r="C5" s="8">
        <v>24</v>
      </c>
      <c r="D5" s="17">
        <v>222</v>
      </c>
      <c r="E5" s="8"/>
      <c r="F5" s="10"/>
      <c r="G5" s="8"/>
      <c r="H5" s="8"/>
      <c r="I5" s="10">
        <f t="shared" ref="I5:I45" si="0">IF(G5&lt;&gt;0,H5/G5,0)</f>
        <v>0</v>
      </c>
    </row>
    <row r="6" spans="1:9" x14ac:dyDescent="0.25">
      <c r="A6" s="9">
        <v>43103</v>
      </c>
      <c r="B6" s="7">
        <v>42739</v>
      </c>
      <c r="C6" s="8">
        <v>11</v>
      </c>
      <c r="D6" s="17">
        <v>9</v>
      </c>
      <c r="E6" s="8"/>
      <c r="F6" s="10"/>
      <c r="G6" s="8"/>
      <c r="H6" s="8"/>
      <c r="I6" s="10">
        <f t="shared" si="0"/>
        <v>0</v>
      </c>
    </row>
    <row r="7" spans="1:9" x14ac:dyDescent="0.25">
      <c r="A7" s="9">
        <v>43104</v>
      </c>
      <c r="B7" s="7">
        <v>42740</v>
      </c>
      <c r="C7" s="8">
        <v>2</v>
      </c>
      <c r="D7" s="17">
        <v>66</v>
      </c>
      <c r="E7" s="8"/>
      <c r="F7" s="10"/>
      <c r="G7" s="8"/>
      <c r="H7" s="8"/>
      <c r="I7" s="10">
        <f t="shared" si="0"/>
        <v>0</v>
      </c>
    </row>
    <row r="8" spans="1:9" x14ac:dyDescent="0.25">
      <c r="A8" s="9">
        <v>43105</v>
      </c>
      <c r="B8" s="7">
        <v>42741</v>
      </c>
      <c r="C8" s="8">
        <v>21</v>
      </c>
      <c r="D8" s="17">
        <v>42</v>
      </c>
      <c r="E8" s="8"/>
      <c r="F8" s="10"/>
      <c r="G8" s="8"/>
      <c r="H8" s="8"/>
      <c r="I8" s="10">
        <f t="shared" si="0"/>
        <v>0</v>
      </c>
    </row>
    <row r="9" spans="1:9" x14ac:dyDescent="0.25">
      <c r="A9" s="9">
        <v>43106</v>
      </c>
      <c r="B9" s="7">
        <v>42742</v>
      </c>
      <c r="C9" s="8">
        <v>1</v>
      </c>
      <c r="D9" s="17">
        <v>48</v>
      </c>
      <c r="E9" s="8"/>
      <c r="F9" s="10"/>
      <c r="G9" s="8"/>
      <c r="H9" s="8"/>
      <c r="I9" s="10">
        <f t="shared" si="0"/>
        <v>0</v>
      </c>
    </row>
    <row r="10" spans="1:9" x14ac:dyDescent="0.25">
      <c r="A10" s="9">
        <v>43107</v>
      </c>
      <c r="B10" s="7">
        <v>42743</v>
      </c>
      <c r="C10" s="8">
        <v>1</v>
      </c>
      <c r="D10" s="17">
        <v>12</v>
      </c>
      <c r="E10" s="8"/>
      <c r="F10" s="10"/>
      <c r="G10" s="8"/>
      <c r="H10" s="8"/>
      <c r="I10" s="10">
        <f t="shared" si="0"/>
        <v>0</v>
      </c>
    </row>
    <row r="11" spans="1:9" ht="15.75" thickBot="1" x14ac:dyDescent="0.3">
      <c r="A11" s="11"/>
      <c r="B11" s="12"/>
      <c r="C11" s="8"/>
      <c r="D11" s="8"/>
      <c r="E11" s="13"/>
      <c r="F11" s="14"/>
      <c r="G11" s="13"/>
      <c r="H11" s="13"/>
      <c r="I11" s="14"/>
    </row>
    <row r="12" spans="1:9" ht="16.5" thickTop="1" thickBot="1" x14ac:dyDescent="0.3">
      <c r="A12" s="24" t="s">
        <v>68</v>
      </c>
      <c r="B12" s="25"/>
      <c r="C12" s="26">
        <f>SUM(C4:C10)</f>
        <v>304</v>
      </c>
      <c r="D12" s="26">
        <f>SUM(D4:D10)</f>
        <v>554</v>
      </c>
      <c r="E12" s="26">
        <f t="shared" ref="E12:E42" si="1">C12-D12</f>
        <v>-250</v>
      </c>
      <c r="F12" s="27">
        <f t="shared" ref="F12:F42" si="2">IF(D12&lt;&gt;0,E12/D12,0)</f>
        <v>-0.45126353790613716</v>
      </c>
      <c r="G12" s="26" t="e">
        <f>ROUND((D12/VLOOKUP('Recap mensuel Concessions'!$B$2,#REF!,3,FALSE))*VLOOKUP('Recap mensuel Concessions'!$B$2,#REF!,3,FALSE),2)</f>
        <v>#REF!</v>
      </c>
      <c r="H12" s="26" t="e">
        <f t="shared" ref="H12:H42" si="3">C12-G12</f>
        <v>#REF!</v>
      </c>
      <c r="I12" s="28" t="e">
        <f t="shared" si="0"/>
        <v>#REF!</v>
      </c>
    </row>
    <row r="13" spans="1:9" s="3" customFormat="1" ht="15.75" thickTop="1" x14ac:dyDescent="0.25">
      <c r="A13" s="18"/>
      <c r="B13" s="19"/>
      <c r="C13" s="8"/>
      <c r="D13" s="8"/>
      <c r="E13" s="15"/>
      <c r="F13" s="20"/>
      <c r="G13" s="17"/>
      <c r="H13" s="15"/>
      <c r="I13" s="20"/>
    </row>
    <row r="14" spans="1:9" x14ac:dyDescent="0.25">
      <c r="A14" s="9">
        <v>43108</v>
      </c>
      <c r="B14" s="7">
        <v>42744</v>
      </c>
      <c r="C14" s="8">
        <v>457</v>
      </c>
      <c r="D14" s="8">
        <v>64</v>
      </c>
      <c r="E14" s="8"/>
      <c r="F14" s="10"/>
      <c r="G14" s="8"/>
      <c r="H14" s="8"/>
      <c r="I14" s="10">
        <f t="shared" si="0"/>
        <v>0</v>
      </c>
    </row>
    <row r="15" spans="1:9" x14ac:dyDescent="0.25">
      <c r="A15" s="9">
        <v>43109</v>
      </c>
      <c r="B15" s="7">
        <v>42745</v>
      </c>
      <c r="C15" s="8">
        <v>54</v>
      </c>
      <c r="D15" s="8">
        <v>239</v>
      </c>
      <c r="E15" s="8"/>
      <c r="F15" s="10"/>
      <c r="G15" s="8"/>
      <c r="H15" s="8"/>
      <c r="I15" s="10">
        <f t="shared" si="0"/>
        <v>0</v>
      </c>
    </row>
    <row r="16" spans="1:9" x14ac:dyDescent="0.25">
      <c r="A16" s="9">
        <v>43110</v>
      </c>
      <c r="B16" s="7">
        <v>42746</v>
      </c>
      <c r="C16" s="8">
        <v>445</v>
      </c>
      <c r="D16" s="8">
        <v>5413</v>
      </c>
      <c r="E16" s="8"/>
      <c r="F16" s="10"/>
      <c r="G16" s="8"/>
      <c r="H16" s="8"/>
      <c r="I16" s="10">
        <f t="shared" si="0"/>
        <v>0</v>
      </c>
    </row>
    <row r="17" spans="1:9" x14ac:dyDescent="0.25">
      <c r="A17" s="9">
        <v>43111</v>
      </c>
      <c r="B17" s="7">
        <v>42747</v>
      </c>
      <c r="C17" s="8">
        <v>14</v>
      </c>
      <c r="D17" s="8">
        <v>54</v>
      </c>
      <c r="E17" s="8"/>
      <c r="F17" s="10"/>
      <c r="G17" s="8"/>
      <c r="H17" s="8"/>
      <c r="I17" s="10">
        <f t="shared" si="0"/>
        <v>0</v>
      </c>
    </row>
    <row r="18" spans="1:9" x14ac:dyDescent="0.25">
      <c r="A18" s="9">
        <v>43112</v>
      </c>
      <c r="B18" s="7">
        <v>42748</v>
      </c>
      <c r="C18" s="8">
        <v>369</v>
      </c>
      <c r="D18" s="8">
        <v>266</v>
      </c>
      <c r="E18" s="8"/>
      <c r="F18" s="10"/>
      <c r="G18" s="8"/>
      <c r="H18" s="8"/>
      <c r="I18" s="10">
        <f t="shared" si="0"/>
        <v>0</v>
      </c>
    </row>
    <row r="19" spans="1:9" x14ac:dyDescent="0.25">
      <c r="A19" s="9">
        <v>43113</v>
      </c>
      <c r="B19" s="7">
        <v>42749</v>
      </c>
      <c r="C19" s="8">
        <v>32</v>
      </c>
      <c r="D19" s="8">
        <v>23</v>
      </c>
      <c r="E19" s="8"/>
      <c r="F19" s="10"/>
      <c r="G19" s="8"/>
      <c r="H19" s="8"/>
      <c r="I19" s="10">
        <f t="shared" si="0"/>
        <v>0</v>
      </c>
    </row>
    <row r="20" spans="1:9" x14ac:dyDescent="0.25">
      <c r="A20" s="9">
        <v>43114</v>
      </c>
      <c r="B20" s="7">
        <v>42750</v>
      </c>
      <c r="C20" s="8">
        <v>21</v>
      </c>
      <c r="D20" s="8">
        <v>213</v>
      </c>
      <c r="E20" s="8"/>
      <c r="F20" s="10"/>
      <c r="G20" s="8"/>
      <c r="H20" s="8"/>
      <c r="I20" s="10">
        <f t="shared" si="0"/>
        <v>0</v>
      </c>
    </row>
    <row r="21" spans="1:9" ht="15.75" thickBot="1" x14ac:dyDescent="0.3">
      <c r="A21" s="11"/>
      <c r="B21" s="12"/>
      <c r="C21" s="8"/>
      <c r="D21" s="8"/>
      <c r="E21" s="13"/>
      <c r="F21" s="14"/>
      <c r="G21" s="13"/>
      <c r="H21" s="13"/>
      <c r="I21" s="14"/>
    </row>
    <row r="22" spans="1:9" ht="16.5" thickTop="1" thickBot="1" x14ac:dyDescent="0.3">
      <c r="A22" s="24" t="s">
        <v>68</v>
      </c>
      <c r="B22" s="25"/>
      <c r="C22" s="26">
        <f>SUM(C14:C20)</f>
        <v>1392</v>
      </c>
      <c r="D22" s="26">
        <f>SUM(D14:D20)</f>
        <v>6272</v>
      </c>
      <c r="E22" s="26">
        <f t="shared" si="1"/>
        <v>-4880</v>
      </c>
      <c r="F22" s="27">
        <f t="shared" si="2"/>
        <v>-0.77806122448979587</v>
      </c>
      <c r="G22" s="26" t="e">
        <f>ROUND((D22/VLOOKUP('Recap mensuel Concessions'!$B$2,#REF!,3,FALSE))*VLOOKUP('Recap mensuel Concessions'!$B$2,#REF!,3,FALSE),2)</f>
        <v>#REF!</v>
      </c>
      <c r="H22" s="26" t="e">
        <f t="shared" si="3"/>
        <v>#REF!</v>
      </c>
      <c r="I22" s="28" t="e">
        <f t="shared" si="0"/>
        <v>#REF!</v>
      </c>
    </row>
    <row r="23" spans="1:9" s="3" customFormat="1" ht="15.75" thickTop="1" x14ac:dyDescent="0.25">
      <c r="A23" s="18"/>
      <c r="B23" s="19"/>
      <c r="C23" s="8"/>
      <c r="D23" s="8"/>
      <c r="E23" s="15"/>
      <c r="F23" s="20"/>
      <c r="G23" s="17"/>
      <c r="H23" s="15"/>
      <c r="I23" s="20"/>
    </row>
    <row r="24" spans="1:9" x14ac:dyDescent="0.25">
      <c r="A24" s="9">
        <v>43115</v>
      </c>
      <c r="B24" s="7">
        <v>42751</v>
      </c>
      <c r="C24" s="8">
        <v>4962</v>
      </c>
      <c r="D24" s="8">
        <v>1316</v>
      </c>
      <c r="E24" s="8"/>
      <c r="F24" s="10"/>
      <c r="G24" s="8"/>
      <c r="H24" s="8"/>
      <c r="I24" s="10">
        <f t="shared" si="0"/>
        <v>0</v>
      </c>
    </row>
    <row r="25" spans="1:9" x14ac:dyDescent="0.25">
      <c r="A25" s="9">
        <v>43116</v>
      </c>
      <c r="B25" s="7">
        <v>42752</v>
      </c>
      <c r="C25" s="8">
        <v>3341</v>
      </c>
      <c r="D25" s="8">
        <v>31</v>
      </c>
      <c r="E25" s="8"/>
      <c r="F25" s="10"/>
      <c r="G25" s="8"/>
      <c r="H25" s="8"/>
      <c r="I25" s="10">
        <f t="shared" si="0"/>
        <v>0</v>
      </c>
    </row>
    <row r="26" spans="1:9" x14ac:dyDescent="0.25">
      <c r="A26" s="9">
        <v>43117</v>
      </c>
      <c r="B26" s="7">
        <v>42753</v>
      </c>
      <c r="C26" s="8">
        <v>1613</v>
      </c>
      <c r="D26" s="8">
        <v>33</v>
      </c>
      <c r="E26" s="8"/>
      <c r="F26" s="10"/>
      <c r="G26" s="8"/>
      <c r="H26" s="8"/>
      <c r="I26" s="10">
        <f t="shared" si="0"/>
        <v>0</v>
      </c>
    </row>
    <row r="27" spans="1:9" x14ac:dyDescent="0.25">
      <c r="A27" s="9">
        <v>43118</v>
      </c>
      <c r="B27" s="7">
        <v>42754</v>
      </c>
      <c r="C27" s="8">
        <v>21</v>
      </c>
      <c r="D27" s="8">
        <v>478</v>
      </c>
      <c r="E27" s="8"/>
      <c r="F27" s="10"/>
      <c r="G27" s="8"/>
      <c r="H27" s="8"/>
      <c r="I27" s="10">
        <f t="shared" si="0"/>
        <v>0</v>
      </c>
    </row>
    <row r="28" spans="1:9" x14ac:dyDescent="0.25">
      <c r="A28" s="9">
        <v>43119</v>
      </c>
      <c r="B28" s="7">
        <v>42755</v>
      </c>
      <c r="C28" s="8">
        <v>14</v>
      </c>
      <c r="D28" s="8">
        <v>569</v>
      </c>
      <c r="E28" s="8"/>
      <c r="F28" s="10"/>
      <c r="G28" s="8"/>
      <c r="H28" s="8"/>
      <c r="I28" s="10">
        <f t="shared" si="0"/>
        <v>0</v>
      </c>
    </row>
    <row r="29" spans="1:9" x14ac:dyDescent="0.25">
      <c r="A29" s="9">
        <v>43120</v>
      </c>
      <c r="B29" s="7">
        <v>42756</v>
      </c>
      <c r="C29" s="8">
        <v>32</v>
      </c>
      <c r="D29" s="8">
        <v>124</v>
      </c>
      <c r="E29" s="8"/>
      <c r="F29" s="10"/>
      <c r="G29" s="8"/>
      <c r="H29" s="8"/>
      <c r="I29" s="10">
        <f t="shared" si="0"/>
        <v>0</v>
      </c>
    </row>
    <row r="30" spans="1:9" x14ac:dyDescent="0.25">
      <c r="A30" s="9">
        <v>43121</v>
      </c>
      <c r="B30" s="7">
        <v>42757</v>
      </c>
      <c r="C30" s="8">
        <v>996</v>
      </c>
      <c r="D30" s="8">
        <v>112</v>
      </c>
      <c r="E30" s="8"/>
      <c r="F30" s="10"/>
      <c r="G30" s="8"/>
      <c r="H30" s="8"/>
      <c r="I30" s="10">
        <f t="shared" si="0"/>
        <v>0</v>
      </c>
    </row>
    <row r="31" spans="1:9" ht="15.75" thickBot="1" x14ac:dyDescent="0.3">
      <c r="A31" s="11"/>
      <c r="B31" s="12"/>
      <c r="C31" s="8"/>
      <c r="D31" s="8"/>
      <c r="E31" s="13"/>
      <c r="F31" s="14"/>
      <c r="G31" s="13"/>
      <c r="H31" s="13"/>
      <c r="I31" s="14"/>
    </row>
    <row r="32" spans="1:9" ht="16.5" thickTop="1" thickBot="1" x14ac:dyDescent="0.3">
      <c r="A32" s="24" t="s">
        <v>68</v>
      </c>
      <c r="B32" s="25"/>
      <c r="C32" s="26">
        <f>SUM(C24:C30)</f>
        <v>10979</v>
      </c>
      <c r="D32" s="26">
        <f>SUM(D24:D30)</f>
        <v>2663</v>
      </c>
      <c r="E32" s="26">
        <f t="shared" si="1"/>
        <v>8316</v>
      </c>
      <c r="F32" s="27">
        <f t="shared" si="2"/>
        <v>3.1227938415321068</v>
      </c>
      <c r="G32" s="26" t="e">
        <f>ROUND((D32/VLOOKUP('Recap mensuel Concessions'!$B$2,#REF!,3,FALSE))*VLOOKUP('Recap mensuel Concessions'!$B$2,#REF!,3,FALSE),2)</f>
        <v>#REF!</v>
      </c>
      <c r="H32" s="26" t="e">
        <f t="shared" si="3"/>
        <v>#REF!</v>
      </c>
      <c r="I32" s="28" t="e">
        <f t="shared" si="0"/>
        <v>#REF!</v>
      </c>
    </row>
    <row r="33" spans="1:9" s="3" customFormat="1" ht="15.75" thickTop="1" x14ac:dyDescent="0.25">
      <c r="A33" s="18"/>
      <c r="B33" s="19"/>
      <c r="C33" s="8"/>
      <c r="D33" s="8"/>
      <c r="E33" s="15"/>
      <c r="F33" s="20"/>
      <c r="G33" s="17"/>
      <c r="H33" s="15"/>
      <c r="I33" s="20"/>
    </row>
    <row r="34" spans="1:9" x14ac:dyDescent="0.25">
      <c r="A34" s="9">
        <v>43122</v>
      </c>
      <c r="B34" s="7">
        <v>42758</v>
      </c>
      <c r="C34" s="8">
        <v>778</v>
      </c>
      <c r="D34" s="8">
        <v>75</v>
      </c>
      <c r="E34" s="8"/>
      <c r="F34" s="10"/>
      <c r="G34" s="8"/>
      <c r="H34" s="8"/>
      <c r="I34" s="10">
        <f t="shared" si="0"/>
        <v>0</v>
      </c>
    </row>
    <row r="35" spans="1:9" x14ac:dyDescent="0.25">
      <c r="A35" s="9">
        <v>43123</v>
      </c>
      <c r="B35" s="7">
        <v>42759</v>
      </c>
      <c r="C35" s="8">
        <v>563</v>
      </c>
      <c r="D35" s="8">
        <v>55</v>
      </c>
      <c r="E35" s="8"/>
      <c r="F35" s="10"/>
      <c r="G35" s="8"/>
      <c r="H35" s="8"/>
      <c r="I35" s="10">
        <f t="shared" si="0"/>
        <v>0</v>
      </c>
    </row>
    <row r="36" spans="1:9" x14ac:dyDescent="0.25">
      <c r="A36" s="9">
        <v>43124</v>
      </c>
      <c r="B36" s="7">
        <v>42760</v>
      </c>
      <c r="C36" s="8">
        <v>35</v>
      </c>
      <c r="D36" s="8">
        <v>47</v>
      </c>
      <c r="E36" s="8"/>
      <c r="F36" s="10"/>
      <c r="G36" s="8"/>
      <c r="H36" s="8"/>
      <c r="I36" s="10">
        <f t="shared" si="0"/>
        <v>0</v>
      </c>
    </row>
    <row r="37" spans="1:9" x14ac:dyDescent="0.25">
      <c r="A37" s="9">
        <v>43125</v>
      </c>
      <c r="B37" s="7">
        <v>42761</v>
      </c>
      <c r="C37" s="8">
        <v>799</v>
      </c>
      <c r="D37" s="8">
        <v>64</v>
      </c>
      <c r="E37" s="8"/>
      <c r="F37" s="10"/>
      <c r="G37" s="8"/>
      <c r="H37" s="8"/>
      <c r="I37" s="10">
        <f t="shared" si="0"/>
        <v>0</v>
      </c>
    </row>
    <row r="38" spans="1:9" x14ac:dyDescent="0.25">
      <c r="A38" s="9">
        <v>43126</v>
      </c>
      <c r="B38" s="7">
        <v>42762</v>
      </c>
      <c r="C38" s="8">
        <v>423</v>
      </c>
      <c r="D38" s="8">
        <v>23</v>
      </c>
      <c r="E38" s="8"/>
      <c r="F38" s="10"/>
      <c r="G38" s="8"/>
      <c r="H38" s="8"/>
      <c r="I38" s="10">
        <f t="shared" si="0"/>
        <v>0</v>
      </c>
    </row>
    <row r="39" spans="1:9" x14ac:dyDescent="0.25">
      <c r="A39" s="9">
        <v>43127</v>
      </c>
      <c r="B39" s="7">
        <v>42763</v>
      </c>
      <c r="C39" s="8"/>
      <c r="D39" s="8">
        <v>478</v>
      </c>
      <c r="E39" s="8"/>
      <c r="F39" s="10"/>
      <c r="G39" s="8"/>
      <c r="H39" s="8"/>
      <c r="I39" s="10">
        <f t="shared" si="0"/>
        <v>0</v>
      </c>
    </row>
    <row r="40" spans="1:9" x14ac:dyDescent="0.25">
      <c r="A40" s="9">
        <v>43128</v>
      </c>
      <c r="B40" s="7">
        <v>42764</v>
      </c>
      <c r="C40" s="8"/>
      <c r="D40" s="8">
        <v>455</v>
      </c>
      <c r="E40" s="8"/>
      <c r="F40" s="10"/>
      <c r="G40" s="8"/>
      <c r="H40" s="8"/>
      <c r="I40" s="10">
        <f t="shared" si="0"/>
        <v>0</v>
      </c>
    </row>
    <row r="41" spans="1:9" ht="15.75" thickBot="1" x14ac:dyDescent="0.3">
      <c r="A41" s="11"/>
      <c r="B41" s="12"/>
      <c r="C41" s="8"/>
      <c r="D41" s="8"/>
      <c r="E41" s="13"/>
      <c r="F41" s="14"/>
      <c r="G41" s="13"/>
      <c r="H41" s="13"/>
      <c r="I41" s="14"/>
    </row>
    <row r="42" spans="1:9" ht="16.5" thickTop="1" thickBot="1" x14ac:dyDescent="0.3">
      <c r="A42" s="24" t="s">
        <v>68</v>
      </c>
      <c r="B42" s="29"/>
      <c r="C42" s="26">
        <f>SUM(C34:C40)</f>
        <v>2598</v>
      </c>
      <c r="D42" s="26">
        <f>SUM(D34:D40)</f>
        <v>1197</v>
      </c>
      <c r="E42" s="26">
        <f t="shared" si="1"/>
        <v>1401</v>
      </c>
      <c r="F42" s="27">
        <f t="shared" si="2"/>
        <v>1.1704260651629073</v>
      </c>
      <c r="G42" s="26" t="e">
        <f>ROUND((D42/VLOOKUP('Recap mensuel Concessions'!$B$2,#REF!,3,FALSE))*VLOOKUP('Recap mensuel Concessions'!$B$2,#REF!,3,FALSE),2)</f>
        <v>#REF!</v>
      </c>
      <c r="H42" s="26" t="e">
        <f t="shared" si="3"/>
        <v>#REF!</v>
      </c>
      <c r="I42" s="28" t="e">
        <f t="shared" si="0"/>
        <v>#REF!</v>
      </c>
    </row>
    <row r="43" spans="1:9" s="3" customFormat="1" ht="15.75" thickTop="1" x14ac:dyDescent="0.25">
      <c r="A43" s="18"/>
      <c r="B43" s="18"/>
      <c r="C43" s="8"/>
      <c r="D43" s="8"/>
      <c r="E43" s="15"/>
      <c r="F43" s="20"/>
      <c r="G43" s="17"/>
      <c r="H43" s="15"/>
      <c r="I43" s="20"/>
    </row>
    <row r="44" spans="1:9" x14ac:dyDescent="0.25">
      <c r="A44" s="9">
        <v>43129</v>
      </c>
      <c r="B44" s="7">
        <v>42765</v>
      </c>
      <c r="C44" s="8"/>
      <c r="D44" s="8"/>
      <c r="E44" s="8"/>
      <c r="F44" s="10"/>
      <c r="G44" s="8"/>
      <c r="H44" s="8"/>
      <c r="I44" s="10">
        <f t="shared" si="0"/>
        <v>0</v>
      </c>
    </row>
    <row r="45" spans="1:9" x14ac:dyDescent="0.25">
      <c r="A45" s="9">
        <v>43130</v>
      </c>
      <c r="B45" s="7">
        <v>42766</v>
      </c>
      <c r="C45" s="8"/>
      <c r="D45" s="8"/>
      <c r="E45" s="8"/>
      <c r="F45" s="10"/>
      <c r="G45" s="8"/>
      <c r="H45" s="8"/>
      <c r="I45" s="10">
        <f t="shared" si="0"/>
        <v>0</v>
      </c>
    </row>
    <row r="46" spans="1:9" x14ac:dyDescent="0.25">
      <c r="A46" s="9">
        <v>43131</v>
      </c>
      <c r="B46" s="7">
        <v>42767</v>
      </c>
      <c r="C46" s="8"/>
      <c r="D46" s="8"/>
      <c r="E46" s="8"/>
      <c r="F46" s="10"/>
      <c r="G46" s="8"/>
      <c r="H46" s="8"/>
      <c r="I46" s="10">
        <f t="shared" ref="I46" si="4">IF(G46&lt;&gt;0,H46/G46,0)</f>
        <v>0</v>
      </c>
    </row>
    <row r="47" spans="1:9" x14ac:dyDescent="0.25">
      <c r="A47" s="1"/>
      <c r="B47" s="1"/>
    </row>
    <row r="48" spans="1:9" x14ac:dyDescent="0.25">
      <c r="A48" s="1"/>
      <c r="B48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workbookViewId="0">
      <pane ySplit="2" topLeftCell="A18" activePane="bottomLeft" state="frozen"/>
      <selection pane="bottomLeft" activeCell="C41" sqref="C41:H43"/>
    </sheetView>
  </sheetViews>
  <sheetFormatPr baseColWidth="10" defaultRowHeight="15" outlineLevelCol="1" x14ac:dyDescent="0.25"/>
  <cols>
    <col min="1" max="1" width="23.28515625" bestFit="1" customWidth="1"/>
    <col min="2" max="2" width="23.28515625" hidden="1" customWidth="1" outlineLevel="1"/>
    <col min="3" max="3" width="11.42578125" collapsed="1"/>
    <col min="5" max="5" width="17" bestFit="1" customWidth="1"/>
    <col min="6" max="6" width="10.85546875" bestFit="1" customWidth="1"/>
    <col min="8" max="8" width="21" bestFit="1" customWidth="1"/>
  </cols>
  <sheetData>
    <row r="1" spans="1:11" ht="15.75" thickBot="1" x14ac:dyDescent="0.3">
      <c r="A1" s="46"/>
      <c r="B1" s="5"/>
    </row>
    <row r="2" spans="1:11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11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11" x14ac:dyDescent="0.25">
      <c r="A4" s="9">
        <v>43132</v>
      </c>
      <c r="B4" s="30">
        <v>42768</v>
      </c>
      <c r="C4" s="8"/>
      <c r="D4" s="33"/>
      <c r="E4" s="8"/>
      <c r="F4" s="10"/>
      <c r="G4" s="33"/>
      <c r="H4" s="8"/>
      <c r="I4" s="8">
        <f>IF(G4&lt;&gt;0,H4/G4,0)</f>
        <v>0</v>
      </c>
      <c r="K4" s="2"/>
    </row>
    <row r="5" spans="1:11" x14ac:dyDescent="0.25">
      <c r="A5" s="9">
        <v>43133</v>
      </c>
      <c r="B5" s="30">
        <v>42769</v>
      </c>
      <c r="C5" s="8"/>
      <c r="D5" s="33"/>
      <c r="E5" s="8"/>
      <c r="F5" s="10"/>
      <c r="G5" s="33"/>
      <c r="H5" s="8"/>
      <c r="I5" s="8">
        <f t="shared" ref="I5:I42" si="0">IF(G5&lt;&gt;0,H5/G5,0)</f>
        <v>0</v>
      </c>
      <c r="K5" s="2"/>
    </row>
    <row r="6" spans="1:11" x14ac:dyDescent="0.25">
      <c r="A6" s="9">
        <v>43134</v>
      </c>
      <c r="B6" s="30">
        <v>42770</v>
      </c>
      <c r="C6" s="8"/>
      <c r="D6" s="33"/>
      <c r="E6" s="8"/>
      <c r="F6" s="10"/>
      <c r="G6" s="33"/>
      <c r="H6" s="8"/>
      <c r="I6" s="8">
        <f t="shared" si="0"/>
        <v>0</v>
      </c>
      <c r="K6" s="2"/>
    </row>
    <row r="7" spans="1:11" x14ac:dyDescent="0.25">
      <c r="A7" s="9">
        <v>43135</v>
      </c>
      <c r="B7" s="30">
        <v>42771</v>
      </c>
      <c r="C7" s="8"/>
      <c r="D7" s="33"/>
      <c r="E7" s="8"/>
      <c r="F7" s="10"/>
      <c r="G7" s="33"/>
      <c r="H7" s="8"/>
      <c r="I7" s="8">
        <f t="shared" si="0"/>
        <v>0</v>
      </c>
      <c r="K7" s="2"/>
    </row>
    <row r="8" spans="1:11" ht="15.75" thickBot="1" x14ac:dyDescent="0.3">
      <c r="A8" s="11"/>
      <c r="B8" s="32"/>
      <c r="C8" s="8"/>
      <c r="D8" s="33"/>
      <c r="E8" s="13"/>
      <c r="F8" s="14"/>
      <c r="G8" s="47"/>
      <c r="H8" s="13"/>
      <c r="I8" s="13"/>
      <c r="K8" s="2"/>
    </row>
    <row r="9" spans="1:11" ht="16.5" thickTop="1" thickBot="1" x14ac:dyDescent="0.3">
      <c r="A9" s="24" t="s">
        <v>17</v>
      </c>
      <c r="B9" s="29"/>
      <c r="C9" s="26">
        <f>SUM(C3:C7)+SUM(Janvier!C43:C46)</f>
        <v>0</v>
      </c>
      <c r="D9" s="26">
        <f>SUM(D3:D7)+SUM(Janvier!D43:D46)</f>
        <v>0</v>
      </c>
      <c r="E9" s="26">
        <f t="shared" ref="E9:E39" si="1">C9-D9</f>
        <v>0</v>
      </c>
      <c r="F9" s="27">
        <f t="shared" ref="F9:F39" si="2">IF(D9&lt;&gt;0,E9/D9,0)</f>
        <v>0</v>
      </c>
      <c r="G9" s="26" t="e">
        <f>ROUND((D9/VLOOKUP('Recap mensuel Concessions'!$B$2,#REF!,4,FALSE))*VLOOKUP('Recap mensuel Concessions'!$B$2,#REF!,4,FALSE),2)</f>
        <v>#REF!</v>
      </c>
      <c r="H9" s="26" t="e">
        <f t="shared" ref="H9:H39" si="3">C9-G9</f>
        <v>#REF!</v>
      </c>
      <c r="I9" s="34" t="e">
        <f t="shared" si="0"/>
        <v>#REF!</v>
      </c>
      <c r="K9" s="2"/>
    </row>
    <row r="10" spans="1:11" s="3" customFormat="1" ht="15.75" thickTop="1" x14ac:dyDescent="0.25">
      <c r="A10" s="18"/>
      <c r="B10" s="18"/>
      <c r="C10" s="8"/>
      <c r="D10" s="33"/>
      <c r="E10" s="15"/>
      <c r="F10" s="20"/>
      <c r="G10" s="33"/>
      <c r="H10" s="15"/>
      <c r="I10" s="15"/>
      <c r="K10" s="2"/>
    </row>
    <row r="11" spans="1:11" x14ac:dyDescent="0.25">
      <c r="A11" s="9">
        <v>43136</v>
      </c>
      <c r="B11" s="30">
        <v>42772</v>
      </c>
      <c r="C11" s="8"/>
      <c r="D11" s="33"/>
      <c r="E11" s="8"/>
      <c r="F11" s="10"/>
      <c r="G11" s="33"/>
      <c r="H11" s="8"/>
      <c r="I11" s="8">
        <f t="shared" si="0"/>
        <v>0</v>
      </c>
      <c r="K11" s="2"/>
    </row>
    <row r="12" spans="1:11" x14ac:dyDescent="0.25">
      <c r="A12" s="9">
        <v>43137</v>
      </c>
      <c r="B12" s="30">
        <v>42773</v>
      </c>
      <c r="C12" s="8"/>
      <c r="D12" s="33"/>
      <c r="E12" s="8"/>
      <c r="F12" s="10"/>
      <c r="G12" s="33"/>
      <c r="H12" s="8"/>
      <c r="I12" s="8">
        <f t="shared" si="0"/>
        <v>0</v>
      </c>
      <c r="K12" s="2"/>
    </row>
    <row r="13" spans="1:11" x14ac:dyDescent="0.25">
      <c r="A13" s="9">
        <v>43138</v>
      </c>
      <c r="B13" s="30">
        <v>42774</v>
      </c>
      <c r="C13" s="8"/>
      <c r="D13" s="33"/>
      <c r="E13" s="8"/>
      <c r="F13" s="10"/>
      <c r="G13" s="33"/>
      <c r="H13" s="8"/>
      <c r="I13" s="8">
        <f t="shared" si="0"/>
        <v>0</v>
      </c>
      <c r="K13" s="2"/>
    </row>
    <row r="14" spans="1:11" x14ac:dyDescent="0.25">
      <c r="A14" s="9">
        <v>43139</v>
      </c>
      <c r="B14" s="30">
        <v>42775</v>
      </c>
      <c r="C14" s="8"/>
      <c r="D14" s="33"/>
      <c r="E14" s="8"/>
      <c r="F14" s="10"/>
      <c r="G14" s="33"/>
      <c r="H14" s="8"/>
      <c r="I14" s="8">
        <f t="shared" si="0"/>
        <v>0</v>
      </c>
      <c r="K14" s="2"/>
    </row>
    <row r="15" spans="1:11" x14ac:dyDescent="0.25">
      <c r="A15" s="9">
        <v>43140</v>
      </c>
      <c r="B15" s="30">
        <v>42776</v>
      </c>
      <c r="C15" s="8"/>
      <c r="D15" s="33"/>
      <c r="E15" s="8"/>
      <c r="F15" s="10"/>
      <c r="G15" s="33"/>
      <c r="H15" s="8"/>
      <c r="I15" s="8">
        <f t="shared" si="0"/>
        <v>0</v>
      </c>
      <c r="K15" s="2"/>
    </row>
    <row r="16" spans="1:11" x14ac:dyDescent="0.25">
      <c r="A16" s="9">
        <v>43141</v>
      </c>
      <c r="B16" s="30">
        <v>42777</v>
      </c>
      <c r="C16" s="8"/>
      <c r="D16" s="33"/>
      <c r="E16" s="8"/>
      <c r="F16" s="10"/>
      <c r="G16" s="33"/>
      <c r="H16" s="8"/>
      <c r="I16" s="8">
        <f t="shared" si="0"/>
        <v>0</v>
      </c>
      <c r="K16" s="2"/>
    </row>
    <row r="17" spans="1:11" x14ac:dyDescent="0.25">
      <c r="A17" s="9">
        <v>43142</v>
      </c>
      <c r="B17" s="30">
        <v>42778</v>
      </c>
      <c r="C17" s="8"/>
      <c r="D17" s="33"/>
      <c r="E17" s="8"/>
      <c r="F17" s="10"/>
      <c r="G17" s="33"/>
      <c r="H17" s="8"/>
      <c r="I17" s="8">
        <f t="shared" si="0"/>
        <v>0</v>
      </c>
      <c r="K17" s="2"/>
    </row>
    <row r="18" spans="1:11" ht="15.75" thickBot="1" x14ac:dyDescent="0.3">
      <c r="A18" s="11"/>
      <c r="B18" s="32"/>
      <c r="C18" s="8"/>
      <c r="D18" s="33"/>
      <c r="E18" s="13"/>
      <c r="F18" s="14"/>
      <c r="G18" s="47"/>
      <c r="H18" s="13"/>
      <c r="I18" s="13"/>
      <c r="K18" s="2"/>
    </row>
    <row r="19" spans="1:11" ht="16.5" thickTop="1" thickBot="1" x14ac:dyDescent="0.3">
      <c r="A19" s="24" t="s">
        <v>18</v>
      </c>
      <c r="B19" s="29"/>
      <c r="C19" s="26">
        <f>SUM(C11:C17)</f>
        <v>0</v>
      </c>
      <c r="D19" s="26">
        <f>SUM(D11:D17)</f>
        <v>0</v>
      </c>
      <c r="E19" s="26">
        <f t="shared" si="1"/>
        <v>0</v>
      </c>
      <c r="F19" s="27">
        <f t="shared" si="2"/>
        <v>0</v>
      </c>
      <c r="G19" s="26" t="e">
        <f>ROUND((D19/VLOOKUP('Recap mensuel Concessions'!$B$2,#REF!,4,FALSE))*VLOOKUP('Recap mensuel Concessions'!$B$2,#REF!,4,FALSE),2)</f>
        <v>#REF!</v>
      </c>
      <c r="H19" s="26" t="e">
        <f t="shared" si="3"/>
        <v>#REF!</v>
      </c>
      <c r="I19" s="34" t="e">
        <f t="shared" si="0"/>
        <v>#REF!</v>
      </c>
      <c r="K19" s="2"/>
    </row>
    <row r="20" spans="1:11" s="3" customFormat="1" ht="15.75" thickTop="1" x14ac:dyDescent="0.25">
      <c r="A20" s="18"/>
      <c r="B20" s="18"/>
      <c r="C20" s="8"/>
      <c r="D20" s="33"/>
      <c r="E20" s="15"/>
      <c r="F20" s="20"/>
      <c r="G20" s="33"/>
      <c r="H20" s="15"/>
      <c r="I20" s="15"/>
      <c r="K20" s="2"/>
    </row>
    <row r="21" spans="1:11" x14ac:dyDescent="0.25">
      <c r="A21" s="9">
        <v>43143</v>
      </c>
      <c r="B21" s="30">
        <v>42779</v>
      </c>
      <c r="C21" s="8"/>
      <c r="D21" s="33"/>
      <c r="E21" s="8"/>
      <c r="F21" s="10"/>
      <c r="G21" s="33"/>
      <c r="H21" s="8"/>
      <c r="I21" s="8">
        <f t="shared" si="0"/>
        <v>0</v>
      </c>
      <c r="K21" s="2"/>
    </row>
    <row r="22" spans="1:11" x14ac:dyDescent="0.25">
      <c r="A22" s="9">
        <v>43144</v>
      </c>
      <c r="B22" s="30">
        <v>42780</v>
      </c>
      <c r="C22" s="8"/>
      <c r="D22" s="33"/>
      <c r="E22" s="8"/>
      <c r="F22" s="10"/>
      <c r="G22" s="33"/>
      <c r="H22" s="8"/>
      <c r="I22" s="8">
        <f t="shared" si="0"/>
        <v>0</v>
      </c>
      <c r="K22" s="2"/>
    </row>
    <row r="23" spans="1:11" x14ac:dyDescent="0.25">
      <c r="A23" s="9">
        <v>43145</v>
      </c>
      <c r="B23" s="30">
        <v>42781</v>
      </c>
      <c r="C23" s="8"/>
      <c r="D23" s="33"/>
      <c r="E23" s="8"/>
      <c r="F23" s="10"/>
      <c r="G23" s="33"/>
      <c r="H23" s="8"/>
      <c r="I23" s="8">
        <f t="shared" si="0"/>
        <v>0</v>
      </c>
      <c r="K23" s="2"/>
    </row>
    <row r="24" spans="1:11" x14ac:dyDescent="0.25">
      <c r="A24" s="9">
        <v>43146</v>
      </c>
      <c r="B24" s="30">
        <v>42782</v>
      </c>
      <c r="C24" s="8"/>
      <c r="D24" s="33"/>
      <c r="E24" s="8"/>
      <c r="F24" s="10"/>
      <c r="G24" s="33"/>
      <c r="H24" s="8"/>
      <c r="I24" s="8">
        <f t="shared" si="0"/>
        <v>0</v>
      </c>
      <c r="K24" s="2"/>
    </row>
    <row r="25" spans="1:11" x14ac:dyDescent="0.25">
      <c r="A25" s="9">
        <v>43147</v>
      </c>
      <c r="B25" s="30">
        <v>42783</v>
      </c>
      <c r="C25" s="8"/>
      <c r="D25" s="33"/>
      <c r="E25" s="8"/>
      <c r="F25" s="10"/>
      <c r="G25" s="33"/>
      <c r="H25" s="8"/>
      <c r="I25" s="8">
        <f t="shared" si="0"/>
        <v>0</v>
      </c>
      <c r="K25" s="2"/>
    </row>
    <row r="26" spans="1:11" x14ac:dyDescent="0.25">
      <c r="A26" s="9">
        <v>43148</v>
      </c>
      <c r="B26" s="30">
        <v>42784</v>
      </c>
      <c r="C26" s="8"/>
      <c r="D26" s="33"/>
      <c r="E26" s="8"/>
      <c r="F26" s="10"/>
      <c r="G26" s="33"/>
      <c r="H26" s="8"/>
      <c r="I26" s="8">
        <f t="shared" si="0"/>
        <v>0</v>
      </c>
      <c r="K26" s="2"/>
    </row>
    <row r="27" spans="1:11" x14ac:dyDescent="0.25">
      <c r="A27" s="9">
        <v>43149</v>
      </c>
      <c r="B27" s="30">
        <v>42785</v>
      </c>
      <c r="C27" s="8"/>
      <c r="D27" s="33"/>
      <c r="E27" s="8"/>
      <c r="F27" s="10"/>
      <c r="G27" s="33"/>
      <c r="H27" s="8"/>
      <c r="I27" s="8">
        <f t="shared" si="0"/>
        <v>0</v>
      </c>
      <c r="K27" s="2"/>
    </row>
    <row r="28" spans="1:11" ht="15.75" thickBot="1" x14ac:dyDescent="0.3">
      <c r="A28" s="11"/>
      <c r="B28" s="32"/>
      <c r="C28" s="8"/>
      <c r="D28" s="33"/>
      <c r="E28" s="13"/>
      <c r="F28" s="14"/>
      <c r="G28" s="47"/>
      <c r="H28" s="13"/>
      <c r="I28" s="13"/>
      <c r="K28" s="2"/>
    </row>
    <row r="29" spans="1:11" ht="16.5" thickTop="1" thickBot="1" x14ac:dyDescent="0.3">
      <c r="A29" s="24" t="s">
        <v>19</v>
      </c>
      <c r="B29" s="29"/>
      <c r="C29" s="26">
        <f>SUM(C21:C27)</f>
        <v>0</v>
      </c>
      <c r="D29" s="26">
        <f>SUM(D21:D27)</f>
        <v>0</v>
      </c>
      <c r="E29" s="26">
        <f t="shared" si="1"/>
        <v>0</v>
      </c>
      <c r="F29" s="27">
        <f t="shared" si="2"/>
        <v>0</v>
      </c>
      <c r="G29" s="26" t="e">
        <f>ROUND((D29/VLOOKUP('Recap mensuel Concessions'!$B$2,#REF!,4,FALSE))*VLOOKUP('Recap mensuel Concessions'!$B$2,#REF!,4,FALSE),2)</f>
        <v>#REF!</v>
      </c>
      <c r="H29" s="26" t="e">
        <f t="shared" si="3"/>
        <v>#REF!</v>
      </c>
      <c r="I29" s="34" t="e">
        <f t="shared" si="0"/>
        <v>#REF!</v>
      </c>
      <c r="K29" s="2"/>
    </row>
    <row r="30" spans="1:11" s="3" customFormat="1" ht="15.75" thickTop="1" x14ac:dyDescent="0.25">
      <c r="A30" s="18"/>
      <c r="B30" s="18"/>
      <c r="C30" s="8"/>
      <c r="D30" s="33"/>
      <c r="E30" s="15"/>
      <c r="F30" s="20"/>
      <c r="G30" s="33"/>
      <c r="H30" s="15"/>
      <c r="I30" s="15"/>
      <c r="K30" s="2"/>
    </row>
    <row r="31" spans="1:11" x14ac:dyDescent="0.25">
      <c r="A31" s="9">
        <v>43150</v>
      </c>
      <c r="B31" s="30">
        <v>42786</v>
      </c>
      <c r="C31" s="8"/>
      <c r="D31" s="33"/>
      <c r="E31" s="8"/>
      <c r="F31" s="10"/>
      <c r="G31" s="33"/>
      <c r="H31" s="8"/>
      <c r="I31" s="8">
        <f t="shared" si="0"/>
        <v>0</v>
      </c>
      <c r="K31" s="2"/>
    </row>
    <row r="32" spans="1:11" x14ac:dyDescent="0.25">
      <c r="A32" s="9">
        <v>43151</v>
      </c>
      <c r="B32" s="30">
        <v>42787</v>
      </c>
      <c r="C32" s="8"/>
      <c r="D32" s="33"/>
      <c r="E32" s="8"/>
      <c r="F32" s="10"/>
      <c r="G32" s="33"/>
      <c r="H32" s="8"/>
      <c r="I32" s="8">
        <f t="shared" si="0"/>
        <v>0</v>
      </c>
    </row>
    <row r="33" spans="1:11" x14ac:dyDescent="0.25">
      <c r="A33" s="9">
        <v>43152</v>
      </c>
      <c r="B33" s="30">
        <v>42788</v>
      </c>
      <c r="C33" s="8"/>
      <c r="D33" s="33"/>
      <c r="E33" s="8"/>
      <c r="F33" s="10"/>
      <c r="G33" s="33"/>
      <c r="H33" s="8"/>
      <c r="I33" s="8">
        <f t="shared" si="0"/>
        <v>0</v>
      </c>
    </row>
    <row r="34" spans="1:11" x14ac:dyDescent="0.25">
      <c r="A34" s="9">
        <v>43153</v>
      </c>
      <c r="B34" s="30">
        <v>42789</v>
      </c>
      <c r="C34" s="8"/>
      <c r="D34" s="33"/>
      <c r="E34" s="8"/>
      <c r="F34" s="10"/>
      <c r="G34" s="33"/>
      <c r="H34" s="8"/>
      <c r="I34" s="8">
        <f t="shared" si="0"/>
        <v>0</v>
      </c>
    </row>
    <row r="35" spans="1:11" x14ac:dyDescent="0.25">
      <c r="A35" s="9">
        <v>43154</v>
      </c>
      <c r="B35" s="30">
        <v>42790</v>
      </c>
      <c r="C35" s="8"/>
      <c r="D35" s="33"/>
      <c r="E35" s="8"/>
      <c r="F35" s="10"/>
      <c r="G35" s="33"/>
      <c r="H35" s="8"/>
      <c r="I35" s="8">
        <f t="shared" si="0"/>
        <v>0</v>
      </c>
    </row>
    <row r="36" spans="1:11" x14ac:dyDescent="0.25">
      <c r="A36" s="9">
        <v>43155</v>
      </c>
      <c r="B36" s="30">
        <v>42791</v>
      </c>
      <c r="C36" s="8"/>
      <c r="D36" s="33"/>
      <c r="E36" s="8"/>
      <c r="F36" s="10"/>
      <c r="G36" s="33"/>
      <c r="H36" s="8"/>
      <c r="I36" s="8">
        <f t="shared" si="0"/>
        <v>0</v>
      </c>
    </row>
    <row r="37" spans="1:11" x14ac:dyDescent="0.25">
      <c r="A37" s="9">
        <v>43156</v>
      </c>
      <c r="B37" s="30">
        <v>42792</v>
      </c>
      <c r="C37" s="8"/>
      <c r="D37" s="33"/>
      <c r="E37" s="8"/>
      <c r="F37" s="10"/>
      <c r="G37" s="33"/>
      <c r="H37" s="8"/>
      <c r="I37" s="8">
        <f t="shared" si="0"/>
        <v>0</v>
      </c>
    </row>
    <row r="38" spans="1:11" ht="15.75" thickBot="1" x14ac:dyDescent="0.3">
      <c r="A38" s="11"/>
      <c r="B38" s="32"/>
      <c r="C38" s="8"/>
      <c r="D38" s="33"/>
      <c r="E38" s="13"/>
      <c r="F38" s="14"/>
      <c r="G38" s="47"/>
      <c r="H38" s="13"/>
      <c r="I38" s="13"/>
    </row>
    <row r="39" spans="1:11" ht="16.5" thickTop="1" thickBot="1" x14ac:dyDescent="0.3">
      <c r="A39" s="24" t="s">
        <v>20</v>
      </c>
      <c r="B39" s="29"/>
      <c r="C39" s="26">
        <f>SUM(C31:C37)</f>
        <v>0</v>
      </c>
      <c r="D39" s="26">
        <f>SUM(D31:D37)</f>
        <v>0</v>
      </c>
      <c r="E39" s="26">
        <f t="shared" si="1"/>
        <v>0</v>
      </c>
      <c r="F39" s="27">
        <f t="shared" si="2"/>
        <v>0</v>
      </c>
      <c r="G39" s="26" t="e">
        <f>ROUND((D39/VLOOKUP('Recap mensuel Concessions'!$B$2,#REF!,4,FALSE))*VLOOKUP('Recap mensuel Concessions'!$B$2,#REF!,4,FALSE),2)</f>
        <v>#REF!</v>
      </c>
      <c r="H39" s="26" t="e">
        <f t="shared" si="3"/>
        <v>#REF!</v>
      </c>
      <c r="I39" s="34" t="e">
        <f t="shared" si="0"/>
        <v>#REF!</v>
      </c>
    </row>
    <row r="40" spans="1:11" s="3" customFormat="1" ht="15.75" thickTop="1" x14ac:dyDescent="0.25">
      <c r="A40" s="18"/>
      <c r="B40" s="18"/>
      <c r="C40" s="8"/>
      <c r="D40" s="33"/>
      <c r="E40" s="15"/>
      <c r="F40" s="20"/>
      <c r="G40" s="33"/>
      <c r="H40" s="15"/>
      <c r="I40" s="15"/>
    </row>
    <row r="41" spans="1:11" x14ac:dyDescent="0.25">
      <c r="A41" s="9">
        <v>43157</v>
      </c>
      <c r="B41" s="30">
        <v>42793</v>
      </c>
      <c r="C41" s="8"/>
      <c r="D41" s="33"/>
      <c r="E41" s="8"/>
      <c r="F41" s="10"/>
      <c r="G41" s="33"/>
      <c r="H41" s="8"/>
      <c r="I41" s="8">
        <f t="shared" si="0"/>
        <v>0</v>
      </c>
    </row>
    <row r="42" spans="1:11" x14ac:dyDescent="0.25">
      <c r="A42" s="9">
        <v>43158</v>
      </c>
      <c r="B42" s="30">
        <v>42794</v>
      </c>
      <c r="C42" s="8"/>
      <c r="D42" s="33"/>
      <c r="E42" s="8"/>
      <c r="F42" s="10"/>
      <c r="G42" s="33"/>
      <c r="H42" s="8"/>
      <c r="I42" s="8">
        <f t="shared" si="0"/>
        <v>0</v>
      </c>
      <c r="K42" s="5"/>
    </row>
    <row r="43" spans="1:11" x14ac:dyDescent="0.25">
      <c r="A43" s="9">
        <v>43159</v>
      </c>
      <c r="B43" s="30">
        <v>42795</v>
      </c>
      <c r="C43" s="8"/>
      <c r="D43" s="33"/>
      <c r="E43" s="8"/>
      <c r="F43" s="10"/>
      <c r="G43" s="33"/>
      <c r="H43" s="8"/>
      <c r="I43" s="8">
        <f t="shared" ref="I43" si="4">IF(G43&lt;&gt;0,H43/G43,0)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workbookViewId="0">
      <pane ySplit="2" topLeftCell="A15" activePane="bottomLeft" state="frozen"/>
      <selection pane="bottomLeft" activeCell="C41" sqref="C41:H46"/>
    </sheetView>
  </sheetViews>
  <sheetFormatPr baseColWidth="10" defaultRowHeight="15" outlineLevelCol="1" x14ac:dyDescent="0.25"/>
  <cols>
    <col min="1" max="1" width="21.5703125" bestFit="1" customWidth="1"/>
    <col min="2" max="2" width="21.57031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43160</v>
      </c>
      <c r="B4" s="7">
        <v>42796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43161</v>
      </c>
      <c r="B5" s="7">
        <v>42797</v>
      </c>
      <c r="C5" s="8"/>
      <c r="D5" s="33"/>
      <c r="E5" s="8"/>
      <c r="F5" s="10"/>
      <c r="G5" s="33"/>
      <c r="H5" s="8"/>
      <c r="I5" s="10">
        <f t="shared" ref="I5:I45" si="0">IF(G5&lt;&gt;0,H5/G5,0)</f>
        <v>0</v>
      </c>
    </row>
    <row r="6" spans="1:9" x14ac:dyDescent="0.25">
      <c r="A6" s="9">
        <v>43162</v>
      </c>
      <c r="B6" s="30">
        <v>42798</v>
      </c>
      <c r="C6" s="8"/>
      <c r="D6" s="33"/>
      <c r="E6" s="8"/>
      <c r="F6" s="10"/>
      <c r="G6" s="33"/>
      <c r="H6" s="8"/>
      <c r="I6" s="10">
        <f t="shared" si="0"/>
        <v>0</v>
      </c>
    </row>
    <row r="7" spans="1:9" x14ac:dyDescent="0.25">
      <c r="A7" s="9">
        <v>43163</v>
      </c>
      <c r="B7" s="30">
        <v>42799</v>
      </c>
      <c r="C7" s="8"/>
      <c r="D7" s="33"/>
      <c r="E7" s="8"/>
      <c r="F7" s="10"/>
      <c r="G7" s="33"/>
      <c r="H7" s="8"/>
      <c r="I7" s="10">
        <f t="shared" si="0"/>
        <v>0</v>
      </c>
    </row>
    <row r="8" spans="1:9" ht="15.75" thickBot="1" x14ac:dyDescent="0.3">
      <c r="A8" s="11"/>
      <c r="B8" s="32"/>
      <c r="C8" s="8">
        <f>IFERROR(VLOOKUP($A8,#REF!,MATCH('Recap mensuel Concessions'!$B$2,#REF!,0),FALSE),0)</f>
        <v>0</v>
      </c>
      <c r="D8" s="33">
        <f>IFERROR(VLOOKUP($B8,#REF!,MATCH('Recap mensuel Concessions'!$B$2,#REF!,0),FALSE),0)</f>
        <v>0</v>
      </c>
      <c r="E8" s="13"/>
      <c r="F8" s="14"/>
      <c r="G8" s="47"/>
      <c r="H8" s="13"/>
      <c r="I8" s="14"/>
    </row>
    <row r="9" spans="1:9" ht="16.5" thickTop="1" thickBot="1" x14ac:dyDescent="0.3">
      <c r="A9" s="24" t="s">
        <v>21</v>
      </c>
      <c r="B9" s="29"/>
      <c r="C9" s="26">
        <f>SUM(C3:C7)+SUM(Février!C41:C43)</f>
        <v>0</v>
      </c>
      <c r="D9" s="26">
        <f>SUM(D3:D7)+SUM(Février!D41:D43)</f>
        <v>0</v>
      </c>
      <c r="E9" s="26">
        <f t="shared" ref="E9:E39" si="1">C9-D9</f>
        <v>0</v>
      </c>
      <c r="F9" s="27">
        <f t="shared" ref="F9:F39" si="2">IF(D9&lt;&gt;0,E9/D9,0)</f>
        <v>0</v>
      </c>
      <c r="G9" s="26" t="e">
        <f>ROUND((D9/VLOOKUP('Recap mensuel Concessions'!$B$2,#REF!,5,FALSE))*VLOOKUP('Recap mensuel Concessions'!$B$2,#REF!,5,FALSE),2)</f>
        <v>#REF!</v>
      </c>
      <c r="H9" s="26" t="e">
        <f t="shared" ref="H9:H39" si="3">C9-G9</f>
        <v>#REF!</v>
      </c>
      <c r="I9" s="28" t="e">
        <f t="shared" si="0"/>
        <v>#REF!</v>
      </c>
    </row>
    <row r="10" spans="1:9" ht="15.75" thickTop="1" x14ac:dyDescent="0.25">
      <c r="A10" s="18"/>
      <c r="B10" s="18"/>
      <c r="C10" s="8"/>
      <c r="D10" s="33"/>
      <c r="E10" s="15"/>
      <c r="F10" s="20"/>
      <c r="G10" s="33"/>
      <c r="H10" s="15"/>
      <c r="I10" s="20"/>
    </row>
    <row r="11" spans="1:9" x14ac:dyDescent="0.25">
      <c r="A11" s="9">
        <v>43164</v>
      </c>
      <c r="B11" s="30">
        <v>42800</v>
      </c>
      <c r="C11" s="8"/>
      <c r="D11" s="33"/>
      <c r="E11" s="8"/>
      <c r="F11" s="10"/>
      <c r="G11" s="33"/>
      <c r="H11" s="8"/>
      <c r="I11" s="10">
        <f t="shared" si="0"/>
        <v>0</v>
      </c>
    </row>
    <row r="12" spans="1:9" x14ac:dyDescent="0.25">
      <c r="A12" s="9">
        <v>43165</v>
      </c>
      <c r="B12" s="30">
        <v>42801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43166</v>
      </c>
      <c r="B13" s="30">
        <v>42802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43167</v>
      </c>
      <c r="B14" s="30">
        <v>42803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43168</v>
      </c>
      <c r="B15" s="30">
        <v>42804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x14ac:dyDescent="0.25">
      <c r="A16" s="9">
        <v>43169</v>
      </c>
      <c r="B16" s="30">
        <v>42805</v>
      </c>
      <c r="C16" s="8"/>
      <c r="D16" s="33"/>
      <c r="E16" s="8"/>
      <c r="F16" s="10"/>
      <c r="G16" s="33"/>
      <c r="H16" s="8"/>
      <c r="I16" s="10">
        <f t="shared" si="0"/>
        <v>0</v>
      </c>
    </row>
    <row r="17" spans="1:12" x14ac:dyDescent="0.25">
      <c r="A17" s="9">
        <v>43170</v>
      </c>
      <c r="B17" s="30">
        <v>42806</v>
      </c>
      <c r="C17" s="8"/>
      <c r="D17" s="33"/>
      <c r="E17" s="8"/>
      <c r="F17" s="10"/>
      <c r="G17" s="33"/>
      <c r="H17" s="8"/>
      <c r="I17" s="10">
        <f t="shared" si="0"/>
        <v>0</v>
      </c>
    </row>
    <row r="18" spans="1:12" ht="15.75" thickBot="1" x14ac:dyDescent="0.3">
      <c r="A18" s="11"/>
      <c r="B18" s="32"/>
      <c r="C18" s="8"/>
      <c r="D18" s="33"/>
      <c r="E18" s="13"/>
      <c r="F18" s="14"/>
      <c r="G18" s="47"/>
      <c r="H18" s="13"/>
      <c r="I18" s="14"/>
    </row>
    <row r="19" spans="1:12" ht="16.5" thickTop="1" thickBot="1" x14ac:dyDescent="0.3">
      <c r="A19" s="24" t="s">
        <v>22</v>
      </c>
      <c r="B19" s="29"/>
      <c r="C19" s="26">
        <f>SUM(C11:C17)</f>
        <v>0</v>
      </c>
      <c r="D19" s="26">
        <f>SUM(D11:D17)</f>
        <v>0</v>
      </c>
      <c r="E19" s="26">
        <f t="shared" si="1"/>
        <v>0</v>
      </c>
      <c r="F19" s="27">
        <f t="shared" si="2"/>
        <v>0</v>
      </c>
      <c r="G19" s="26" t="e">
        <f>ROUND((D19/VLOOKUP('Recap mensuel Concessions'!$B$2,#REF!,5,FALSE))*VLOOKUP('Recap mensuel Concessions'!$B$2,#REF!,5,FALSE),2)</f>
        <v>#REF!</v>
      </c>
      <c r="H19" s="26" t="e">
        <f t="shared" si="3"/>
        <v>#REF!</v>
      </c>
      <c r="I19" s="28" t="e">
        <f t="shared" si="0"/>
        <v>#REF!</v>
      </c>
    </row>
    <row r="20" spans="1:12" ht="15.75" thickTop="1" x14ac:dyDescent="0.25">
      <c r="A20" s="18"/>
      <c r="B20" s="18"/>
      <c r="C20" s="8"/>
      <c r="D20" s="33"/>
      <c r="E20" s="15"/>
      <c r="F20" s="20"/>
      <c r="G20" s="33"/>
      <c r="H20" s="15"/>
      <c r="I20" s="20"/>
    </row>
    <row r="21" spans="1:12" x14ac:dyDescent="0.25">
      <c r="A21" s="9">
        <v>43171</v>
      </c>
      <c r="B21" s="30">
        <v>42807</v>
      </c>
      <c r="C21" s="8"/>
      <c r="D21" s="33"/>
      <c r="E21" s="8"/>
      <c r="F21" s="10"/>
      <c r="G21" s="33"/>
      <c r="H21" s="8"/>
      <c r="I21" s="10">
        <f t="shared" si="0"/>
        <v>0</v>
      </c>
      <c r="L21" s="3"/>
    </row>
    <row r="22" spans="1:12" x14ac:dyDescent="0.25">
      <c r="A22" s="9">
        <v>43172</v>
      </c>
      <c r="B22" s="30">
        <v>42808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12" x14ac:dyDescent="0.25">
      <c r="A23" s="9">
        <v>43173</v>
      </c>
      <c r="B23" s="30">
        <v>42809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12" x14ac:dyDescent="0.25">
      <c r="A24" s="9">
        <v>43174</v>
      </c>
      <c r="B24" s="30">
        <v>42810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12" x14ac:dyDescent="0.25">
      <c r="A25" s="9">
        <v>43175</v>
      </c>
      <c r="B25" s="30">
        <v>42811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12" x14ac:dyDescent="0.25">
      <c r="A26" s="9">
        <v>43176</v>
      </c>
      <c r="B26" s="30">
        <v>42812</v>
      </c>
      <c r="C26" s="8"/>
      <c r="D26" s="33"/>
      <c r="E26" s="8"/>
      <c r="F26" s="10"/>
      <c r="G26" s="33"/>
      <c r="H26" s="8"/>
      <c r="I26" s="10">
        <f t="shared" si="0"/>
        <v>0</v>
      </c>
    </row>
    <row r="27" spans="1:12" x14ac:dyDescent="0.25">
      <c r="A27" s="9">
        <v>43177</v>
      </c>
      <c r="B27" s="30">
        <v>42813</v>
      </c>
      <c r="C27" s="8"/>
      <c r="D27" s="33"/>
      <c r="E27" s="8"/>
      <c r="F27" s="10"/>
      <c r="G27" s="33"/>
      <c r="H27" s="8"/>
      <c r="I27" s="10">
        <f t="shared" si="0"/>
        <v>0</v>
      </c>
    </row>
    <row r="28" spans="1:12" ht="15.75" thickBot="1" x14ac:dyDescent="0.3">
      <c r="A28" s="11"/>
      <c r="B28" s="32"/>
      <c r="C28" s="8"/>
      <c r="D28" s="33"/>
      <c r="E28" s="13"/>
      <c r="F28" s="14"/>
      <c r="G28" s="47"/>
      <c r="H28" s="13"/>
      <c r="I28" s="14"/>
    </row>
    <row r="29" spans="1:12" ht="16.5" thickTop="1" thickBot="1" x14ac:dyDescent="0.3">
      <c r="A29" s="24" t="s">
        <v>23</v>
      </c>
      <c r="B29" s="29"/>
      <c r="C29" s="26">
        <f>SUM(C21:C27)</f>
        <v>0</v>
      </c>
      <c r="D29" s="26">
        <f>SUM(D21:D27)</f>
        <v>0</v>
      </c>
      <c r="E29" s="26">
        <f t="shared" si="1"/>
        <v>0</v>
      </c>
      <c r="F29" s="27">
        <f t="shared" si="2"/>
        <v>0</v>
      </c>
      <c r="G29" s="26" t="e">
        <f>ROUND((D29/VLOOKUP('Recap mensuel Concessions'!$B$2,#REF!,5,FALSE))*VLOOKUP('Recap mensuel Concessions'!$B$2,#REF!,5,FALSE),2)</f>
        <v>#REF!</v>
      </c>
      <c r="H29" s="26" t="e">
        <f t="shared" si="3"/>
        <v>#REF!</v>
      </c>
      <c r="I29" s="28" t="e">
        <f t="shared" si="0"/>
        <v>#REF!</v>
      </c>
    </row>
    <row r="30" spans="1:12" ht="15.75" thickTop="1" x14ac:dyDescent="0.25">
      <c r="A30" s="18"/>
      <c r="B30" s="18"/>
      <c r="C30" s="8"/>
      <c r="D30" s="33"/>
      <c r="E30" s="15"/>
      <c r="F30" s="20"/>
      <c r="G30" s="33"/>
      <c r="H30" s="15"/>
      <c r="I30" s="20"/>
      <c r="J30" s="3"/>
    </row>
    <row r="31" spans="1:12" x14ac:dyDescent="0.25">
      <c r="A31" s="9">
        <v>43178</v>
      </c>
      <c r="B31" s="30">
        <v>42814</v>
      </c>
      <c r="C31" s="8"/>
      <c r="D31" s="33"/>
      <c r="E31" s="8"/>
      <c r="F31" s="10"/>
      <c r="G31" s="33"/>
      <c r="H31" s="8"/>
      <c r="I31" s="10">
        <f t="shared" si="0"/>
        <v>0</v>
      </c>
    </row>
    <row r="32" spans="1:12" x14ac:dyDescent="0.25">
      <c r="A32" s="9">
        <v>43179</v>
      </c>
      <c r="B32" s="30">
        <v>42815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43180</v>
      </c>
      <c r="B33" s="30">
        <v>42816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43181</v>
      </c>
      <c r="B34" s="30">
        <v>42817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43182</v>
      </c>
      <c r="B35" s="30">
        <v>42818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x14ac:dyDescent="0.25">
      <c r="A36" s="9">
        <v>43183</v>
      </c>
      <c r="B36" s="30">
        <v>42819</v>
      </c>
      <c r="C36" s="8"/>
      <c r="D36" s="33"/>
      <c r="E36" s="8"/>
      <c r="F36" s="10"/>
      <c r="G36" s="33"/>
      <c r="H36" s="8"/>
      <c r="I36" s="10">
        <f t="shared" si="0"/>
        <v>0</v>
      </c>
    </row>
    <row r="37" spans="1:9" x14ac:dyDescent="0.25">
      <c r="A37" s="9">
        <v>43184</v>
      </c>
      <c r="B37" s="30">
        <v>42820</v>
      </c>
      <c r="C37" s="8"/>
      <c r="D37" s="33"/>
      <c r="E37" s="8"/>
      <c r="F37" s="10"/>
      <c r="G37" s="33"/>
      <c r="H37" s="8"/>
      <c r="I37" s="10">
        <f t="shared" si="0"/>
        <v>0</v>
      </c>
    </row>
    <row r="38" spans="1:9" ht="15.75" thickBot="1" x14ac:dyDescent="0.3">
      <c r="A38" s="11"/>
      <c r="B38" s="32"/>
      <c r="C38" s="8"/>
      <c r="D38" s="33"/>
      <c r="E38" s="13"/>
      <c r="F38" s="14"/>
      <c r="G38" s="47"/>
      <c r="H38" s="13"/>
      <c r="I38" s="14"/>
    </row>
    <row r="39" spans="1:9" ht="16.5" thickTop="1" thickBot="1" x14ac:dyDescent="0.3">
      <c r="A39" s="24" t="s">
        <v>24</v>
      </c>
      <c r="B39" s="29"/>
      <c r="C39" s="26">
        <f>SUM(C31:C37)</f>
        <v>0</v>
      </c>
      <c r="D39" s="26">
        <f>SUM(D31:D37)</f>
        <v>0</v>
      </c>
      <c r="E39" s="26">
        <f t="shared" si="1"/>
        <v>0</v>
      </c>
      <c r="F39" s="27">
        <f t="shared" si="2"/>
        <v>0</v>
      </c>
      <c r="G39" s="26" t="e">
        <f>ROUND((D39/VLOOKUP('Recap mensuel Concessions'!$B$2,#REF!,5,FALSE))*VLOOKUP('Recap mensuel Concessions'!$B$2,#REF!,5,FALSE),2)</f>
        <v>#REF!</v>
      </c>
      <c r="H39" s="26" t="e">
        <f t="shared" si="3"/>
        <v>#REF!</v>
      </c>
      <c r="I39" s="28" t="e">
        <f t="shared" si="0"/>
        <v>#REF!</v>
      </c>
    </row>
    <row r="40" spans="1:9" ht="15.75" thickTop="1" x14ac:dyDescent="0.25">
      <c r="A40" s="18"/>
      <c r="B40" s="18"/>
      <c r="C40" s="8"/>
      <c r="D40" s="33"/>
      <c r="E40" s="15"/>
      <c r="F40" s="20"/>
      <c r="G40" s="33"/>
      <c r="H40" s="15"/>
      <c r="I40" s="20"/>
    </row>
    <row r="41" spans="1:9" x14ac:dyDescent="0.25">
      <c r="A41" s="9">
        <v>43185</v>
      </c>
      <c r="B41" s="30">
        <v>42821</v>
      </c>
      <c r="C41" s="8"/>
      <c r="D41" s="33"/>
      <c r="E41" s="8"/>
      <c r="F41" s="10"/>
      <c r="G41" s="33"/>
      <c r="H41" s="8"/>
      <c r="I41" s="10">
        <f t="shared" si="0"/>
        <v>0</v>
      </c>
    </row>
    <row r="42" spans="1:9" x14ac:dyDescent="0.25">
      <c r="A42" s="9">
        <v>43186</v>
      </c>
      <c r="B42" s="30">
        <v>42822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43187</v>
      </c>
      <c r="B43" s="7">
        <v>42823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43188</v>
      </c>
      <c r="B44" s="7">
        <v>42824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43189</v>
      </c>
      <c r="B45" s="7">
        <v>42825</v>
      </c>
      <c r="C45" s="8"/>
      <c r="D45" s="33"/>
      <c r="E45" s="8"/>
      <c r="F45" s="10"/>
      <c r="G45" s="33"/>
      <c r="H45" s="8"/>
      <c r="I45" s="10">
        <f t="shared" si="0"/>
        <v>0</v>
      </c>
    </row>
    <row r="46" spans="1:9" x14ac:dyDescent="0.25">
      <c r="A46" s="9">
        <v>43190</v>
      </c>
      <c r="B46" s="7">
        <v>42826</v>
      </c>
      <c r="C46" s="8"/>
      <c r="D46" s="33"/>
      <c r="E46" s="8"/>
      <c r="F46" s="10"/>
      <c r="G46" s="33"/>
      <c r="H46" s="8"/>
      <c r="I46" s="10">
        <f t="shared" ref="I46" si="4">IF(G46&lt;&gt;0,H46/G46,0)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workbookViewId="0">
      <pane ySplit="2" topLeftCell="A18" activePane="bottomLeft" state="frozen"/>
      <selection pane="bottomLeft" activeCell="C48" sqref="C48:H48"/>
    </sheetView>
  </sheetViews>
  <sheetFormatPr baseColWidth="10" defaultRowHeight="15" outlineLevelCol="1" x14ac:dyDescent="0.25"/>
  <cols>
    <col min="1" max="1" width="21" bestFit="1" customWidth="1"/>
    <col min="2" max="2" width="21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43191</v>
      </c>
      <c r="B4" s="7">
        <v>42827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ht="15.75" thickBot="1" x14ac:dyDescent="0.3">
      <c r="A5" s="11"/>
      <c r="B5" s="32"/>
      <c r="C5" s="8"/>
      <c r="D5" s="33"/>
      <c r="E5" s="13"/>
      <c r="F5" s="14"/>
      <c r="G5" s="47"/>
      <c r="H5" s="13"/>
      <c r="I5" s="14"/>
    </row>
    <row r="6" spans="1:9" ht="16.5" thickTop="1" thickBot="1" x14ac:dyDescent="0.3">
      <c r="A6" s="24" t="s">
        <v>25</v>
      </c>
      <c r="B6" s="29"/>
      <c r="C6" s="26">
        <f>SUM(C3:C4)+SUM(Mars!C41:C46)</f>
        <v>0</v>
      </c>
      <c r="D6" s="26">
        <f>SUM(D3:D4)+SUM(Mars!D41:D46)</f>
        <v>0</v>
      </c>
      <c r="E6" s="26">
        <f t="shared" ref="E6:E46" si="0">C6-D6</f>
        <v>0</v>
      </c>
      <c r="F6" s="27">
        <f t="shared" ref="F6:F46" si="1">IF(D6&lt;&gt;0,E6/D6,0)</f>
        <v>0</v>
      </c>
      <c r="G6" s="26" t="e">
        <f>ROUND((D6/VLOOKUP('Recap mensuel Concessions'!$B$2,#REF!,6,FALSE))*VLOOKUP('Recap mensuel Concessions'!$B$2,#REF!,6,FALSE),2)</f>
        <v>#REF!</v>
      </c>
      <c r="H6" s="26" t="e">
        <f t="shared" ref="H6:H46" si="2">C6-G6</f>
        <v>#REF!</v>
      </c>
      <c r="I6" s="28" t="e">
        <f t="shared" ref="I6:I46" si="3">IF(G6&lt;&gt;0,H6/G6,0)</f>
        <v>#REF!</v>
      </c>
    </row>
    <row r="7" spans="1:9" s="3" customFormat="1" ht="15.75" thickTop="1" x14ac:dyDescent="0.25">
      <c r="A7" s="18"/>
      <c r="B7" s="18"/>
      <c r="C7" s="8"/>
      <c r="D7" s="33"/>
      <c r="E7" s="15"/>
      <c r="F7" s="20"/>
      <c r="G7" s="33"/>
      <c r="H7" s="15"/>
      <c r="I7" s="20"/>
    </row>
    <row r="8" spans="1:9" x14ac:dyDescent="0.25">
      <c r="A8" s="9">
        <v>43192</v>
      </c>
      <c r="B8" s="7">
        <v>42828</v>
      </c>
      <c r="C8" s="8"/>
      <c r="D8" s="33"/>
      <c r="E8" s="8"/>
      <c r="F8" s="10"/>
      <c r="G8" s="33"/>
      <c r="H8" s="8"/>
      <c r="I8" s="10">
        <f t="shared" si="3"/>
        <v>0</v>
      </c>
    </row>
    <row r="9" spans="1:9" x14ac:dyDescent="0.25">
      <c r="A9" s="9">
        <v>43193</v>
      </c>
      <c r="B9" s="7">
        <v>42829</v>
      </c>
      <c r="C9" s="8"/>
      <c r="D9" s="33"/>
      <c r="E9" s="8"/>
      <c r="F9" s="10"/>
      <c r="G9" s="33"/>
      <c r="H9" s="8"/>
      <c r="I9" s="10">
        <f t="shared" si="3"/>
        <v>0</v>
      </c>
    </row>
    <row r="10" spans="1:9" x14ac:dyDescent="0.25">
      <c r="A10" s="9">
        <v>43194</v>
      </c>
      <c r="B10" s="7">
        <v>42830</v>
      </c>
      <c r="C10" s="8"/>
      <c r="D10" s="33"/>
      <c r="E10" s="8"/>
      <c r="F10" s="10"/>
      <c r="G10" s="33"/>
      <c r="H10" s="8"/>
      <c r="I10" s="10">
        <f t="shared" si="3"/>
        <v>0</v>
      </c>
    </row>
    <row r="11" spans="1:9" x14ac:dyDescent="0.25">
      <c r="A11" s="9">
        <v>43195</v>
      </c>
      <c r="B11" s="7">
        <v>42831</v>
      </c>
      <c r="C11" s="8"/>
      <c r="D11" s="33"/>
      <c r="E11" s="8"/>
      <c r="F11" s="10"/>
      <c r="G11" s="33"/>
      <c r="H11" s="8"/>
      <c r="I11" s="10">
        <f t="shared" si="3"/>
        <v>0</v>
      </c>
    </row>
    <row r="12" spans="1:9" x14ac:dyDescent="0.25">
      <c r="A12" s="9">
        <v>43196</v>
      </c>
      <c r="B12" s="7">
        <v>42832</v>
      </c>
      <c r="C12" s="8"/>
      <c r="D12" s="33"/>
      <c r="E12" s="8"/>
      <c r="F12" s="10"/>
      <c r="G12" s="33"/>
      <c r="H12" s="8"/>
      <c r="I12" s="10">
        <f t="shared" si="3"/>
        <v>0</v>
      </c>
    </row>
    <row r="13" spans="1:9" x14ac:dyDescent="0.25">
      <c r="A13" s="9">
        <v>43197</v>
      </c>
      <c r="B13" s="7">
        <v>42833</v>
      </c>
      <c r="C13" s="8"/>
      <c r="D13" s="33"/>
      <c r="E13" s="8"/>
      <c r="F13" s="10"/>
      <c r="G13" s="33"/>
      <c r="H13" s="8"/>
      <c r="I13" s="10">
        <f t="shared" si="3"/>
        <v>0</v>
      </c>
    </row>
    <row r="14" spans="1:9" x14ac:dyDescent="0.25">
      <c r="A14" s="9">
        <v>43198</v>
      </c>
      <c r="B14" s="7">
        <v>42834</v>
      </c>
      <c r="C14" s="8"/>
      <c r="D14" s="33"/>
      <c r="E14" s="8"/>
      <c r="F14" s="10"/>
      <c r="G14" s="33"/>
      <c r="H14" s="8"/>
      <c r="I14" s="10">
        <f t="shared" si="3"/>
        <v>0</v>
      </c>
    </row>
    <row r="15" spans="1:9" ht="15.75" thickBot="1" x14ac:dyDescent="0.3">
      <c r="A15" s="11"/>
      <c r="B15" s="32"/>
      <c r="C15" s="8"/>
      <c r="D15" s="33"/>
      <c r="E15" s="13"/>
      <c r="F15" s="14"/>
      <c r="G15" s="47"/>
      <c r="H15" s="13"/>
      <c r="I15" s="14"/>
    </row>
    <row r="16" spans="1:9" ht="16.5" thickTop="1" thickBot="1" x14ac:dyDescent="0.3">
      <c r="A16" s="24" t="s">
        <v>26</v>
      </c>
      <c r="B16" s="29"/>
      <c r="C16" s="26">
        <f>SUM(C8:C14)</f>
        <v>0</v>
      </c>
      <c r="D16" s="26">
        <f>SUM(D8:D14)</f>
        <v>0</v>
      </c>
      <c r="E16" s="26">
        <f t="shared" si="0"/>
        <v>0</v>
      </c>
      <c r="F16" s="27">
        <f t="shared" si="1"/>
        <v>0</v>
      </c>
      <c r="G16" s="26" t="e">
        <f>ROUND((D16/VLOOKUP('Recap mensuel Concessions'!$B$2,#REF!,6,FALSE))*VLOOKUP('Recap mensuel Concessions'!$B$2,#REF!,6,FALSE),2)</f>
        <v>#REF!</v>
      </c>
      <c r="H16" s="26" t="e">
        <f t="shared" si="2"/>
        <v>#REF!</v>
      </c>
      <c r="I16" s="28" t="e">
        <f t="shared" si="3"/>
        <v>#REF!</v>
      </c>
    </row>
    <row r="17" spans="1:9" s="3" customFormat="1" ht="15.75" thickTop="1" x14ac:dyDescent="0.25">
      <c r="A17" s="18"/>
      <c r="B17" s="18"/>
      <c r="C17" s="8"/>
      <c r="D17" s="33"/>
      <c r="E17" s="15"/>
      <c r="F17" s="20"/>
      <c r="G17" s="33"/>
      <c r="H17" s="15"/>
      <c r="I17" s="20"/>
    </row>
    <row r="18" spans="1:9" x14ac:dyDescent="0.25">
      <c r="A18" s="9">
        <v>43199</v>
      </c>
      <c r="B18" s="7">
        <v>42835</v>
      </c>
      <c r="C18" s="8"/>
      <c r="D18" s="33"/>
      <c r="E18" s="8"/>
      <c r="F18" s="10"/>
      <c r="G18" s="33"/>
      <c r="H18" s="8"/>
      <c r="I18" s="10">
        <f t="shared" si="3"/>
        <v>0</v>
      </c>
    </row>
    <row r="19" spans="1:9" x14ac:dyDescent="0.25">
      <c r="A19" s="9">
        <v>43200</v>
      </c>
      <c r="B19" s="7">
        <v>42836</v>
      </c>
      <c r="C19" s="8"/>
      <c r="D19" s="33"/>
      <c r="E19" s="8"/>
      <c r="F19" s="10"/>
      <c r="G19" s="33"/>
      <c r="H19" s="8"/>
      <c r="I19" s="10">
        <f t="shared" si="3"/>
        <v>0</v>
      </c>
    </row>
    <row r="20" spans="1:9" x14ac:dyDescent="0.25">
      <c r="A20" s="9">
        <v>43201</v>
      </c>
      <c r="B20" s="7">
        <v>42837</v>
      </c>
      <c r="C20" s="8"/>
      <c r="D20" s="33"/>
      <c r="E20" s="8"/>
      <c r="F20" s="10"/>
      <c r="G20" s="33"/>
      <c r="H20" s="8"/>
      <c r="I20" s="10">
        <f t="shared" si="3"/>
        <v>0</v>
      </c>
    </row>
    <row r="21" spans="1:9" x14ac:dyDescent="0.25">
      <c r="A21" s="9">
        <v>43202</v>
      </c>
      <c r="B21" s="7">
        <v>42838</v>
      </c>
      <c r="C21" s="8"/>
      <c r="D21" s="33"/>
      <c r="E21" s="8"/>
      <c r="F21" s="10"/>
      <c r="G21" s="33"/>
      <c r="H21" s="8"/>
      <c r="I21" s="10">
        <f t="shared" si="3"/>
        <v>0</v>
      </c>
    </row>
    <row r="22" spans="1:9" x14ac:dyDescent="0.25">
      <c r="A22" s="9">
        <v>43203</v>
      </c>
      <c r="B22" s="7">
        <v>42839</v>
      </c>
      <c r="C22" s="8"/>
      <c r="D22" s="33"/>
      <c r="E22" s="8"/>
      <c r="F22" s="10"/>
      <c r="G22" s="33"/>
      <c r="H22" s="8"/>
      <c r="I22" s="10">
        <f t="shared" si="3"/>
        <v>0</v>
      </c>
    </row>
    <row r="23" spans="1:9" x14ac:dyDescent="0.25">
      <c r="A23" s="9">
        <v>43204</v>
      </c>
      <c r="B23" s="7">
        <v>42840</v>
      </c>
      <c r="C23" s="8"/>
      <c r="D23" s="33"/>
      <c r="E23" s="8"/>
      <c r="F23" s="10"/>
      <c r="G23" s="33"/>
      <c r="H23" s="8"/>
      <c r="I23" s="10">
        <f t="shared" si="3"/>
        <v>0</v>
      </c>
    </row>
    <row r="24" spans="1:9" x14ac:dyDescent="0.25">
      <c r="A24" s="9">
        <v>43205</v>
      </c>
      <c r="B24" s="7">
        <v>42841</v>
      </c>
      <c r="C24" s="8"/>
      <c r="D24" s="33"/>
      <c r="E24" s="8"/>
      <c r="F24" s="10"/>
      <c r="G24" s="33"/>
      <c r="H24" s="8"/>
      <c r="I24" s="10">
        <f t="shared" si="3"/>
        <v>0</v>
      </c>
    </row>
    <row r="25" spans="1:9" ht="15.75" thickBot="1" x14ac:dyDescent="0.3">
      <c r="A25" s="11"/>
      <c r="B25" s="32"/>
      <c r="C25" s="8"/>
      <c r="D25" s="33"/>
      <c r="E25" s="13"/>
      <c r="F25" s="14"/>
      <c r="G25" s="47"/>
      <c r="H25" s="13"/>
      <c r="I25" s="14"/>
    </row>
    <row r="26" spans="1:9" ht="16.5" thickTop="1" thickBot="1" x14ac:dyDescent="0.3">
      <c r="A26" s="24" t="s">
        <v>27</v>
      </c>
      <c r="B26" s="29"/>
      <c r="C26" s="26">
        <f>SUM(C18:C24)</f>
        <v>0</v>
      </c>
      <c r="D26" s="26">
        <f>SUM(D18:D24)</f>
        <v>0</v>
      </c>
      <c r="E26" s="26">
        <f t="shared" si="0"/>
        <v>0</v>
      </c>
      <c r="F26" s="27">
        <f t="shared" si="1"/>
        <v>0</v>
      </c>
      <c r="G26" s="26" t="e">
        <f>ROUND((D26/VLOOKUP('Recap mensuel Concessions'!$B$2,#REF!,6,FALSE))*VLOOKUP('Recap mensuel Concessions'!$B$2,#REF!,6,FALSE),2)</f>
        <v>#REF!</v>
      </c>
      <c r="H26" s="26" t="e">
        <f t="shared" si="2"/>
        <v>#REF!</v>
      </c>
      <c r="I26" s="28" t="e">
        <f t="shared" si="3"/>
        <v>#REF!</v>
      </c>
    </row>
    <row r="27" spans="1:9" s="3" customFormat="1" ht="15.75" thickTop="1" x14ac:dyDescent="0.25">
      <c r="A27" s="18"/>
      <c r="B27" s="18"/>
      <c r="C27" s="8"/>
      <c r="D27" s="33"/>
      <c r="E27" s="15"/>
      <c r="F27" s="20"/>
      <c r="G27" s="33"/>
      <c r="H27" s="15"/>
      <c r="I27" s="20"/>
    </row>
    <row r="28" spans="1:9" x14ac:dyDescent="0.25">
      <c r="A28" s="9">
        <v>43206</v>
      </c>
      <c r="B28" s="7">
        <v>42842</v>
      </c>
      <c r="C28" s="8"/>
      <c r="D28" s="33"/>
      <c r="E28" s="8"/>
      <c r="F28" s="10"/>
      <c r="G28" s="33"/>
      <c r="H28" s="8"/>
      <c r="I28" s="10">
        <f t="shared" si="3"/>
        <v>0</v>
      </c>
    </row>
    <row r="29" spans="1:9" x14ac:dyDescent="0.25">
      <c r="A29" s="9">
        <v>43207</v>
      </c>
      <c r="B29" s="7">
        <v>42843</v>
      </c>
      <c r="C29" s="8"/>
      <c r="D29" s="33"/>
      <c r="E29" s="8"/>
      <c r="F29" s="10"/>
      <c r="G29" s="33"/>
      <c r="H29" s="8"/>
      <c r="I29" s="10">
        <f t="shared" si="3"/>
        <v>0</v>
      </c>
    </row>
    <row r="30" spans="1:9" x14ac:dyDescent="0.25">
      <c r="A30" s="9">
        <v>43208</v>
      </c>
      <c r="B30" s="7">
        <v>42844</v>
      </c>
      <c r="C30" s="8"/>
      <c r="D30" s="33"/>
      <c r="E30" s="8"/>
      <c r="F30" s="10"/>
      <c r="G30" s="33"/>
      <c r="H30" s="8"/>
      <c r="I30" s="10">
        <f t="shared" si="3"/>
        <v>0</v>
      </c>
    </row>
    <row r="31" spans="1:9" x14ac:dyDescent="0.25">
      <c r="A31" s="9">
        <v>43209</v>
      </c>
      <c r="B31" s="7">
        <v>42845</v>
      </c>
      <c r="C31" s="8"/>
      <c r="D31" s="33"/>
      <c r="E31" s="8"/>
      <c r="F31" s="10"/>
      <c r="G31" s="33"/>
      <c r="H31" s="8"/>
      <c r="I31" s="10">
        <f t="shared" si="3"/>
        <v>0</v>
      </c>
    </row>
    <row r="32" spans="1:9" x14ac:dyDescent="0.25">
      <c r="A32" s="9">
        <v>43210</v>
      </c>
      <c r="B32" s="7">
        <v>42846</v>
      </c>
      <c r="C32" s="8"/>
      <c r="D32" s="33"/>
      <c r="E32" s="8"/>
      <c r="F32" s="10"/>
      <c r="G32" s="33"/>
      <c r="H32" s="8"/>
      <c r="I32" s="10">
        <f t="shared" si="3"/>
        <v>0</v>
      </c>
    </row>
    <row r="33" spans="1:9" x14ac:dyDescent="0.25">
      <c r="A33" s="9">
        <v>43211</v>
      </c>
      <c r="B33" s="7">
        <v>42847</v>
      </c>
      <c r="C33" s="8"/>
      <c r="D33" s="33"/>
      <c r="E33" s="8"/>
      <c r="F33" s="10"/>
      <c r="G33" s="33"/>
      <c r="H33" s="8"/>
      <c r="I33" s="10">
        <f t="shared" si="3"/>
        <v>0</v>
      </c>
    </row>
    <row r="34" spans="1:9" x14ac:dyDescent="0.25">
      <c r="A34" s="9">
        <v>43212</v>
      </c>
      <c r="B34" s="7">
        <v>42848</v>
      </c>
      <c r="C34" s="8"/>
      <c r="D34" s="33"/>
      <c r="E34" s="8"/>
      <c r="F34" s="10"/>
      <c r="G34" s="33"/>
      <c r="H34" s="8"/>
      <c r="I34" s="10">
        <f t="shared" si="3"/>
        <v>0</v>
      </c>
    </row>
    <row r="35" spans="1:9" ht="15.75" thickBot="1" x14ac:dyDescent="0.3">
      <c r="A35" s="11"/>
      <c r="B35" s="32"/>
      <c r="C35" s="8"/>
      <c r="D35" s="33"/>
      <c r="E35" s="13"/>
      <c r="F35" s="14"/>
      <c r="G35" s="47"/>
      <c r="H35" s="13"/>
      <c r="I35" s="14"/>
    </row>
    <row r="36" spans="1:9" ht="16.5" thickTop="1" thickBot="1" x14ac:dyDescent="0.3">
      <c r="A36" s="24" t="s">
        <v>28</v>
      </c>
      <c r="B36" s="29"/>
      <c r="C36" s="26">
        <f>SUM(C28:C34)</f>
        <v>0</v>
      </c>
      <c r="D36" s="26">
        <f>SUM(D28:D34)</f>
        <v>0</v>
      </c>
      <c r="E36" s="26">
        <f t="shared" si="0"/>
        <v>0</v>
      </c>
      <c r="F36" s="27">
        <f t="shared" si="1"/>
        <v>0</v>
      </c>
      <c r="G36" s="26" t="e">
        <f>ROUND((D36/VLOOKUP('Recap mensuel Concessions'!$B$2,#REF!,6,FALSE))*VLOOKUP('Recap mensuel Concessions'!$B$2,#REF!,6,FALSE),2)</f>
        <v>#REF!</v>
      </c>
      <c r="H36" s="26" t="e">
        <f t="shared" si="2"/>
        <v>#REF!</v>
      </c>
      <c r="I36" s="28" t="e">
        <f t="shared" si="3"/>
        <v>#REF!</v>
      </c>
    </row>
    <row r="37" spans="1:9" s="3" customFormat="1" ht="15.75" thickTop="1" x14ac:dyDescent="0.25">
      <c r="A37" s="18"/>
      <c r="B37" s="18"/>
      <c r="C37" s="8"/>
      <c r="D37" s="33"/>
      <c r="E37" s="15"/>
      <c r="F37" s="20"/>
      <c r="G37" s="33"/>
      <c r="H37" s="15"/>
      <c r="I37" s="20"/>
    </row>
    <row r="38" spans="1:9" x14ac:dyDescent="0.25">
      <c r="A38" s="9">
        <v>43213</v>
      </c>
      <c r="B38" s="7">
        <v>42849</v>
      </c>
      <c r="C38" s="8"/>
      <c r="D38" s="33"/>
      <c r="E38" s="8"/>
      <c r="F38" s="10"/>
      <c r="G38" s="33"/>
      <c r="H38" s="8"/>
      <c r="I38" s="10">
        <f t="shared" si="3"/>
        <v>0</v>
      </c>
    </row>
    <row r="39" spans="1:9" x14ac:dyDescent="0.25">
      <c r="A39" s="9">
        <v>43214</v>
      </c>
      <c r="B39" s="7">
        <v>42850</v>
      </c>
      <c r="C39" s="8"/>
      <c r="D39" s="33"/>
      <c r="E39" s="8"/>
      <c r="F39" s="10"/>
      <c r="G39" s="33"/>
      <c r="H39" s="8"/>
      <c r="I39" s="10">
        <f t="shared" si="3"/>
        <v>0</v>
      </c>
    </row>
    <row r="40" spans="1:9" x14ac:dyDescent="0.25">
      <c r="A40" s="9">
        <v>43215</v>
      </c>
      <c r="B40" s="7">
        <v>42851</v>
      </c>
      <c r="C40" s="8"/>
      <c r="D40" s="33"/>
      <c r="E40" s="8"/>
      <c r="F40" s="10"/>
      <c r="G40" s="33"/>
      <c r="H40" s="8"/>
      <c r="I40" s="10">
        <f t="shared" si="3"/>
        <v>0</v>
      </c>
    </row>
    <row r="41" spans="1:9" x14ac:dyDescent="0.25">
      <c r="A41" s="9">
        <v>43216</v>
      </c>
      <c r="B41" s="7">
        <v>42852</v>
      </c>
      <c r="C41" s="8"/>
      <c r="D41" s="33"/>
      <c r="E41" s="8"/>
      <c r="F41" s="10"/>
      <c r="G41" s="33"/>
      <c r="H41" s="8"/>
      <c r="I41" s="10">
        <f t="shared" si="3"/>
        <v>0</v>
      </c>
    </row>
    <row r="42" spans="1:9" x14ac:dyDescent="0.25">
      <c r="A42" s="9">
        <v>43217</v>
      </c>
      <c r="B42" s="7">
        <v>42853</v>
      </c>
      <c r="C42" s="8"/>
      <c r="D42" s="33"/>
      <c r="E42" s="8"/>
      <c r="F42" s="10"/>
      <c r="G42" s="33"/>
      <c r="H42" s="8"/>
      <c r="I42" s="10">
        <f t="shared" si="3"/>
        <v>0</v>
      </c>
    </row>
    <row r="43" spans="1:9" x14ac:dyDescent="0.25">
      <c r="A43" s="9">
        <v>43218</v>
      </c>
      <c r="B43" s="7">
        <v>42854</v>
      </c>
      <c r="C43" s="8"/>
      <c r="D43" s="33"/>
      <c r="E43" s="8"/>
      <c r="F43" s="10"/>
      <c r="G43" s="33"/>
      <c r="H43" s="8"/>
      <c r="I43" s="10">
        <f t="shared" si="3"/>
        <v>0</v>
      </c>
    </row>
    <row r="44" spans="1:9" x14ac:dyDescent="0.25">
      <c r="A44" s="9">
        <v>43219</v>
      </c>
      <c r="B44" s="7">
        <v>42855</v>
      </c>
      <c r="C44" s="8"/>
      <c r="D44" s="33"/>
      <c r="E44" s="8"/>
      <c r="F44" s="10"/>
      <c r="G44" s="33"/>
      <c r="H44" s="8"/>
      <c r="I44" s="10">
        <f t="shared" si="3"/>
        <v>0</v>
      </c>
    </row>
    <row r="45" spans="1:9" ht="15.75" thickBot="1" x14ac:dyDescent="0.3">
      <c r="A45" s="11"/>
      <c r="B45" s="32"/>
      <c r="C45" s="8"/>
      <c r="D45" s="33"/>
      <c r="E45" s="13"/>
      <c r="F45" s="14"/>
      <c r="G45" s="47"/>
      <c r="H45" s="13"/>
      <c r="I45" s="14"/>
    </row>
    <row r="46" spans="1:9" ht="16.5" thickTop="1" thickBot="1" x14ac:dyDescent="0.3">
      <c r="A46" s="24" t="s">
        <v>29</v>
      </c>
      <c r="B46" s="29"/>
      <c r="C46" s="26">
        <f>SUM(C38:C44)</f>
        <v>0</v>
      </c>
      <c r="D46" s="26">
        <f>SUM(D38:D44)</f>
        <v>0</v>
      </c>
      <c r="E46" s="26">
        <f t="shared" si="0"/>
        <v>0</v>
      </c>
      <c r="F46" s="27">
        <f t="shared" si="1"/>
        <v>0</v>
      </c>
      <c r="G46" s="26" t="e">
        <f>ROUND((D46/VLOOKUP('Recap mensuel Concessions'!$B$2,#REF!,6,FALSE))*VLOOKUP('Recap mensuel Concessions'!$B$2,#REF!,6,FALSE),2)</f>
        <v>#REF!</v>
      </c>
      <c r="H46" s="26" t="e">
        <f t="shared" si="2"/>
        <v>#REF!</v>
      </c>
      <c r="I46" s="28" t="e">
        <f t="shared" si="3"/>
        <v>#REF!</v>
      </c>
    </row>
    <row r="47" spans="1:9" s="3" customFormat="1" ht="15.75" thickTop="1" x14ac:dyDescent="0.25">
      <c r="A47" s="18"/>
      <c r="B47" s="18"/>
      <c r="C47" s="8"/>
      <c r="D47" s="33"/>
      <c r="E47" s="15"/>
      <c r="F47" s="20"/>
      <c r="G47" s="33"/>
      <c r="H47" s="15"/>
      <c r="I47" s="20"/>
    </row>
    <row r="48" spans="1:9" x14ac:dyDescent="0.25">
      <c r="A48" s="9">
        <v>43220</v>
      </c>
      <c r="B48" s="9">
        <v>42856</v>
      </c>
      <c r="C48" s="8"/>
      <c r="D48" s="33"/>
      <c r="E48" s="8"/>
      <c r="F48" s="10"/>
      <c r="G48" s="33"/>
      <c r="H48" s="8"/>
      <c r="I48" s="10">
        <f t="shared" ref="I48" si="4">IF(G48&lt;&gt;0,H48/G48,0)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workbookViewId="0">
      <pane ySplit="2" topLeftCell="A15" activePane="bottomLeft" state="frozen"/>
      <selection pane="bottomLeft" activeCell="C43" sqref="C43:H46"/>
    </sheetView>
  </sheetViews>
  <sheetFormatPr baseColWidth="10" defaultRowHeight="15" outlineLevelCol="1" x14ac:dyDescent="0.25"/>
  <cols>
    <col min="1" max="1" width="20.42578125" bestFit="1" customWidth="1"/>
    <col min="2" max="2" width="20.425781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43221</v>
      </c>
      <c r="B4" s="7">
        <v>42857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43222</v>
      </c>
      <c r="B5" s="7">
        <v>42858</v>
      </c>
      <c r="C5" s="8"/>
      <c r="D5" s="33"/>
      <c r="E5" s="8"/>
      <c r="F5" s="10"/>
      <c r="G5" s="33"/>
      <c r="H5" s="8"/>
      <c r="I5" s="10">
        <f t="shared" ref="I5:I45" si="0">IF(G5&lt;&gt;0,H5/G5,0)</f>
        <v>0</v>
      </c>
    </row>
    <row r="6" spans="1:9" x14ac:dyDescent="0.25">
      <c r="A6" s="9">
        <v>43223</v>
      </c>
      <c r="B6" s="7">
        <v>42859</v>
      </c>
      <c r="C6" s="8"/>
      <c r="D6" s="33"/>
      <c r="E6" s="8"/>
      <c r="F6" s="10"/>
      <c r="G6" s="33"/>
      <c r="H6" s="8"/>
      <c r="I6" s="10">
        <f t="shared" si="0"/>
        <v>0</v>
      </c>
    </row>
    <row r="7" spans="1:9" x14ac:dyDescent="0.25">
      <c r="A7" s="9">
        <v>43224</v>
      </c>
      <c r="B7" s="7">
        <v>42860</v>
      </c>
      <c r="C7" s="8"/>
      <c r="D7" s="33"/>
      <c r="E7" s="8"/>
      <c r="F7" s="10"/>
      <c r="G7" s="33"/>
      <c r="H7" s="8"/>
      <c r="I7" s="10">
        <f t="shared" si="0"/>
        <v>0</v>
      </c>
    </row>
    <row r="8" spans="1:9" x14ac:dyDescent="0.25">
      <c r="A8" s="9">
        <v>43225</v>
      </c>
      <c r="B8" s="7">
        <v>42861</v>
      </c>
      <c r="C8" s="8"/>
      <c r="D8" s="33"/>
      <c r="E8" s="8"/>
      <c r="F8" s="10"/>
      <c r="G8" s="33"/>
      <c r="H8" s="8"/>
      <c r="I8" s="10">
        <f t="shared" si="0"/>
        <v>0</v>
      </c>
    </row>
    <row r="9" spans="1:9" x14ac:dyDescent="0.25">
      <c r="A9" s="9">
        <v>43226</v>
      </c>
      <c r="B9" s="7">
        <v>42862</v>
      </c>
      <c r="C9" s="8"/>
      <c r="D9" s="33"/>
      <c r="E9" s="8"/>
      <c r="F9" s="10"/>
      <c r="G9" s="33"/>
      <c r="H9" s="8"/>
      <c r="I9" s="10">
        <f t="shared" si="0"/>
        <v>0</v>
      </c>
    </row>
    <row r="10" spans="1:9" ht="15.75" thickBot="1" x14ac:dyDescent="0.3">
      <c r="A10" s="11"/>
      <c r="B10" s="32"/>
      <c r="C10" s="8"/>
      <c r="D10" s="33"/>
      <c r="E10" s="13"/>
      <c r="F10" s="14"/>
      <c r="G10" s="47"/>
      <c r="H10" s="13"/>
      <c r="I10" s="14"/>
    </row>
    <row r="11" spans="1:9" ht="16.5" thickTop="1" thickBot="1" x14ac:dyDescent="0.3">
      <c r="A11" s="24" t="s">
        <v>30</v>
      </c>
      <c r="B11" s="29"/>
      <c r="C11" s="26">
        <f>SUM(C3:C9)+SUM(Avril!C47:C48)</f>
        <v>0</v>
      </c>
      <c r="D11" s="26">
        <f>SUM(D3:D9)+SUM(Avril!D47:D48)</f>
        <v>0</v>
      </c>
      <c r="E11" s="26">
        <f t="shared" ref="E11:E41" si="1">C11-D11</f>
        <v>0</v>
      </c>
      <c r="F11" s="27">
        <f t="shared" ref="F11:F41" si="2">IF(D11&lt;&gt;0,E11/D11,0)</f>
        <v>0</v>
      </c>
      <c r="G11" s="26" t="e">
        <f>ROUND((D11/VLOOKUP('Recap mensuel Concessions'!$B$2,#REF!,7,FALSE))*VLOOKUP('Recap mensuel Concessions'!$B$2,#REF!,7,FALSE),2)</f>
        <v>#REF!</v>
      </c>
      <c r="H11" s="26" t="e">
        <f t="shared" ref="H11:H41" si="3">C11-G11</f>
        <v>#REF!</v>
      </c>
      <c r="I11" s="28" t="e">
        <f t="shared" si="0"/>
        <v>#REF!</v>
      </c>
    </row>
    <row r="12" spans="1:9" s="3" customFormat="1" ht="15.75" thickTop="1" x14ac:dyDescent="0.25">
      <c r="A12" s="18"/>
      <c r="B12" s="18"/>
      <c r="C12" s="8"/>
      <c r="D12" s="33"/>
      <c r="E12" s="15"/>
      <c r="F12" s="20"/>
      <c r="G12" s="33"/>
      <c r="H12" s="15"/>
      <c r="I12" s="20"/>
    </row>
    <row r="13" spans="1:9" x14ac:dyDescent="0.25">
      <c r="A13" s="9">
        <v>43227</v>
      </c>
      <c r="B13" s="7">
        <v>42863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43228</v>
      </c>
      <c r="B14" s="7">
        <v>42864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43229</v>
      </c>
      <c r="B15" s="7">
        <v>42865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x14ac:dyDescent="0.25">
      <c r="A16" s="9">
        <v>43230</v>
      </c>
      <c r="B16" s="7">
        <v>42866</v>
      </c>
      <c r="C16" s="8"/>
      <c r="D16" s="33"/>
      <c r="E16" s="8"/>
      <c r="F16" s="10"/>
      <c r="G16" s="33"/>
      <c r="H16" s="8"/>
      <c r="I16" s="10">
        <f t="shared" si="0"/>
        <v>0</v>
      </c>
    </row>
    <row r="17" spans="1:9" x14ac:dyDescent="0.25">
      <c r="A17" s="9">
        <v>43231</v>
      </c>
      <c r="B17" s="7">
        <v>42867</v>
      </c>
      <c r="C17" s="8"/>
      <c r="D17" s="33"/>
      <c r="E17" s="8"/>
      <c r="F17" s="10"/>
      <c r="G17" s="33"/>
      <c r="H17" s="8"/>
      <c r="I17" s="10">
        <f t="shared" si="0"/>
        <v>0</v>
      </c>
    </row>
    <row r="18" spans="1:9" x14ac:dyDescent="0.25">
      <c r="A18" s="9">
        <v>43232</v>
      </c>
      <c r="B18" s="7">
        <v>42868</v>
      </c>
      <c r="C18" s="8"/>
      <c r="D18" s="33"/>
      <c r="E18" s="8"/>
      <c r="F18" s="10"/>
      <c r="G18" s="33"/>
      <c r="H18" s="8"/>
      <c r="I18" s="10">
        <f t="shared" si="0"/>
        <v>0</v>
      </c>
    </row>
    <row r="19" spans="1:9" x14ac:dyDescent="0.25">
      <c r="A19" s="9">
        <v>43233</v>
      </c>
      <c r="B19" s="7">
        <v>42869</v>
      </c>
      <c r="C19" s="8"/>
      <c r="D19" s="33"/>
      <c r="E19" s="8"/>
      <c r="F19" s="10"/>
      <c r="G19" s="33"/>
      <c r="H19" s="8"/>
      <c r="I19" s="10">
        <f t="shared" si="0"/>
        <v>0</v>
      </c>
    </row>
    <row r="20" spans="1:9" ht="15.75" thickBot="1" x14ac:dyDescent="0.3">
      <c r="A20" s="11"/>
      <c r="B20" s="32"/>
      <c r="C20" s="8"/>
      <c r="D20" s="33"/>
      <c r="E20" s="13"/>
      <c r="F20" s="14"/>
      <c r="G20" s="47"/>
      <c r="H20" s="13"/>
      <c r="I20" s="14"/>
    </row>
    <row r="21" spans="1:9" ht="16.5" thickTop="1" thickBot="1" x14ac:dyDescent="0.3">
      <c r="A21" s="24" t="s">
        <v>31</v>
      </c>
      <c r="B21" s="29"/>
      <c r="C21" s="26">
        <f>SUM(C13:C19)</f>
        <v>0</v>
      </c>
      <c r="D21" s="26">
        <f>SUM(D13:D19)</f>
        <v>0</v>
      </c>
      <c r="E21" s="26">
        <f t="shared" si="1"/>
        <v>0</v>
      </c>
      <c r="F21" s="27">
        <f t="shared" si="2"/>
        <v>0</v>
      </c>
      <c r="G21" s="26" t="e">
        <f>ROUND((D21/VLOOKUP('Recap mensuel Concessions'!$B$2,#REF!,7,FALSE))*VLOOKUP('Recap mensuel Concessions'!$B$2,#REF!,7,FALSE),2)</f>
        <v>#REF!</v>
      </c>
      <c r="H21" s="26" t="e">
        <f t="shared" si="3"/>
        <v>#REF!</v>
      </c>
      <c r="I21" s="28" t="e">
        <f t="shared" si="0"/>
        <v>#REF!</v>
      </c>
    </row>
    <row r="22" spans="1:9" s="3" customFormat="1" ht="15.75" thickTop="1" x14ac:dyDescent="0.25">
      <c r="A22" s="18"/>
      <c r="B22" s="18"/>
      <c r="C22" s="8"/>
      <c r="D22" s="33"/>
      <c r="E22" s="15"/>
      <c r="F22" s="20"/>
      <c r="G22" s="33"/>
      <c r="H22" s="15"/>
      <c r="I22" s="20"/>
    </row>
    <row r="23" spans="1:9" x14ac:dyDescent="0.25">
      <c r="A23" s="9">
        <v>43234</v>
      </c>
      <c r="B23" s="7">
        <v>42870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43235</v>
      </c>
      <c r="B24" s="7">
        <v>42871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43236</v>
      </c>
      <c r="B25" s="7">
        <v>42872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x14ac:dyDescent="0.25">
      <c r="A26" s="9">
        <v>43237</v>
      </c>
      <c r="B26" s="7">
        <v>42873</v>
      </c>
      <c r="C26" s="8"/>
      <c r="D26" s="33"/>
      <c r="E26" s="8"/>
      <c r="F26" s="10"/>
      <c r="G26" s="33"/>
      <c r="H26" s="8"/>
      <c r="I26" s="10">
        <f t="shared" si="0"/>
        <v>0</v>
      </c>
    </row>
    <row r="27" spans="1:9" x14ac:dyDescent="0.25">
      <c r="A27" s="9">
        <v>43238</v>
      </c>
      <c r="B27" s="7">
        <v>42874</v>
      </c>
      <c r="C27" s="8"/>
      <c r="D27" s="33"/>
      <c r="E27" s="8"/>
      <c r="F27" s="10"/>
      <c r="G27" s="33"/>
      <c r="H27" s="8"/>
      <c r="I27" s="10">
        <f t="shared" si="0"/>
        <v>0</v>
      </c>
    </row>
    <row r="28" spans="1:9" x14ac:dyDescent="0.25">
      <c r="A28" s="9">
        <v>43239</v>
      </c>
      <c r="B28" s="7">
        <v>42875</v>
      </c>
      <c r="C28" s="8"/>
      <c r="D28" s="33"/>
      <c r="E28" s="8"/>
      <c r="F28" s="10"/>
      <c r="G28" s="33"/>
      <c r="H28" s="8"/>
      <c r="I28" s="10">
        <f t="shared" si="0"/>
        <v>0</v>
      </c>
    </row>
    <row r="29" spans="1:9" x14ac:dyDescent="0.25">
      <c r="A29" s="9">
        <v>43240</v>
      </c>
      <c r="B29" s="7">
        <v>42876</v>
      </c>
      <c r="C29" s="8"/>
      <c r="D29" s="33"/>
      <c r="E29" s="8"/>
      <c r="F29" s="10"/>
      <c r="G29" s="33"/>
      <c r="H29" s="8"/>
      <c r="I29" s="10">
        <f t="shared" si="0"/>
        <v>0</v>
      </c>
    </row>
    <row r="30" spans="1:9" ht="15.75" thickBot="1" x14ac:dyDescent="0.3">
      <c r="A30" s="11"/>
      <c r="B30" s="32"/>
      <c r="C30" s="8"/>
      <c r="D30" s="33"/>
      <c r="E30" s="13"/>
      <c r="F30" s="14"/>
      <c r="G30" s="47"/>
      <c r="H30" s="13"/>
      <c r="I30" s="14"/>
    </row>
    <row r="31" spans="1:9" ht="16.5" thickTop="1" thickBot="1" x14ac:dyDescent="0.3">
      <c r="A31" s="24" t="s">
        <v>32</v>
      </c>
      <c r="B31" s="29"/>
      <c r="C31" s="26">
        <f>SUM(C23:C29)</f>
        <v>0</v>
      </c>
      <c r="D31" s="26">
        <f>SUM(D23:D29)</f>
        <v>0</v>
      </c>
      <c r="E31" s="26">
        <f t="shared" si="1"/>
        <v>0</v>
      </c>
      <c r="F31" s="27">
        <f t="shared" si="2"/>
        <v>0</v>
      </c>
      <c r="G31" s="26" t="e">
        <f>ROUND((D31/VLOOKUP('Recap mensuel Concessions'!$B$2,#REF!,7,FALSE))*VLOOKUP('Recap mensuel Concessions'!$B$2,#REF!,7,FALSE),2)</f>
        <v>#REF!</v>
      </c>
      <c r="H31" s="26" t="e">
        <f t="shared" si="3"/>
        <v>#REF!</v>
      </c>
      <c r="I31" s="28" t="e">
        <f t="shared" si="0"/>
        <v>#REF!</v>
      </c>
    </row>
    <row r="32" spans="1:9" s="3" customFormat="1" ht="15.75" thickTop="1" x14ac:dyDescent="0.25">
      <c r="A32" s="18"/>
      <c r="B32" s="18"/>
      <c r="C32" s="8"/>
      <c r="D32" s="33"/>
      <c r="E32" s="15"/>
      <c r="F32" s="20"/>
      <c r="G32" s="33"/>
      <c r="H32" s="15"/>
      <c r="I32" s="20"/>
    </row>
    <row r="33" spans="1:9" x14ac:dyDescent="0.25">
      <c r="A33" s="9">
        <v>43241</v>
      </c>
      <c r="B33" s="7">
        <v>42877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43242</v>
      </c>
      <c r="B34" s="7">
        <v>42878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43243</v>
      </c>
      <c r="B35" s="7">
        <v>42879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x14ac:dyDescent="0.25">
      <c r="A36" s="9">
        <v>43244</v>
      </c>
      <c r="B36" s="7">
        <v>42880</v>
      </c>
      <c r="C36" s="8"/>
      <c r="D36" s="33"/>
      <c r="E36" s="8"/>
      <c r="F36" s="10"/>
      <c r="G36" s="33"/>
      <c r="H36" s="8"/>
      <c r="I36" s="10">
        <f t="shared" si="0"/>
        <v>0</v>
      </c>
    </row>
    <row r="37" spans="1:9" x14ac:dyDescent="0.25">
      <c r="A37" s="9">
        <v>43245</v>
      </c>
      <c r="B37" s="7">
        <v>42881</v>
      </c>
      <c r="C37" s="8"/>
      <c r="D37" s="33"/>
      <c r="E37" s="8"/>
      <c r="F37" s="10"/>
      <c r="G37" s="33"/>
      <c r="H37" s="8"/>
      <c r="I37" s="10">
        <f t="shared" si="0"/>
        <v>0</v>
      </c>
    </row>
    <row r="38" spans="1:9" x14ac:dyDescent="0.25">
      <c r="A38" s="9">
        <v>43246</v>
      </c>
      <c r="B38" s="7">
        <v>42882</v>
      </c>
      <c r="C38" s="8"/>
      <c r="D38" s="33"/>
      <c r="E38" s="8"/>
      <c r="F38" s="10"/>
      <c r="G38" s="33"/>
      <c r="H38" s="8"/>
      <c r="I38" s="10">
        <f t="shared" si="0"/>
        <v>0</v>
      </c>
    </row>
    <row r="39" spans="1:9" x14ac:dyDescent="0.25">
      <c r="A39" s="9">
        <v>43247</v>
      </c>
      <c r="B39" s="7">
        <v>42883</v>
      </c>
      <c r="C39" s="8"/>
      <c r="D39" s="33"/>
      <c r="E39" s="8"/>
      <c r="F39" s="10"/>
      <c r="G39" s="33"/>
      <c r="H39" s="8"/>
      <c r="I39" s="10">
        <f t="shared" si="0"/>
        <v>0</v>
      </c>
    </row>
    <row r="40" spans="1:9" ht="15.75" thickBot="1" x14ac:dyDescent="0.3">
      <c r="A40" s="11"/>
      <c r="B40" s="32"/>
      <c r="C40" s="8"/>
      <c r="D40" s="33"/>
      <c r="E40" s="13"/>
      <c r="F40" s="14"/>
      <c r="G40" s="47"/>
      <c r="H40" s="13"/>
      <c r="I40" s="14"/>
    </row>
    <row r="41" spans="1:9" ht="16.5" thickTop="1" thickBot="1" x14ac:dyDescent="0.3">
      <c r="A41" s="24" t="s">
        <v>33</v>
      </c>
      <c r="B41" s="29"/>
      <c r="C41" s="26">
        <f>SUM(C33:C39)</f>
        <v>0</v>
      </c>
      <c r="D41" s="26">
        <f>SUM(D33:D39)</f>
        <v>0</v>
      </c>
      <c r="E41" s="26">
        <f t="shared" si="1"/>
        <v>0</v>
      </c>
      <c r="F41" s="27">
        <f t="shared" si="2"/>
        <v>0</v>
      </c>
      <c r="G41" s="26" t="e">
        <f>ROUND((D41/VLOOKUP('Recap mensuel Concessions'!$B$2,#REF!,7,FALSE))*VLOOKUP('Recap mensuel Concessions'!$B$2,#REF!,7,FALSE),2)</f>
        <v>#REF!</v>
      </c>
      <c r="H41" s="26" t="e">
        <f t="shared" si="3"/>
        <v>#REF!</v>
      </c>
      <c r="I41" s="28" t="e">
        <f t="shared" si="0"/>
        <v>#REF!</v>
      </c>
    </row>
    <row r="42" spans="1:9" s="3" customFormat="1" ht="15.75" thickTop="1" x14ac:dyDescent="0.25">
      <c r="A42" s="18"/>
      <c r="B42" s="18"/>
      <c r="C42" s="8"/>
      <c r="D42" s="33"/>
      <c r="E42" s="15"/>
      <c r="F42" s="20"/>
      <c r="G42" s="33"/>
      <c r="H42" s="15"/>
      <c r="I42" s="20"/>
    </row>
    <row r="43" spans="1:9" x14ac:dyDescent="0.25">
      <c r="A43" s="9">
        <v>43248</v>
      </c>
      <c r="B43" s="7">
        <v>42884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43249</v>
      </c>
      <c r="B44" s="7">
        <v>42885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43250</v>
      </c>
      <c r="B45" s="7">
        <v>42886</v>
      </c>
      <c r="C45" s="8"/>
      <c r="D45" s="33"/>
      <c r="E45" s="8"/>
      <c r="F45" s="10"/>
      <c r="G45" s="33"/>
      <c r="H45" s="8"/>
      <c r="I45" s="10">
        <f t="shared" si="0"/>
        <v>0</v>
      </c>
    </row>
    <row r="46" spans="1:9" x14ac:dyDescent="0.25">
      <c r="A46" s="9">
        <v>43251</v>
      </c>
      <c r="B46" s="7">
        <v>42887</v>
      </c>
      <c r="C46" s="8"/>
      <c r="D46" s="33"/>
      <c r="E46" s="8"/>
      <c r="F46" s="10"/>
      <c r="G46" s="33"/>
      <c r="H46" s="8"/>
      <c r="I46" s="10">
        <f t="shared" ref="I46" si="4">IF(G46&lt;&gt;0,H46/G46,0)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workbookViewId="0">
      <pane ySplit="2" topLeftCell="A18" activePane="bottomLeft" state="frozen"/>
      <selection pane="bottomLeft" activeCell="C40" sqref="C40:H45"/>
    </sheetView>
  </sheetViews>
  <sheetFormatPr baseColWidth="10" defaultRowHeight="15" outlineLevelCol="1" x14ac:dyDescent="0.25"/>
  <cols>
    <col min="1" max="1" width="20.5703125" bestFit="1" customWidth="1"/>
    <col min="2" max="2" width="20.57031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43252</v>
      </c>
      <c r="B4" s="7">
        <v>42888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43253</v>
      </c>
      <c r="B5" s="7">
        <v>42889</v>
      </c>
      <c r="C5" s="8"/>
      <c r="D5" s="33"/>
      <c r="E5" s="8"/>
      <c r="F5" s="10"/>
      <c r="G5" s="33"/>
      <c r="H5" s="8"/>
      <c r="I5" s="10">
        <f t="shared" ref="I5:I44" si="0">IF(G5&lt;&gt;0,H5/G5,0)</f>
        <v>0</v>
      </c>
    </row>
    <row r="6" spans="1:9" x14ac:dyDescent="0.25">
      <c r="A6" s="9">
        <v>43254</v>
      </c>
      <c r="B6" s="7">
        <v>42890</v>
      </c>
      <c r="C6" s="8"/>
      <c r="D6" s="33"/>
      <c r="E6" s="8"/>
      <c r="F6" s="10"/>
      <c r="G6" s="33"/>
      <c r="H6" s="8"/>
      <c r="I6" s="10">
        <f t="shared" si="0"/>
        <v>0</v>
      </c>
    </row>
    <row r="7" spans="1:9" ht="15.75" thickBot="1" x14ac:dyDescent="0.3">
      <c r="A7" s="11"/>
      <c r="B7" s="32"/>
      <c r="C7" s="8"/>
      <c r="D7" s="33"/>
      <c r="E7" s="13"/>
      <c r="F7" s="14"/>
      <c r="G7" s="47"/>
      <c r="H7" s="13"/>
      <c r="I7" s="14"/>
    </row>
    <row r="8" spans="1:9" ht="16.5" thickTop="1" thickBot="1" x14ac:dyDescent="0.3">
      <c r="A8" s="24" t="s">
        <v>34</v>
      </c>
      <c r="B8" s="29"/>
      <c r="C8" s="26">
        <f>SUM(C3:C6)+SUM(Mai!C43:C46)</f>
        <v>0</v>
      </c>
      <c r="D8" s="26">
        <f>SUM(D3:D6)+SUM(Mai!D43:D46)</f>
        <v>0</v>
      </c>
      <c r="E8" s="26">
        <f t="shared" ref="E8:E38" si="1">C8-D8</f>
        <v>0</v>
      </c>
      <c r="F8" s="27">
        <f t="shared" ref="F8:F38" si="2">IF(D8&lt;&gt;0,E8/D8,0)</f>
        <v>0</v>
      </c>
      <c r="G8" s="26" t="e">
        <f>ROUND((D8/VLOOKUP('Recap mensuel Concessions'!$B$2,#REF!,8,FALSE))*VLOOKUP('Recap mensuel Concessions'!$B$2,#REF!,8,FALSE),2)</f>
        <v>#REF!</v>
      </c>
      <c r="H8" s="26" t="e">
        <f t="shared" ref="H8:H38" si="3">C8-G8</f>
        <v>#REF!</v>
      </c>
      <c r="I8" s="28" t="e">
        <f t="shared" si="0"/>
        <v>#REF!</v>
      </c>
    </row>
    <row r="9" spans="1:9" s="3" customFormat="1" ht="15.75" thickTop="1" x14ac:dyDescent="0.25">
      <c r="A9" s="18"/>
      <c r="B9" s="18"/>
      <c r="C9" s="8"/>
      <c r="D9" s="33"/>
      <c r="E9" s="15"/>
      <c r="F9" s="20"/>
      <c r="G9" s="33"/>
      <c r="H9" s="15"/>
      <c r="I9" s="20"/>
    </row>
    <row r="10" spans="1:9" x14ac:dyDescent="0.25">
      <c r="A10" s="9">
        <v>43255</v>
      </c>
      <c r="B10" s="7">
        <v>42891</v>
      </c>
      <c r="C10" s="8"/>
      <c r="D10" s="33"/>
      <c r="E10" s="8"/>
      <c r="F10" s="10"/>
      <c r="G10" s="33"/>
      <c r="H10" s="8"/>
      <c r="I10" s="10">
        <f t="shared" si="0"/>
        <v>0</v>
      </c>
    </row>
    <row r="11" spans="1:9" x14ac:dyDescent="0.25">
      <c r="A11" s="9">
        <v>43256</v>
      </c>
      <c r="B11" s="7">
        <v>42892</v>
      </c>
      <c r="C11" s="8"/>
      <c r="D11" s="33"/>
      <c r="E11" s="8"/>
      <c r="F11" s="10"/>
      <c r="G11" s="33"/>
      <c r="H11" s="8"/>
      <c r="I11" s="10">
        <f t="shared" si="0"/>
        <v>0</v>
      </c>
    </row>
    <row r="12" spans="1:9" x14ac:dyDescent="0.25">
      <c r="A12" s="9">
        <v>43257</v>
      </c>
      <c r="B12" s="7">
        <v>42893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43258</v>
      </c>
      <c r="B13" s="7">
        <v>42894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43259</v>
      </c>
      <c r="B14" s="7">
        <v>42895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43260</v>
      </c>
      <c r="B15" s="7">
        <v>42896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x14ac:dyDescent="0.25">
      <c r="A16" s="9">
        <v>43261</v>
      </c>
      <c r="B16" s="7">
        <v>42897</v>
      </c>
      <c r="C16" s="8"/>
      <c r="D16" s="33"/>
      <c r="E16" s="8"/>
      <c r="F16" s="10"/>
      <c r="G16" s="33"/>
      <c r="H16" s="8"/>
      <c r="I16" s="10">
        <f t="shared" si="0"/>
        <v>0</v>
      </c>
    </row>
    <row r="17" spans="1:9" ht="15.75" thickBot="1" x14ac:dyDescent="0.3">
      <c r="A17" s="11"/>
      <c r="B17" s="32"/>
      <c r="C17" s="8"/>
      <c r="D17" s="33"/>
      <c r="E17" s="13"/>
      <c r="F17" s="14"/>
      <c r="G17" s="47"/>
      <c r="H17" s="13"/>
      <c r="I17" s="14"/>
    </row>
    <row r="18" spans="1:9" ht="16.5" thickTop="1" thickBot="1" x14ac:dyDescent="0.3">
      <c r="A18" s="24" t="s">
        <v>35</v>
      </c>
      <c r="B18" s="29"/>
      <c r="C18" s="26">
        <f>SUM(C10:C16)</f>
        <v>0</v>
      </c>
      <c r="D18" s="26">
        <f>SUM(D10:D16)</f>
        <v>0</v>
      </c>
      <c r="E18" s="26">
        <f t="shared" si="1"/>
        <v>0</v>
      </c>
      <c r="F18" s="27">
        <f t="shared" si="2"/>
        <v>0</v>
      </c>
      <c r="G18" s="26" t="e">
        <f>ROUND((D18/VLOOKUP('Recap mensuel Concessions'!$B$2,#REF!,8,FALSE))*VLOOKUP('Recap mensuel Concessions'!$B$2,#REF!,8,FALSE),2)</f>
        <v>#REF!</v>
      </c>
      <c r="H18" s="26" t="e">
        <f t="shared" si="3"/>
        <v>#REF!</v>
      </c>
      <c r="I18" s="28" t="e">
        <f t="shared" si="0"/>
        <v>#REF!</v>
      </c>
    </row>
    <row r="19" spans="1:9" s="3" customFormat="1" ht="15.75" thickTop="1" x14ac:dyDescent="0.25">
      <c r="A19" s="18"/>
      <c r="B19" s="18"/>
      <c r="C19" s="8"/>
      <c r="D19" s="33"/>
      <c r="E19" s="15"/>
      <c r="F19" s="20"/>
      <c r="G19" s="33"/>
      <c r="H19" s="15"/>
      <c r="I19" s="20"/>
    </row>
    <row r="20" spans="1:9" x14ac:dyDescent="0.25">
      <c r="A20" s="9">
        <v>43262</v>
      </c>
      <c r="B20" s="7">
        <v>42898</v>
      </c>
      <c r="C20" s="8"/>
      <c r="D20" s="33"/>
      <c r="E20" s="8"/>
      <c r="F20" s="10"/>
      <c r="G20" s="33"/>
      <c r="H20" s="8"/>
      <c r="I20" s="10">
        <f t="shared" si="0"/>
        <v>0</v>
      </c>
    </row>
    <row r="21" spans="1:9" x14ac:dyDescent="0.25">
      <c r="A21" s="9">
        <v>43263</v>
      </c>
      <c r="B21" s="7">
        <v>42899</v>
      </c>
      <c r="C21" s="8"/>
      <c r="D21" s="33"/>
      <c r="E21" s="8"/>
      <c r="F21" s="10"/>
      <c r="G21" s="33"/>
      <c r="H21" s="8"/>
      <c r="I21" s="10">
        <f t="shared" si="0"/>
        <v>0</v>
      </c>
    </row>
    <row r="22" spans="1:9" x14ac:dyDescent="0.25">
      <c r="A22" s="9">
        <v>43264</v>
      </c>
      <c r="B22" s="7">
        <v>42900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9" x14ac:dyDescent="0.25">
      <c r="A23" s="9">
        <v>43265</v>
      </c>
      <c r="B23" s="7">
        <v>42901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43266</v>
      </c>
      <c r="B24" s="7">
        <v>42902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43267</v>
      </c>
      <c r="B25" s="7">
        <v>42903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x14ac:dyDescent="0.25">
      <c r="A26" s="9">
        <v>43268</v>
      </c>
      <c r="B26" s="7">
        <v>42904</v>
      </c>
      <c r="C26" s="8"/>
      <c r="D26" s="33"/>
      <c r="E26" s="8"/>
      <c r="F26" s="10"/>
      <c r="G26" s="33"/>
      <c r="H26" s="8"/>
      <c r="I26" s="10">
        <f t="shared" si="0"/>
        <v>0</v>
      </c>
    </row>
    <row r="27" spans="1:9" ht="15.75" thickBot="1" x14ac:dyDescent="0.3">
      <c r="A27" s="11"/>
      <c r="B27" s="32"/>
      <c r="C27" s="8"/>
      <c r="D27" s="33"/>
      <c r="E27" s="13"/>
      <c r="F27" s="14"/>
      <c r="G27" s="47"/>
      <c r="H27" s="13"/>
      <c r="I27" s="14"/>
    </row>
    <row r="28" spans="1:9" ht="16.5" thickTop="1" thickBot="1" x14ac:dyDescent="0.3">
      <c r="A28" s="24" t="s">
        <v>36</v>
      </c>
      <c r="B28" s="29"/>
      <c r="C28" s="26">
        <f>SUM(C20:C26)</f>
        <v>0</v>
      </c>
      <c r="D28" s="26">
        <f>SUM(D20:D26)</f>
        <v>0</v>
      </c>
      <c r="E28" s="26">
        <f t="shared" si="1"/>
        <v>0</v>
      </c>
      <c r="F28" s="27">
        <f t="shared" si="2"/>
        <v>0</v>
      </c>
      <c r="G28" s="26" t="e">
        <f>ROUND((D28/VLOOKUP('Recap mensuel Concessions'!$B$2,#REF!,8,FALSE))*VLOOKUP('Recap mensuel Concessions'!$B$2,#REF!,8,FALSE),2)</f>
        <v>#REF!</v>
      </c>
      <c r="H28" s="26" t="e">
        <f t="shared" si="3"/>
        <v>#REF!</v>
      </c>
      <c r="I28" s="28" t="e">
        <f t="shared" si="0"/>
        <v>#REF!</v>
      </c>
    </row>
    <row r="29" spans="1:9" s="3" customFormat="1" ht="15.75" thickTop="1" x14ac:dyDescent="0.25">
      <c r="A29" s="18"/>
      <c r="B29" s="18"/>
      <c r="C29" s="8"/>
      <c r="D29" s="33"/>
      <c r="E29" s="15"/>
      <c r="F29" s="20"/>
      <c r="G29" s="33"/>
      <c r="H29" s="15"/>
      <c r="I29" s="20"/>
    </row>
    <row r="30" spans="1:9" x14ac:dyDescent="0.25">
      <c r="A30" s="9">
        <v>43269</v>
      </c>
      <c r="B30" s="7">
        <v>42905</v>
      </c>
      <c r="C30" s="8"/>
      <c r="D30" s="33"/>
      <c r="E30" s="8"/>
      <c r="F30" s="10"/>
      <c r="G30" s="33"/>
      <c r="H30" s="8"/>
      <c r="I30" s="10">
        <f t="shared" si="0"/>
        <v>0</v>
      </c>
    </row>
    <row r="31" spans="1:9" x14ac:dyDescent="0.25">
      <c r="A31" s="9">
        <v>43270</v>
      </c>
      <c r="B31" s="7">
        <v>42906</v>
      </c>
      <c r="C31" s="8"/>
      <c r="D31" s="33"/>
      <c r="E31" s="8"/>
      <c r="F31" s="10"/>
      <c r="G31" s="33"/>
      <c r="H31" s="8"/>
      <c r="I31" s="10">
        <f t="shared" si="0"/>
        <v>0</v>
      </c>
    </row>
    <row r="32" spans="1:9" x14ac:dyDescent="0.25">
      <c r="A32" s="9">
        <v>43271</v>
      </c>
      <c r="B32" s="7">
        <v>42907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43272</v>
      </c>
      <c r="B33" s="7">
        <v>42908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43273</v>
      </c>
      <c r="B34" s="7">
        <v>42909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43274</v>
      </c>
      <c r="B35" s="7">
        <v>42910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x14ac:dyDescent="0.25">
      <c r="A36" s="9">
        <v>43275</v>
      </c>
      <c r="B36" s="7">
        <v>42911</v>
      </c>
      <c r="C36" s="8"/>
      <c r="D36" s="33"/>
      <c r="E36" s="8"/>
      <c r="F36" s="10"/>
      <c r="G36" s="33"/>
      <c r="H36" s="8"/>
      <c r="I36" s="10">
        <f t="shared" si="0"/>
        <v>0</v>
      </c>
    </row>
    <row r="37" spans="1:9" ht="15.75" thickBot="1" x14ac:dyDescent="0.3">
      <c r="A37" s="11"/>
      <c r="B37" s="32"/>
      <c r="C37" s="8"/>
      <c r="D37" s="33"/>
      <c r="E37" s="13"/>
      <c r="F37" s="14"/>
      <c r="G37" s="47"/>
      <c r="H37" s="13"/>
      <c r="I37" s="14"/>
    </row>
    <row r="38" spans="1:9" ht="16.5" thickTop="1" thickBot="1" x14ac:dyDescent="0.3">
      <c r="A38" s="24" t="s">
        <v>37</v>
      </c>
      <c r="B38" s="29"/>
      <c r="C38" s="26">
        <f>SUM(C30:C36)</f>
        <v>0</v>
      </c>
      <c r="D38" s="26">
        <f>SUM(D30:D36)</f>
        <v>0</v>
      </c>
      <c r="E38" s="26">
        <f t="shared" si="1"/>
        <v>0</v>
      </c>
      <c r="F38" s="27">
        <f t="shared" si="2"/>
        <v>0</v>
      </c>
      <c r="G38" s="26" t="e">
        <f>ROUND((D38/VLOOKUP('Recap mensuel Concessions'!$B$2,#REF!,8,FALSE))*VLOOKUP('Recap mensuel Concessions'!$B$2,#REF!,8,FALSE),2)</f>
        <v>#REF!</v>
      </c>
      <c r="H38" s="26" t="e">
        <f t="shared" si="3"/>
        <v>#REF!</v>
      </c>
      <c r="I38" s="28" t="e">
        <f t="shared" si="0"/>
        <v>#REF!</v>
      </c>
    </row>
    <row r="39" spans="1:9" s="3" customFormat="1" ht="15.75" thickTop="1" x14ac:dyDescent="0.25">
      <c r="A39" s="18"/>
      <c r="B39" s="18"/>
      <c r="C39" s="8"/>
      <c r="D39" s="33"/>
      <c r="E39" s="15"/>
      <c r="F39" s="20"/>
      <c r="G39" s="33"/>
      <c r="H39" s="15"/>
      <c r="I39" s="20"/>
    </row>
    <row r="40" spans="1:9" x14ac:dyDescent="0.25">
      <c r="A40" s="9">
        <v>43276</v>
      </c>
      <c r="B40" s="7">
        <v>42912</v>
      </c>
      <c r="C40" s="8"/>
      <c r="D40" s="33"/>
      <c r="E40" s="8"/>
      <c r="F40" s="10"/>
      <c r="G40" s="33"/>
      <c r="H40" s="8"/>
      <c r="I40" s="10">
        <f t="shared" si="0"/>
        <v>0</v>
      </c>
    </row>
    <row r="41" spans="1:9" x14ac:dyDescent="0.25">
      <c r="A41" s="9">
        <v>43277</v>
      </c>
      <c r="B41" s="7">
        <v>42913</v>
      </c>
      <c r="C41" s="8"/>
      <c r="D41" s="33"/>
      <c r="E41" s="8"/>
      <c r="F41" s="10"/>
      <c r="G41" s="33"/>
      <c r="H41" s="8"/>
      <c r="I41" s="10">
        <f t="shared" si="0"/>
        <v>0</v>
      </c>
    </row>
    <row r="42" spans="1:9" x14ac:dyDescent="0.25">
      <c r="A42" s="9">
        <v>43278</v>
      </c>
      <c r="B42" s="7">
        <v>42914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43279</v>
      </c>
      <c r="B43" s="7">
        <v>42915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43280</v>
      </c>
      <c r="B44" s="7">
        <v>42916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43281</v>
      </c>
      <c r="B45" s="7">
        <v>42917</v>
      </c>
      <c r="C45" s="8"/>
      <c r="D45" s="33"/>
      <c r="E45" s="8"/>
      <c r="F45" s="10"/>
      <c r="G45" s="33"/>
      <c r="H45" s="8"/>
      <c r="I45" s="10">
        <f t="shared" ref="I45" si="4">IF(G45&lt;&gt;0,H45/G45,0)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"/>
  <sheetViews>
    <sheetView workbookViewId="0">
      <pane ySplit="2" topLeftCell="A18" activePane="bottomLeft" state="frozen"/>
      <selection pane="bottomLeft" activeCell="C48" sqref="C48:H49"/>
    </sheetView>
  </sheetViews>
  <sheetFormatPr baseColWidth="10" defaultRowHeight="15" outlineLevelCol="1" x14ac:dyDescent="0.25"/>
  <cols>
    <col min="1" max="1" width="22.5703125" bestFit="1" customWidth="1"/>
    <col min="2" max="2" width="22.5703125" hidden="1" customWidth="1" outlineLevel="1"/>
    <col min="3" max="3" width="11.42578125" collapsed="1"/>
    <col min="4" max="4" width="11.42578125" style="6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43282</v>
      </c>
      <c r="B4" s="7">
        <v>42918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ht="15.75" thickBot="1" x14ac:dyDescent="0.3">
      <c r="A5" s="11"/>
      <c r="B5" s="32"/>
      <c r="C5" s="8"/>
      <c r="D5" s="33"/>
      <c r="E5" s="13"/>
      <c r="F5" s="14"/>
      <c r="G5" s="47"/>
      <c r="H5" s="13"/>
      <c r="I5" s="14"/>
    </row>
    <row r="6" spans="1:9" ht="16.5" thickTop="1" thickBot="1" x14ac:dyDescent="0.3">
      <c r="A6" s="24" t="s">
        <v>38</v>
      </c>
      <c r="B6" s="29"/>
      <c r="C6" s="26">
        <f>SUM(C3:C4)+SUM(Juin!C40:C45)</f>
        <v>0</v>
      </c>
      <c r="D6" s="26">
        <f>SUM(D3:D4)+SUM(Juin!D40:D45)</f>
        <v>0</v>
      </c>
      <c r="E6" s="26">
        <f>C6-D6</f>
        <v>0</v>
      </c>
      <c r="F6" s="27">
        <f>IF(D6&lt;&gt;0,E6/D6,0)</f>
        <v>0</v>
      </c>
      <c r="G6" s="26" t="e">
        <f>ROUND((D6/VLOOKUP('Recap mensuel Concessions'!$B$2,#REF!,9,FALSE))*VLOOKUP('Recap mensuel Concessions'!$B$2,#REF!,9,FALSE),2)</f>
        <v>#REF!</v>
      </c>
      <c r="H6" s="26" t="e">
        <f>C6-G6</f>
        <v>#REF!</v>
      </c>
      <c r="I6" s="28" t="e">
        <f>IF(G6&lt;&gt;0,H6/G6,0)</f>
        <v>#REF!</v>
      </c>
    </row>
    <row r="7" spans="1:9" s="3" customFormat="1" ht="15.75" thickTop="1" x14ac:dyDescent="0.25">
      <c r="A7" s="18"/>
      <c r="B7" s="18"/>
      <c r="C7" s="8"/>
      <c r="D7" s="33"/>
      <c r="E7" s="15"/>
      <c r="F7" s="20"/>
      <c r="G7" s="33"/>
      <c r="H7" s="15"/>
      <c r="I7" s="20"/>
    </row>
    <row r="8" spans="1:9" x14ac:dyDescent="0.25">
      <c r="A8" s="9">
        <v>43283</v>
      </c>
      <c r="B8" s="7">
        <v>42919</v>
      </c>
      <c r="C8" s="8"/>
      <c r="D8" s="33"/>
      <c r="E8" s="8"/>
      <c r="F8" s="10"/>
      <c r="G8" s="33"/>
      <c r="H8" s="8"/>
      <c r="I8" s="10">
        <f t="shared" ref="I8:I48" si="0">IF(G8&lt;&gt;0,H8/G8,0)</f>
        <v>0</v>
      </c>
    </row>
    <row r="9" spans="1:9" x14ac:dyDescent="0.25">
      <c r="A9" s="9">
        <v>43284</v>
      </c>
      <c r="B9" s="7">
        <v>42920</v>
      </c>
      <c r="C9" s="8"/>
      <c r="D9" s="33"/>
      <c r="E9" s="8"/>
      <c r="F9" s="10"/>
      <c r="G9" s="33"/>
      <c r="H9" s="8"/>
      <c r="I9" s="10">
        <f t="shared" si="0"/>
        <v>0</v>
      </c>
    </row>
    <row r="10" spans="1:9" x14ac:dyDescent="0.25">
      <c r="A10" s="9">
        <v>43285</v>
      </c>
      <c r="B10" s="7">
        <v>42921</v>
      </c>
      <c r="C10" s="8"/>
      <c r="D10" s="33"/>
      <c r="E10" s="8"/>
      <c r="F10" s="10"/>
      <c r="G10" s="33"/>
      <c r="H10" s="8"/>
      <c r="I10" s="10">
        <f t="shared" si="0"/>
        <v>0</v>
      </c>
    </row>
    <row r="11" spans="1:9" x14ac:dyDescent="0.25">
      <c r="A11" s="9">
        <v>43286</v>
      </c>
      <c r="B11" s="7">
        <v>42922</v>
      </c>
      <c r="C11" s="8"/>
      <c r="D11" s="33"/>
      <c r="E11" s="8"/>
      <c r="F11" s="10"/>
      <c r="G11" s="33"/>
      <c r="H11" s="8"/>
      <c r="I11" s="10">
        <f t="shared" si="0"/>
        <v>0</v>
      </c>
    </row>
    <row r="12" spans="1:9" x14ac:dyDescent="0.25">
      <c r="A12" s="9">
        <v>43287</v>
      </c>
      <c r="B12" s="7">
        <v>42923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43288</v>
      </c>
      <c r="B13" s="7">
        <v>42924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43289</v>
      </c>
      <c r="B14" s="7">
        <v>42925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ht="15.75" thickBot="1" x14ac:dyDescent="0.3">
      <c r="A15" s="11"/>
      <c r="B15" s="32"/>
      <c r="C15" s="8"/>
      <c r="D15" s="33"/>
      <c r="E15" s="13"/>
      <c r="F15" s="14"/>
      <c r="G15" s="47"/>
      <c r="H15" s="13"/>
      <c r="I15" s="14"/>
    </row>
    <row r="16" spans="1:9" ht="16.5" thickTop="1" thickBot="1" x14ac:dyDescent="0.3">
      <c r="A16" s="24" t="s">
        <v>39</v>
      </c>
      <c r="B16" s="29"/>
      <c r="C16" s="26">
        <f>SUM(C8:C14)</f>
        <v>0</v>
      </c>
      <c r="D16" s="26">
        <f>SUM(D8:D14)</f>
        <v>0</v>
      </c>
      <c r="E16" s="26">
        <f t="shared" ref="E16:E46" si="1">C16-D16</f>
        <v>0</v>
      </c>
      <c r="F16" s="27">
        <f t="shared" ref="F16:F46" si="2">IF(D16&lt;&gt;0,E16/D16,0)</f>
        <v>0</v>
      </c>
      <c r="G16" s="26" t="e">
        <f>ROUND((D16/VLOOKUP('Recap mensuel Concessions'!$B$2,#REF!,9,FALSE))*VLOOKUP('Recap mensuel Concessions'!$B$2,#REF!,9,FALSE),2)</f>
        <v>#REF!</v>
      </c>
      <c r="H16" s="26" t="e">
        <f t="shared" ref="H16:H46" si="3">C16-G16</f>
        <v>#REF!</v>
      </c>
      <c r="I16" s="28" t="e">
        <f t="shared" si="0"/>
        <v>#REF!</v>
      </c>
    </row>
    <row r="17" spans="1:9" s="3" customFormat="1" ht="15.75" thickTop="1" x14ac:dyDescent="0.25">
      <c r="A17" s="18"/>
      <c r="B17" s="18"/>
      <c r="C17" s="8"/>
      <c r="D17" s="33"/>
      <c r="E17" s="15"/>
      <c r="F17" s="20"/>
      <c r="G17" s="33"/>
      <c r="H17" s="15"/>
      <c r="I17" s="20"/>
    </row>
    <row r="18" spans="1:9" x14ac:dyDescent="0.25">
      <c r="A18" s="9">
        <v>43290</v>
      </c>
      <c r="B18" s="7">
        <v>42926</v>
      </c>
      <c r="C18" s="8"/>
      <c r="D18" s="33"/>
      <c r="E18" s="8"/>
      <c r="F18" s="10"/>
      <c r="G18" s="33"/>
      <c r="H18" s="8"/>
      <c r="I18" s="10">
        <f t="shared" si="0"/>
        <v>0</v>
      </c>
    </row>
    <row r="19" spans="1:9" x14ac:dyDescent="0.25">
      <c r="A19" s="9">
        <v>43291</v>
      </c>
      <c r="B19" s="7">
        <v>42927</v>
      </c>
      <c r="C19" s="8"/>
      <c r="D19" s="33"/>
      <c r="E19" s="8"/>
      <c r="F19" s="10"/>
      <c r="G19" s="33"/>
      <c r="H19" s="8"/>
      <c r="I19" s="10">
        <f t="shared" si="0"/>
        <v>0</v>
      </c>
    </row>
    <row r="20" spans="1:9" x14ac:dyDescent="0.25">
      <c r="A20" s="9">
        <v>43292</v>
      </c>
      <c r="B20" s="7">
        <v>42928</v>
      </c>
      <c r="C20" s="8"/>
      <c r="D20" s="33"/>
      <c r="E20" s="8"/>
      <c r="F20" s="10"/>
      <c r="G20" s="33"/>
      <c r="H20" s="8"/>
      <c r="I20" s="10">
        <f t="shared" si="0"/>
        <v>0</v>
      </c>
    </row>
    <row r="21" spans="1:9" x14ac:dyDescent="0.25">
      <c r="A21" s="9">
        <v>43293</v>
      </c>
      <c r="B21" s="7">
        <v>42929</v>
      </c>
      <c r="C21" s="8"/>
      <c r="D21" s="33"/>
      <c r="E21" s="8"/>
      <c r="F21" s="10"/>
      <c r="G21" s="33"/>
      <c r="H21" s="8"/>
      <c r="I21" s="10">
        <f t="shared" si="0"/>
        <v>0</v>
      </c>
    </row>
    <row r="22" spans="1:9" x14ac:dyDescent="0.25">
      <c r="A22" s="9">
        <v>43294</v>
      </c>
      <c r="B22" s="7">
        <v>42930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9" x14ac:dyDescent="0.25">
      <c r="A23" s="9">
        <v>43295</v>
      </c>
      <c r="B23" s="7">
        <v>42931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43296</v>
      </c>
      <c r="B24" s="7">
        <v>42932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ht="15.75" thickBot="1" x14ac:dyDescent="0.3">
      <c r="A25" s="11"/>
      <c r="B25" s="32"/>
      <c r="C25" s="8"/>
      <c r="D25" s="33"/>
      <c r="E25" s="13"/>
      <c r="F25" s="14"/>
      <c r="G25" s="47"/>
      <c r="H25" s="13"/>
      <c r="I25" s="14"/>
    </row>
    <row r="26" spans="1:9" ht="16.5" thickTop="1" thickBot="1" x14ac:dyDescent="0.3">
      <c r="A26" s="24" t="s">
        <v>40</v>
      </c>
      <c r="B26" s="29"/>
      <c r="C26" s="26">
        <f>SUM(C18:C24)</f>
        <v>0</v>
      </c>
      <c r="D26" s="26">
        <f>SUM(D18:D24)</f>
        <v>0</v>
      </c>
      <c r="E26" s="26">
        <f t="shared" si="1"/>
        <v>0</v>
      </c>
      <c r="F26" s="27">
        <f t="shared" si="2"/>
        <v>0</v>
      </c>
      <c r="G26" s="26" t="e">
        <f>ROUND((D26/VLOOKUP('Recap mensuel Concessions'!$B$2,#REF!,9,FALSE))*VLOOKUP('Recap mensuel Concessions'!$B$2,#REF!,9,FALSE),2)</f>
        <v>#REF!</v>
      </c>
      <c r="H26" s="26" t="e">
        <f t="shared" si="3"/>
        <v>#REF!</v>
      </c>
      <c r="I26" s="28" t="e">
        <f t="shared" si="0"/>
        <v>#REF!</v>
      </c>
    </row>
    <row r="27" spans="1:9" s="3" customFormat="1" ht="15.75" thickTop="1" x14ac:dyDescent="0.25">
      <c r="A27" s="18"/>
      <c r="B27" s="18"/>
      <c r="C27" s="8"/>
      <c r="D27" s="33"/>
      <c r="E27" s="15"/>
      <c r="F27" s="20"/>
      <c r="G27" s="33"/>
      <c r="H27" s="15"/>
      <c r="I27" s="20"/>
    </row>
    <row r="28" spans="1:9" x14ac:dyDescent="0.25">
      <c r="A28" s="9">
        <v>43297</v>
      </c>
      <c r="B28" s="7">
        <v>42933</v>
      </c>
      <c r="C28" s="8"/>
      <c r="D28" s="33"/>
      <c r="E28" s="8"/>
      <c r="F28" s="10"/>
      <c r="G28" s="33"/>
      <c r="H28" s="8"/>
      <c r="I28" s="10">
        <f t="shared" si="0"/>
        <v>0</v>
      </c>
    </row>
    <row r="29" spans="1:9" x14ac:dyDescent="0.25">
      <c r="A29" s="9">
        <v>43298</v>
      </c>
      <c r="B29" s="7">
        <v>42934</v>
      </c>
      <c r="C29" s="8"/>
      <c r="D29" s="33"/>
      <c r="E29" s="8"/>
      <c r="F29" s="10"/>
      <c r="G29" s="33"/>
      <c r="H29" s="8"/>
      <c r="I29" s="10">
        <f t="shared" si="0"/>
        <v>0</v>
      </c>
    </row>
    <row r="30" spans="1:9" x14ac:dyDescent="0.25">
      <c r="A30" s="9">
        <v>43299</v>
      </c>
      <c r="B30" s="7">
        <v>42935</v>
      </c>
      <c r="C30" s="8"/>
      <c r="D30" s="33"/>
      <c r="E30" s="8"/>
      <c r="F30" s="10"/>
      <c r="G30" s="33"/>
      <c r="H30" s="8"/>
      <c r="I30" s="10">
        <f t="shared" si="0"/>
        <v>0</v>
      </c>
    </row>
    <row r="31" spans="1:9" x14ac:dyDescent="0.25">
      <c r="A31" s="9">
        <v>43300</v>
      </c>
      <c r="B31" s="7">
        <v>42936</v>
      </c>
      <c r="C31" s="8"/>
      <c r="D31" s="33"/>
      <c r="E31" s="8"/>
      <c r="F31" s="10"/>
      <c r="G31" s="33"/>
      <c r="H31" s="8"/>
      <c r="I31" s="10">
        <f t="shared" si="0"/>
        <v>0</v>
      </c>
    </row>
    <row r="32" spans="1:9" x14ac:dyDescent="0.25">
      <c r="A32" s="9">
        <v>43301</v>
      </c>
      <c r="B32" s="7">
        <v>42937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43302</v>
      </c>
      <c r="B33" s="7">
        <v>42938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43303</v>
      </c>
      <c r="B34" s="7">
        <v>42939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ht="15.75" thickBot="1" x14ac:dyDescent="0.3">
      <c r="A35" s="11"/>
      <c r="B35" s="32"/>
      <c r="C35" s="8"/>
      <c r="D35" s="33"/>
      <c r="E35" s="13"/>
      <c r="F35" s="14"/>
      <c r="G35" s="47"/>
      <c r="H35" s="13"/>
      <c r="I35" s="14"/>
    </row>
    <row r="36" spans="1:9" ht="16.5" thickTop="1" thickBot="1" x14ac:dyDescent="0.3">
      <c r="A36" s="24" t="s">
        <v>41</v>
      </c>
      <c r="B36" s="29"/>
      <c r="C36" s="26">
        <f>SUM(C28:C34)</f>
        <v>0</v>
      </c>
      <c r="D36" s="26">
        <f>SUM(D28:D34)</f>
        <v>0</v>
      </c>
      <c r="E36" s="26">
        <f t="shared" si="1"/>
        <v>0</v>
      </c>
      <c r="F36" s="27">
        <f t="shared" si="2"/>
        <v>0</v>
      </c>
      <c r="G36" s="26" t="e">
        <f>ROUND((D36/VLOOKUP('Recap mensuel Concessions'!$B$2,#REF!,9,FALSE))*VLOOKUP('Recap mensuel Concessions'!$B$2,#REF!,9,FALSE),2)</f>
        <v>#REF!</v>
      </c>
      <c r="H36" s="26" t="e">
        <f t="shared" si="3"/>
        <v>#REF!</v>
      </c>
      <c r="I36" s="28" t="e">
        <f t="shared" si="0"/>
        <v>#REF!</v>
      </c>
    </row>
    <row r="37" spans="1:9" s="3" customFormat="1" ht="15.75" thickTop="1" x14ac:dyDescent="0.25">
      <c r="A37" s="18"/>
      <c r="B37" s="18"/>
      <c r="C37" s="8"/>
      <c r="D37" s="33"/>
      <c r="E37" s="15"/>
      <c r="F37" s="20"/>
      <c r="G37" s="33"/>
      <c r="H37" s="15"/>
      <c r="I37" s="20"/>
    </row>
    <row r="38" spans="1:9" x14ac:dyDescent="0.25">
      <c r="A38" s="9">
        <v>43304</v>
      </c>
      <c r="B38" s="7">
        <v>42940</v>
      </c>
      <c r="C38" s="8"/>
      <c r="D38" s="33"/>
      <c r="E38" s="8"/>
      <c r="F38" s="10"/>
      <c r="G38" s="33"/>
      <c r="H38" s="8"/>
      <c r="I38" s="10">
        <f t="shared" si="0"/>
        <v>0</v>
      </c>
    </row>
    <row r="39" spans="1:9" x14ac:dyDescent="0.25">
      <c r="A39" s="9">
        <v>43305</v>
      </c>
      <c r="B39" s="7">
        <v>42941</v>
      </c>
      <c r="C39" s="8"/>
      <c r="D39" s="33"/>
      <c r="E39" s="8"/>
      <c r="F39" s="10"/>
      <c r="G39" s="33"/>
      <c r="H39" s="8"/>
      <c r="I39" s="10">
        <f t="shared" si="0"/>
        <v>0</v>
      </c>
    </row>
    <row r="40" spans="1:9" x14ac:dyDescent="0.25">
      <c r="A40" s="9">
        <v>43306</v>
      </c>
      <c r="B40" s="7">
        <v>42942</v>
      </c>
      <c r="C40" s="8"/>
      <c r="D40" s="33"/>
      <c r="E40" s="8"/>
      <c r="F40" s="10"/>
      <c r="G40" s="33"/>
      <c r="H40" s="8"/>
      <c r="I40" s="10">
        <f t="shared" si="0"/>
        <v>0</v>
      </c>
    </row>
    <row r="41" spans="1:9" x14ac:dyDescent="0.25">
      <c r="A41" s="9">
        <v>43307</v>
      </c>
      <c r="B41" s="7">
        <v>42943</v>
      </c>
      <c r="C41" s="8"/>
      <c r="D41" s="33"/>
      <c r="E41" s="8"/>
      <c r="F41" s="10"/>
      <c r="G41" s="33"/>
      <c r="H41" s="8"/>
      <c r="I41" s="10">
        <f t="shared" si="0"/>
        <v>0</v>
      </c>
    </row>
    <row r="42" spans="1:9" x14ac:dyDescent="0.25">
      <c r="A42" s="9">
        <v>43308</v>
      </c>
      <c r="B42" s="7">
        <v>42944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43309</v>
      </c>
      <c r="B43" s="7">
        <v>42945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43310</v>
      </c>
      <c r="B44" s="7">
        <v>42946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ht="15.75" thickBot="1" x14ac:dyDescent="0.3">
      <c r="A45" s="11"/>
      <c r="B45" s="32"/>
      <c r="C45" s="8"/>
      <c r="D45" s="33"/>
      <c r="E45" s="13"/>
      <c r="F45" s="14"/>
      <c r="G45" s="47"/>
      <c r="H45" s="13"/>
      <c r="I45" s="14"/>
    </row>
    <row r="46" spans="1:9" ht="16.5" thickTop="1" thickBot="1" x14ac:dyDescent="0.3">
      <c r="A46" s="24" t="s">
        <v>42</v>
      </c>
      <c r="B46" s="29"/>
      <c r="C46" s="26">
        <f>SUM(C38:C44)</f>
        <v>0</v>
      </c>
      <c r="D46" s="26">
        <f>SUM(D38:D44)</f>
        <v>0</v>
      </c>
      <c r="E46" s="26">
        <f t="shared" si="1"/>
        <v>0</v>
      </c>
      <c r="F46" s="27">
        <f t="shared" si="2"/>
        <v>0</v>
      </c>
      <c r="G46" s="26" t="e">
        <f>ROUND((D46/VLOOKUP('Recap mensuel Concessions'!$B$2,#REF!,9,FALSE))*VLOOKUP('Recap mensuel Concessions'!$B$2,#REF!,9,FALSE),2)</f>
        <v>#REF!</v>
      </c>
      <c r="H46" s="26" t="e">
        <f t="shared" si="3"/>
        <v>#REF!</v>
      </c>
      <c r="I46" s="28" t="e">
        <f t="shared" si="0"/>
        <v>#REF!</v>
      </c>
    </row>
    <row r="47" spans="1:9" s="3" customFormat="1" ht="15.75" thickTop="1" x14ac:dyDescent="0.25">
      <c r="A47" s="18"/>
      <c r="B47" s="18"/>
      <c r="C47" s="8"/>
      <c r="D47" s="33"/>
      <c r="E47" s="15"/>
      <c r="F47" s="20"/>
      <c r="G47" s="33"/>
      <c r="H47" s="15"/>
      <c r="I47" s="20"/>
    </row>
    <row r="48" spans="1:9" x14ac:dyDescent="0.25">
      <c r="A48" s="9">
        <v>43311</v>
      </c>
      <c r="B48" s="7">
        <v>42947</v>
      </c>
      <c r="C48" s="8"/>
      <c r="D48" s="33"/>
      <c r="E48" s="8"/>
      <c r="F48" s="10"/>
      <c r="G48" s="33"/>
      <c r="H48" s="8"/>
      <c r="I48" s="10">
        <f t="shared" si="0"/>
        <v>0</v>
      </c>
    </row>
    <row r="49" spans="1:9" x14ac:dyDescent="0.25">
      <c r="A49" s="9">
        <v>43312</v>
      </c>
      <c r="B49" s="7">
        <v>42948</v>
      </c>
      <c r="C49" s="8"/>
      <c r="D49" s="33"/>
      <c r="E49" s="8"/>
      <c r="F49" s="10"/>
      <c r="G49" s="33"/>
      <c r="H49" s="8"/>
      <c r="I49" s="10">
        <f t="shared" ref="I49" si="4">IF(G49&lt;&gt;0,H49/G49,0)</f>
        <v>0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workbookViewId="0">
      <pane ySplit="2" topLeftCell="A15" activePane="bottomLeft" state="frozen"/>
      <selection pane="bottomLeft" activeCell="C42" sqref="C42:H46"/>
    </sheetView>
  </sheetViews>
  <sheetFormatPr baseColWidth="10" defaultRowHeight="15" outlineLevelCol="1" x14ac:dyDescent="0.25"/>
  <cols>
    <col min="1" max="1" width="21.28515625" bestFit="1" customWidth="1"/>
    <col min="2" max="2" width="25.285156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43313</v>
      </c>
      <c r="B4" s="7">
        <v>42949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43314</v>
      </c>
      <c r="B5" s="7">
        <v>42950</v>
      </c>
      <c r="C5" s="8"/>
      <c r="D5" s="33"/>
      <c r="E5" s="8"/>
      <c r="F5" s="10"/>
      <c r="G5" s="33"/>
      <c r="H5" s="8"/>
      <c r="I5" s="10">
        <f t="shared" ref="I5:I44" si="0">IF(G5&lt;&gt;0,H5/G5,0)</f>
        <v>0</v>
      </c>
    </row>
    <row r="6" spans="1:9" x14ac:dyDescent="0.25">
      <c r="A6" s="9">
        <v>43315</v>
      </c>
      <c r="B6" s="7">
        <v>42951</v>
      </c>
      <c r="C6" s="8"/>
      <c r="D6" s="33"/>
      <c r="E6" s="8"/>
      <c r="F6" s="10"/>
      <c r="G6" s="33"/>
      <c r="H6" s="8"/>
      <c r="I6" s="10">
        <f t="shared" si="0"/>
        <v>0</v>
      </c>
    </row>
    <row r="7" spans="1:9" x14ac:dyDescent="0.25">
      <c r="A7" s="9">
        <v>43316</v>
      </c>
      <c r="B7" s="7">
        <v>42952</v>
      </c>
      <c r="C7" s="8"/>
      <c r="D7" s="33"/>
      <c r="E7" s="8"/>
      <c r="F7" s="10"/>
      <c r="G7" s="33"/>
      <c r="H7" s="8"/>
      <c r="I7" s="10">
        <f t="shared" si="0"/>
        <v>0</v>
      </c>
    </row>
    <row r="8" spans="1:9" x14ac:dyDescent="0.25">
      <c r="A8" s="9">
        <v>43317</v>
      </c>
      <c r="B8" s="7">
        <v>42953</v>
      </c>
      <c r="C8" s="8"/>
      <c r="D8" s="33"/>
      <c r="E8" s="8"/>
      <c r="F8" s="10"/>
      <c r="G8" s="33"/>
      <c r="H8" s="8"/>
      <c r="I8" s="10">
        <f t="shared" si="0"/>
        <v>0</v>
      </c>
    </row>
    <row r="9" spans="1:9" ht="15.75" thickBot="1" x14ac:dyDescent="0.3">
      <c r="A9" s="11"/>
      <c r="B9" s="32"/>
      <c r="C9" s="8"/>
      <c r="D9" s="33"/>
      <c r="E9" s="13"/>
      <c r="F9" s="14"/>
      <c r="G9" s="47"/>
      <c r="H9" s="13"/>
      <c r="I9" s="14"/>
    </row>
    <row r="10" spans="1:9" ht="16.5" thickTop="1" thickBot="1" x14ac:dyDescent="0.3">
      <c r="A10" s="24" t="s">
        <v>43</v>
      </c>
      <c r="B10" s="29"/>
      <c r="C10" s="26">
        <f>SUM(C3:C8)+SUM(Juillet!C48:C49)</f>
        <v>0</v>
      </c>
      <c r="D10" s="26">
        <f>SUM(D3:D8)+SUM(Juillet!D48:D49)</f>
        <v>0</v>
      </c>
      <c r="E10" s="26">
        <f t="shared" ref="E10:E40" si="1">C10-D10</f>
        <v>0</v>
      </c>
      <c r="F10" s="27">
        <f t="shared" ref="F10:F40" si="2">IF(D10&lt;&gt;0,E10/D10,0)</f>
        <v>0</v>
      </c>
      <c r="G10" s="26" t="e">
        <f>ROUND((D10/VLOOKUP('Recap mensuel Concessions'!$B$2,#REF!,10,FALSE))*VLOOKUP('Recap mensuel Concessions'!$B$2,#REF!,10,FALSE),2)</f>
        <v>#REF!</v>
      </c>
      <c r="H10" s="26" t="e">
        <f t="shared" ref="H10:H40" si="3">C10-G10</f>
        <v>#REF!</v>
      </c>
      <c r="I10" s="28" t="e">
        <f t="shared" si="0"/>
        <v>#REF!</v>
      </c>
    </row>
    <row r="11" spans="1:9" s="3" customFormat="1" ht="15.75" thickTop="1" x14ac:dyDescent="0.25">
      <c r="A11" s="18"/>
      <c r="B11" s="18"/>
      <c r="C11" s="8"/>
      <c r="D11" s="33"/>
      <c r="E11" s="15"/>
      <c r="F11" s="20"/>
      <c r="G11" s="33"/>
      <c r="H11" s="15"/>
      <c r="I11" s="20"/>
    </row>
    <row r="12" spans="1:9" x14ac:dyDescent="0.25">
      <c r="A12" s="9">
        <v>43318</v>
      </c>
      <c r="B12" s="7">
        <v>42954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43319</v>
      </c>
      <c r="B13" s="7">
        <v>42955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43320</v>
      </c>
      <c r="B14" s="7">
        <v>42956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43321</v>
      </c>
      <c r="B15" s="7">
        <v>42957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x14ac:dyDescent="0.25">
      <c r="A16" s="9">
        <v>43322</v>
      </c>
      <c r="B16" s="7">
        <v>42958</v>
      </c>
      <c r="C16" s="8"/>
      <c r="D16" s="33"/>
      <c r="E16" s="8"/>
      <c r="F16" s="10"/>
      <c r="G16" s="33"/>
      <c r="H16" s="8"/>
      <c r="I16" s="10">
        <f t="shared" si="0"/>
        <v>0</v>
      </c>
    </row>
    <row r="17" spans="1:9" x14ac:dyDescent="0.25">
      <c r="A17" s="9">
        <v>43323</v>
      </c>
      <c r="B17" s="7">
        <v>42959</v>
      </c>
      <c r="C17" s="8"/>
      <c r="D17" s="33"/>
      <c r="E17" s="8"/>
      <c r="F17" s="10"/>
      <c r="G17" s="33"/>
      <c r="H17" s="8"/>
      <c r="I17" s="10">
        <f t="shared" si="0"/>
        <v>0</v>
      </c>
    </row>
    <row r="18" spans="1:9" x14ac:dyDescent="0.25">
      <c r="A18" s="9">
        <v>43324</v>
      </c>
      <c r="B18" s="7">
        <v>42960</v>
      </c>
      <c r="C18" s="8"/>
      <c r="D18" s="33"/>
      <c r="E18" s="8"/>
      <c r="F18" s="10"/>
      <c r="G18" s="33"/>
      <c r="H18" s="8"/>
      <c r="I18" s="10">
        <f t="shared" si="0"/>
        <v>0</v>
      </c>
    </row>
    <row r="19" spans="1:9" ht="15.75" thickBot="1" x14ac:dyDescent="0.3">
      <c r="A19" s="11"/>
      <c r="B19" s="32"/>
      <c r="C19" s="8"/>
      <c r="D19" s="33"/>
      <c r="E19" s="13"/>
      <c r="F19" s="14"/>
      <c r="G19" s="47"/>
      <c r="H19" s="13"/>
      <c r="I19" s="14"/>
    </row>
    <row r="20" spans="1:9" ht="16.5" thickTop="1" thickBot="1" x14ac:dyDescent="0.3">
      <c r="A20" s="24" t="s">
        <v>44</v>
      </c>
      <c r="B20" s="29"/>
      <c r="C20" s="26">
        <f>SUM(C12:C18)</f>
        <v>0</v>
      </c>
      <c r="D20" s="26">
        <f>SUM(D12:D18)</f>
        <v>0</v>
      </c>
      <c r="E20" s="26">
        <f t="shared" si="1"/>
        <v>0</v>
      </c>
      <c r="F20" s="27">
        <f t="shared" si="2"/>
        <v>0</v>
      </c>
      <c r="G20" s="26" t="e">
        <f>ROUND((D20/VLOOKUP('Recap mensuel Concessions'!$B$2,#REF!,10,FALSE))*VLOOKUP('Recap mensuel Concessions'!$B$2,#REF!,10,FALSE),2)</f>
        <v>#REF!</v>
      </c>
      <c r="H20" s="26" t="e">
        <f t="shared" si="3"/>
        <v>#REF!</v>
      </c>
      <c r="I20" s="28" t="e">
        <f t="shared" si="0"/>
        <v>#REF!</v>
      </c>
    </row>
    <row r="21" spans="1:9" s="3" customFormat="1" ht="15.75" thickTop="1" x14ac:dyDescent="0.25">
      <c r="A21" s="18"/>
      <c r="B21" s="18"/>
      <c r="C21" s="8"/>
      <c r="D21" s="33"/>
      <c r="E21" s="15"/>
      <c r="F21" s="20"/>
      <c r="G21" s="33"/>
      <c r="H21" s="15"/>
      <c r="I21" s="20"/>
    </row>
    <row r="22" spans="1:9" x14ac:dyDescent="0.25">
      <c r="A22" s="9">
        <v>43325</v>
      </c>
      <c r="B22" s="7">
        <v>42961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9" x14ac:dyDescent="0.25">
      <c r="A23" s="9">
        <v>43326</v>
      </c>
      <c r="B23" s="7">
        <v>42962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43327</v>
      </c>
      <c r="B24" s="7">
        <v>42963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43328</v>
      </c>
      <c r="B25" s="7">
        <v>42964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x14ac:dyDescent="0.25">
      <c r="A26" s="9">
        <v>43329</v>
      </c>
      <c r="B26" s="7">
        <v>42965</v>
      </c>
      <c r="C26" s="8"/>
      <c r="D26" s="33"/>
      <c r="E26" s="8"/>
      <c r="F26" s="10"/>
      <c r="G26" s="33"/>
      <c r="H26" s="8"/>
      <c r="I26" s="10">
        <f t="shared" si="0"/>
        <v>0</v>
      </c>
    </row>
    <row r="27" spans="1:9" x14ac:dyDescent="0.25">
      <c r="A27" s="9">
        <v>43330</v>
      </c>
      <c r="B27" s="7">
        <v>42966</v>
      </c>
      <c r="C27" s="8"/>
      <c r="D27" s="33"/>
      <c r="E27" s="8"/>
      <c r="F27" s="10"/>
      <c r="G27" s="33"/>
      <c r="H27" s="8"/>
      <c r="I27" s="10">
        <f t="shared" si="0"/>
        <v>0</v>
      </c>
    </row>
    <row r="28" spans="1:9" x14ac:dyDescent="0.25">
      <c r="A28" s="9">
        <v>43331</v>
      </c>
      <c r="B28" s="7">
        <v>42967</v>
      </c>
      <c r="C28" s="8"/>
      <c r="D28" s="33"/>
      <c r="E28" s="8"/>
      <c r="F28" s="10"/>
      <c r="G28" s="33"/>
      <c r="H28" s="8"/>
      <c r="I28" s="10">
        <f t="shared" si="0"/>
        <v>0</v>
      </c>
    </row>
    <row r="29" spans="1:9" ht="15.75" thickBot="1" x14ac:dyDescent="0.3">
      <c r="A29" s="11"/>
      <c r="B29" s="32"/>
      <c r="C29" s="8"/>
      <c r="D29" s="33"/>
      <c r="E29" s="13"/>
      <c r="F29" s="14"/>
      <c r="G29" s="47"/>
      <c r="H29" s="13"/>
      <c r="I29" s="14"/>
    </row>
    <row r="30" spans="1:9" ht="16.5" thickTop="1" thickBot="1" x14ac:dyDescent="0.3">
      <c r="A30" s="24" t="s">
        <v>45</v>
      </c>
      <c r="B30" s="29"/>
      <c r="C30" s="26">
        <f>SUM(C22:C28)</f>
        <v>0</v>
      </c>
      <c r="D30" s="26">
        <f>SUM(D22:D28)</f>
        <v>0</v>
      </c>
      <c r="E30" s="26">
        <f t="shared" si="1"/>
        <v>0</v>
      </c>
      <c r="F30" s="27">
        <f t="shared" si="2"/>
        <v>0</v>
      </c>
      <c r="G30" s="26" t="e">
        <f>ROUND((D30/VLOOKUP('Recap mensuel Concessions'!$B$2,#REF!,10,FALSE))*VLOOKUP('Recap mensuel Concessions'!$B$2,#REF!,10,FALSE),2)</f>
        <v>#REF!</v>
      </c>
      <c r="H30" s="26" t="e">
        <f t="shared" si="3"/>
        <v>#REF!</v>
      </c>
      <c r="I30" s="28" t="e">
        <f t="shared" si="0"/>
        <v>#REF!</v>
      </c>
    </row>
    <row r="31" spans="1:9" s="3" customFormat="1" ht="15.75" thickTop="1" x14ac:dyDescent="0.25">
      <c r="A31" s="18"/>
      <c r="B31" s="18"/>
      <c r="C31" s="8"/>
      <c r="D31" s="33"/>
      <c r="E31" s="15"/>
      <c r="F31" s="20"/>
      <c r="G31" s="33"/>
      <c r="H31" s="15"/>
      <c r="I31" s="20"/>
    </row>
    <row r="32" spans="1:9" x14ac:dyDescent="0.25">
      <c r="A32" s="9">
        <v>43332</v>
      </c>
      <c r="B32" s="7">
        <v>42968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43333</v>
      </c>
      <c r="B33" s="7">
        <v>42969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43334</v>
      </c>
      <c r="B34" s="7">
        <v>42970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43335</v>
      </c>
      <c r="B35" s="7">
        <v>42971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x14ac:dyDescent="0.25">
      <c r="A36" s="9">
        <v>43336</v>
      </c>
      <c r="B36" s="7">
        <v>42972</v>
      </c>
      <c r="C36" s="8"/>
      <c r="D36" s="33"/>
      <c r="E36" s="8"/>
      <c r="F36" s="10"/>
      <c r="G36" s="33"/>
      <c r="H36" s="8"/>
      <c r="I36" s="10">
        <f t="shared" si="0"/>
        <v>0</v>
      </c>
    </row>
    <row r="37" spans="1:9" x14ac:dyDescent="0.25">
      <c r="A37" s="9">
        <v>43337</v>
      </c>
      <c r="B37" s="7">
        <v>42973</v>
      </c>
      <c r="C37" s="8"/>
      <c r="D37" s="33"/>
      <c r="E37" s="8"/>
      <c r="F37" s="10"/>
      <c r="G37" s="33"/>
      <c r="H37" s="8"/>
      <c r="I37" s="10">
        <f t="shared" si="0"/>
        <v>0</v>
      </c>
    </row>
    <row r="38" spans="1:9" x14ac:dyDescent="0.25">
      <c r="A38" s="9">
        <v>43338</v>
      </c>
      <c r="B38" s="7">
        <v>42974</v>
      </c>
      <c r="C38" s="8"/>
      <c r="D38" s="33"/>
      <c r="E38" s="8"/>
      <c r="F38" s="10"/>
      <c r="G38" s="33"/>
      <c r="H38" s="8"/>
      <c r="I38" s="10">
        <f t="shared" si="0"/>
        <v>0</v>
      </c>
    </row>
    <row r="39" spans="1:9" ht="15.75" thickBot="1" x14ac:dyDescent="0.3">
      <c r="A39" s="11"/>
      <c r="B39" s="32"/>
      <c r="C39" s="8"/>
      <c r="D39" s="33"/>
      <c r="E39" s="13"/>
      <c r="F39" s="14"/>
      <c r="G39" s="47"/>
      <c r="H39" s="13"/>
      <c r="I39" s="14"/>
    </row>
    <row r="40" spans="1:9" ht="16.5" thickTop="1" thickBot="1" x14ac:dyDescent="0.3">
      <c r="A40" s="24" t="s">
        <v>46</v>
      </c>
      <c r="B40" s="29"/>
      <c r="C40" s="26">
        <f>SUM(C32:C38)</f>
        <v>0</v>
      </c>
      <c r="D40" s="26">
        <f>SUM(D32:D38)</f>
        <v>0</v>
      </c>
      <c r="E40" s="26">
        <f t="shared" si="1"/>
        <v>0</v>
      </c>
      <c r="F40" s="27">
        <f t="shared" si="2"/>
        <v>0</v>
      </c>
      <c r="G40" s="26" t="e">
        <f>ROUND((D40/VLOOKUP('Recap mensuel Concessions'!$B$2,#REF!,10,FALSE))*VLOOKUP('Recap mensuel Concessions'!$B$2,#REF!,10,FALSE),2)</f>
        <v>#REF!</v>
      </c>
      <c r="H40" s="26" t="e">
        <f t="shared" si="3"/>
        <v>#REF!</v>
      </c>
      <c r="I40" s="28" t="e">
        <f t="shared" si="0"/>
        <v>#REF!</v>
      </c>
    </row>
    <row r="41" spans="1:9" s="3" customFormat="1" ht="15.75" thickTop="1" x14ac:dyDescent="0.25">
      <c r="A41" s="18"/>
      <c r="B41" s="18"/>
      <c r="C41" s="8"/>
      <c r="D41" s="33"/>
      <c r="E41" s="15"/>
      <c r="F41" s="20"/>
      <c r="G41" s="33"/>
      <c r="H41" s="15"/>
      <c r="I41" s="20"/>
    </row>
    <row r="42" spans="1:9" x14ac:dyDescent="0.25">
      <c r="A42" s="9">
        <v>43339</v>
      </c>
      <c r="B42" s="7">
        <v>42975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43340</v>
      </c>
      <c r="B43" s="7">
        <v>42976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43341</v>
      </c>
      <c r="B44" s="7">
        <v>42977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43342</v>
      </c>
      <c r="B45" s="7">
        <v>42978</v>
      </c>
      <c r="C45" s="8"/>
      <c r="D45" s="33"/>
      <c r="E45" s="8"/>
      <c r="F45" s="10"/>
      <c r="G45" s="33"/>
      <c r="H45" s="8"/>
      <c r="I45" s="10">
        <f>IF(G45&lt;&gt;0,H45/G45,0)</f>
        <v>0</v>
      </c>
    </row>
    <row r="46" spans="1:9" x14ac:dyDescent="0.25">
      <c r="A46" s="9">
        <v>43343</v>
      </c>
      <c r="B46" s="7">
        <v>42979</v>
      </c>
      <c r="C46" s="8"/>
      <c r="D46" s="33"/>
      <c r="E46" s="8"/>
      <c r="F46" s="10"/>
      <c r="G46" s="33"/>
      <c r="H46" s="8"/>
      <c r="I46" s="10">
        <f>IF(G46&lt;&gt;0,H46/G46,0)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workbookViewId="0">
      <pane ySplit="2" topLeftCell="A18" activePane="bottomLeft" state="frozen"/>
      <selection pane="bottomLeft" activeCell="C39" sqref="C39:H45"/>
    </sheetView>
  </sheetViews>
  <sheetFormatPr baseColWidth="10" defaultRowHeight="15" outlineLevelCol="1" x14ac:dyDescent="0.25"/>
  <cols>
    <col min="1" max="1" width="27.140625" bestFit="1" customWidth="1"/>
    <col min="2" max="2" width="27.1406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43344</v>
      </c>
      <c r="B4" s="7">
        <v>42980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43345</v>
      </c>
      <c r="B5" s="7">
        <v>42981</v>
      </c>
      <c r="C5" s="8"/>
      <c r="D5" s="33"/>
      <c r="E5" s="8"/>
      <c r="F5" s="10"/>
      <c r="G5" s="33"/>
      <c r="H5" s="8"/>
      <c r="I5" s="10">
        <f t="shared" ref="I5:I47" si="0">IF(G5&lt;&gt;0,H5/G5,0)</f>
        <v>0</v>
      </c>
    </row>
    <row r="6" spans="1:9" ht="15.75" thickBot="1" x14ac:dyDescent="0.3">
      <c r="A6" s="11"/>
      <c r="B6" s="32"/>
      <c r="C6" s="8"/>
      <c r="D6" s="33"/>
      <c r="E6" s="13"/>
      <c r="F6" s="14"/>
      <c r="G6" s="47"/>
      <c r="H6" s="13"/>
      <c r="I6" s="14"/>
    </row>
    <row r="7" spans="1:9" ht="16.5" thickTop="1" thickBot="1" x14ac:dyDescent="0.3">
      <c r="A7" s="24" t="s">
        <v>47</v>
      </c>
      <c r="B7" s="29"/>
      <c r="C7" s="26">
        <f>SUM(C3:C5)+SUM(Août!C42:C46)</f>
        <v>0</v>
      </c>
      <c r="D7" s="26">
        <f>SUM(D3:D5)+SUM(Août!D42:D46)</f>
        <v>0</v>
      </c>
      <c r="E7" s="26">
        <f t="shared" ref="E7:E47" si="1">C7-D7</f>
        <v>0</v>
      </c>
      <c r="F7" s="27">
        <f t="shared" ref="F7:F47" si="2">IF(D7&lt;&gt;0,E7/D7,0)</f>
        <v>0</v>
      </c>
      <c r="G7" s="26" t="e">
        <f>ROUND((D7/VLOOKUP('Recap mensuel Concessions'!$B$2,#REF!,11,FALSE))*VLOOKUP('Recap mensuel Concessions'!$B$2,#REF!,11,FALSE),2)</f>
        <v>#REF!</v>
      </c>
      <c r="H7" s="26" t="e">
        <f t="shared" ref="H7:H47" si="3">C7-G7</f>
        <v>#REF!</v>
      </c>
      <c r="I7" s="28" t="e">
        <f t="shared" si="0"/>
        <v>#REF!</v>
      </c>
    </row>
    <row r="8" spans="1:9" s="3" customFormat="1" ht="15.75" thickTop="1" x14ac:dyDescent="0.25">
      <c r="A8" s="18"/>
      <c r="B8" s="18"/>
      <c r="C8" s="8"/>
      <c r="D8" s="33"/>
      <c r="E8" s="15"/>
      <c r="F8" s="20"/>
      <c r="G8" s="33"/>
      <c r="H8" s="15"/>
      <c r="I8" s="20"/>
    </row>
    <row r="9" spans="1:9" x14ac:dyDescent="0.25">
      <c r="A9" s="9">
        <v>43346</v>
      </c>
      <c r="B9" s="7">
        <v>42982</v>
      </c>
      <c r="C9" s="8"/>
      <c r="D9" s="33"/>
      <c r="E9" s="8"/>
      <c r="F9" s="10"/>
      <c r="G9" s="33"/>
      <c r="H9" s="8"/>
      <c r="I9" s="10">
        <f t="shared" si="0"/>
        <v>0</v>
      </c>
    </row>
    <row r="10" spans="1:9" x14ac:dyDescent="0.25">
      <c r="A10" s="9">
        <v>43347</v>
      </c>
      <c r="B10" s="7">
        <v>42983</v>
      </c>
      <c r="C10" s="8"/>
      <c r="D10" s="33"/>
      <c r="E10" s="8"/>
      <c r="F10" s="10"/>
      <c r="G10" s="33"/>
      <c r="H10" s="8"/>
      <c r="I10" s="10">
        <f t="shared" si="0"/>
        <v>0</v>
      </c>
    </row>
    <row r="11" spans="1:9" x14ac:dyDescent="0.25">
      <c r="A11" s="9">
        <v>43348</v>
      </c>
      <c r="B11" s="7">
        <v>42984</v>
      </c>
      <c r="C11" s="8"/>
      <c r="D11" s="33"/>
      <c r="E11" s="8"/>
      <c r="F11" s="10"/>
      <c r="G11" s="33"/>
      <c r="H11" s="8"/>
      <c r="I11" s="10">
        <f t="shared" si="0"/>
        <v>0</v>
      </c>
    </row>
    <row r="12" spans="1:9" x14ac:dyDescent="0.25">
      <c r="A12" s="9">
        <v>43349</v>
      </c>
      <c r="B12" s="7">
        <v>42985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43350</v>
      </c>
      <c r="B13" s="7">
        <v>42986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43351</v>
      </c>
      <c r="B14" s="7">
        <v>42987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43352</v>
      </c>
      <c r="B15" s="7">
        <v>42988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ht="15.75" thickBot="1" x14ac:dyDescent="0.3">
      <c r="A16" s="11"/>
      <c r="B16" s="32"/>
      <c r="C16" s="8"/>
      <c r="D16" s="33"/>
      <c r="E16" s="13"/>
      <c r="F16" s="14"/>
      <c r="G16" s="47"/>
      <c r="H16" s="13"/>
      <c r="I16" s="14"/>
    </row>
    <row r="17" spans="1:9" ht="16.5" thickTop="1" thickBot="1" x14ac:dyDescent="0.3">
      <c r="A17" s="24" t="s">
        <v>48</v>
      </c>
      <c r="B17" s="29"/>
      <c r="C17" s="26">
        <f>SUM(C9:C15)</f>
        <v>0</v>
      </c>
      <c r="D17" s="26">
        <f>SUM(D9:D15)</f>
        <v>0</v>
      </c>
      <c r="E17" s="26">
        <f t="shared" si="1"/>
        <v>0</v>
      </c>
      <c r="F17" s="27">
        <f t="shared" si="2"/>
        <v>0</v>
      </c>
      <c r="G17" s="26" t="e">
        <f>ROUND((D17/VLOOKUP('Recap mensuel Concessions'!$B$2,#REF!,11,FALSE))*VLOOKUP('Recap mensuel Concessions'!$B$2,#REF!,11,FALSE),2)</f>
        <v>#REF!</v>
      </c>
      <c r="H17" s="26" t="e">
        <f t="shared" si="3"/>
        <v>#REF!</v>
      </c>
      <c r="I17" s="28" t="e">
        <f t="shared" si="0"/>
        <v>#REF!</v>
      </c>
    </row>
    <row r="18" spans="1:9" s="3" customFormat="1" ht="15.75" thickTop="1" x14ac:dyDescent="0.25">
      <c r="A18" s="18"/>
      <c r="B18" s="18"/>
      <c r="C18" s="8"/>
      <c r="D18" s="33"/>
      <c r="E18" s="15"/>
      <c r="F18" s="20"/>
      <c r="G18" s="33"/>
      <c r="H18" s="15"/>
      <c r="I18" s="20"/>
    </row>
    <row r="19" spans="1:9" x14ac:dyDescent="0.25">
      <c r="A19" s="9">
        <v>43353</v>
      </c>
      <c r="B19" s="7">
        <v>42989</v>
      </c>
      <c r="C19" s="8"/>
      <c r="D19" s="33"/>
      <c r="E19" s="8"/>
      <c r="F19" s="10"/>
      <c r="G19" s="33"/>
      <c r="H19" s="8"/>
      <c r="I19" s="10">
        <f t="shared" si="0"/>
        <v>0</v>
      </c>
    </row>
    <row r="20" spans="1:9" x14ac:dyDescent="0.25">
      <c r="A20" s="9">
        <v>43354</v>
      </c>
      <c r="B20" s="7">
        <v>42990</v>
      </c>
      <c r="C20" s="8"/>
      <c r="D20" s="33"/>
      <c r="E20" s="8"/>
      <c r="F20" s="10"/>
      <c r="G20" s="33"/>
      <c r="H20" s="8"/>
      <c r="I20" s="10">
        <f t="shared" si="0"/>
        <v>0</v>
      </c>
    </row>
    <row r="21" spans="1:9" x14ac:dyDescent="0.25">
      <c r="A21" s="9">
        <v>43355</v>
      </c>
      <c r="B21" s="7">
        <v>42991</v>
      </c>
      <c r="C21" s="8"/>
      <c r="D21" s="33"/>
      <c r="E21" s="8"/>
      <c r="F21" s="10"/>
      <c r="G21" s="33"/>
      <c r="H21" s="8"/>
      <c r="I21" s="10">
        <f t="shared" si="0"/>
        <v>0</v>
      </c>
    </row>
    <row r="22" spans="1:9" x14ac:dyDescent="0.25">
      <c r="A22" s="9">
        <v>43356</v>
      </c>
      <c r="B22" s="7">
        <v>42992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9" x14ac:dyDescent="0.25">
      <c r="A23" s="9">
        <v>43357</v>
      </c>
      <c r="B23" s="7">
        <v>42993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43358</v>
      </c>
      <c r="B24" s="7">
        <v>42994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43359</v>
      </c>
      <c r="B25" s="7">
        <v>42995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ht="15.75" thickBot="1" x14ac:dyDescent="0.3">
      <c r="A26" s="11"/>
      <c r="B26" s="32"/>
      <c r="C26" s="8"/>
      <c r="D26" s="33"/>
      <c r="E26" s="13"/>
      <c r="F26" s="14"/>
      <c r="G26" s="47"/>
      <c r="H26" s="13"/>
      <c r="I26" s="14"/>
    </row>
    <row r="27" spans="1:9" ht="16.5" thickTop="1" thickBot="1" x14ac:dyDescent="0.3">
      <c r="A27" s="24" t="s">
        <v>49</v>
      </c>
      <c r="B27" s="29"/>
      <c r="C27" s="26">
        <f>SUM(C19:C25)</f>
        <v>0</v>
      </c>
      <c r="D27" s="26">
        <f>SUM(D19:D25)</f>
        <v>0</v>
      </c>
      <c r="E27" s="26">
        <f t="shared" si="1"/>
        <v>0</v>
      </c>
      <c r="F27" s="27">
        <f t="shared" si="2"/>
        <v>0</v>
      </c>
      <c r="G27" s="26" t="e">
        <f>ROUND((D27/VLOOKUP('Recap mensuel Concessions'!$B$2,#REF!,11,FALSE))*VLOOKUP('Recap mensuel Concessions'!$B$2,#REF!,11,FALSE),2)</f>
        <v>#REF!</v>
      </c>
      <c r="H27" s="26" t="e">
        <f t="shared" si="3"/>
        <v>#REF!</v>
      </c>
      <c r="I27" s="28" t="e">
        <f t="shared" si="0"/>
        <v>#REF!</v>
      </c>
    </row>
    <row r="28" spans="1:9" s="3" customFormat="1" ht="15.75" thickTop="1" x14ac:dyDescent="0.25">
      <c r="A28" s="18"/>
      <c r="B28" s="18"/>
      <c r="C28" s="8"/>
      <c r="D28" s="33"/>
      <c r="E28" s="15"/>
      <c r="F28" s="20"/>
      <c r="G28" s="33"/>
      <c r="H28" s="15"/>
      <c r="I28" s="20"/>
    </row>
    <row r="29" spans="1:9" x14ac:dyDescent="0.25">
      <c r="A29" s="9">
        <v>43360</v>
      </c>
      <c r="B29" s="7">
        <v>42996</v>
      </c>
      <c r="C29" s="8"/>
      <c r="D29" s="33"/>
      <c r="E29" s="8"/>
      <c r="F29" s="10"/>
      <c r="G29" s="33"/>
      <c r="H29" s="8"/>
      <c r="I29" s="10">
        <f t="shared" si="0"/>
        <v>0</v>
      </c>
    </row>
    <row r="30" spans="1:9" x14ac:dyDescent="0.25">
      <c r="A30" s="9">
        <v>43361</v>
      </c>
      <c r="B30" s="7">
        <v>42997</v>
      </c>
      <c r="C30" s="8"/>
      <c r="D30" s="33"/>
      <c r="E30" s="8"/>
      <c r="F30" s="10"/>
      <c r="G30" s="33"/>
      <c r="H30" s="8"/>
      <c r="I30" s="10">
        <f t="shared" si="0"/>
        <v>0</v>
      </c>
    </row>
    <row r="31" spans="1:9" x14ac:dyDescent="0.25">
      <c r="A31" s="9">
        <v>43362</v>
      </c>
      <c r="B31" s="7">
        <v>42998</v>
      </c>
      <c r="C31" s="8"/>
      <c r="D31" s="33"/>
      <c r="E31" s="8"/>
      <c r="F31" s="10"/>
      <c r="G31" s="33"/>
      <c r="H31" s="8"/>
      <c r="I31" s="10">
        <f t="shared" si="0"/>
        <v>0</v>
      </c>
    </row>
    <row r="32" spans="1:9" x14ac:dyDescent="0.25">
      <c r="A32" s="9">
        <v>43363</v>
      </c>
      <c r="B32" s="7">
        <v>42999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43364</v>
      </c>
      <c r="B33" s="7">
        <v>43000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43365</v>
      </c>
      <c r="B34" s="7">
        <v>43001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43366</v>
      </c>
      <c r="B35" s="7">
        <v>43002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ht="15.75" thickBot="1" x14ac:dyDescent="0.3">
      <c r="A36" s="11"/>
      <c r="B36" s="32"/>
      <c r="C36" s="8"/>
      <c r="D36" s="33"/>
      <c r="E36" s="13"/>
      <c r="F36" s="14"/>
      <c r="G36" s="47"/>
      <c r="H36" s="13"/>
      <c r="I36" s="14"/>
    </row>
    <row r="37" spans="1:9" ht="16.5" thickTop="1" thickBot="1" x14ac:dyDescent="0.3">
      <c r="A37" s="24" t="s">
        <v>50</v>
      </c>
      <c r="B37" s="29"/>
      <c r="C37" s="26">
        <f>SUM(C29:C35)</f>
        <v>0</v>
      </c>
      <c r="D37" s="26">
        <f>SUM(D29:D35)</f>
        <v>0</v>
      </c>
      <c r="E37" s="26">
        <f t="shared" si="1"/>
        <v>0</v>
      </c>
      <c r="F37" s="27">
        <f t="shared" si="2"/>
        <v>0</v>
      </c>
      <c r="G37" s="26" t="e">
        <f>ROUND((D37/VLOOKUP('Recap mensuel Concessions'!$B$2,#REF!,11,FALSE))*VLOOKUP('Recap mensuel Concessions'!$B$2,#REF!,11,FALSE),2)</f>
        <v>#REF!</v>
      </c>
      <c r="H37" s="26" t="e">
        <f t="shared" si="3"/>
        <v>#REF!</v>
      </c>
      <c r="I37" s="28" t="e">
        <f t="shared" si="0"/>
        <v>#REF!</v>
      </c>
    </row>
    <row r="38" spans="1:9" s="3" customFormat="1" ht="15.75" thickTop="1" x14ac:dyDescent="0.25">
      <c r="A38" s="18"/>
      <c r="B38" s="18"/>
      <c r="C38" s="8"/>
      <c r="D38" s="33"/>
      <c r="E38" s="15"/>
      <c r="F38" s="20"/>
      <c r="G38" s="33"/>
      <c r="H38" s="15"/>
      <c r="I38" s="20"/>
    </row>
    <row r="39" spans="1:9" x14ac:dyDescent="0.25">
      <c r="A39" s="9">
        <v>43367</v>
      </c>
      <c r="B39" s="7">
        <v>43003</v>
      </c>
      <c r="C39" s="8"/>
      <c r="D39" s="33"/>
      <c r="E39" s="8"/>
      <c r="F39" s="10"/>
      <c r="G39" s="33"/>
      <c r="H39" s="8"/>
      <c r="I39" s="10">
        <f t="shared" si="0"/>
        <v>0</v>
      </c>
    </row>
    <row r="40" spans="1:9" x14ac:dyDescent="0.25">
      <c r="A40" s="9">
        <v>43368</v>
      </c>
      <c r="B40" s="7">
        <v>43004</v>
      </c>
      <c r="C40" s="8"/>
      <c r="D40" s="33"/>
      <c r="E40" s="8"/>
      <c r="F40" s="10"/>
      <c r="G40" s="33"/>
      <c r="H40" s="8"/>
      <c r="I40" s="10">
        <f t="shared" si="0"/>
        <v>0</v>
      </c>
    </row>
    <row r="41" spans="1:9" x14ac:dyDescent="0.25">
      <c r="A41" s="9">
        <v>43369</v>
      </c>
      <c r="B41" s="7">
        <v>43005</v>
      </c>
      <c r="C41" s="8"/>
      <c r="D41" s="33"/>
      <c r="E41" s="8"/>
      <c r="F41" s="10"/>
      <c r="G41" s="33"/>
      <c r="H41" s="8"/>
      <c r="I41" s="10">
        <f t="shared" si="0"/>
        <v>0</v>
      </c>
    </row>
    <row r="42" spans="1:9" x14ac:dyDescent="0.25">
      <c r="A42" s="9">
        <v>43370</v>
      </c>
      <c r="B42" s="7">
        <v>43006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43371</v>
      </c>
      <c r="B43" s="7">
        <v>43007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43372</v>
      </c>
      <c r="B44" s="7">
        <v>43008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43373</v>
      </c>
      <c r="B45" s="7">
        <v>43009</v>
      </c>
      <c r="C45" s="8"/>
      <c r="D45" s="33"/>
      <c r="E45" s="8"/>
      <c r="F45" s="10"/>
      <c r="G45" s="33"/>
      <c r="H45" s="8"/>
      <c r="I45" s="10">
        <f t="shared" ref="I45" si="4">IF(G45&lt;&gt;0,H45/G45,0)</f>
        <v>0</v>
      </c>
    </row>
    <row r="46" spans="1:9" s="3" customFormat="1" ht="15.75" thickBot="1" x14ac:dyDescent="0.3">
      <c r="A46" s="32"/>
      <c r="B46" s="32"/>
      <c r="C46" s="8"/>
      <c r="D46" s="33"/>
      <c r="E46" s="35"/>
      <c r="F46" s="36"/>
      <c r="G46" s="47"/>
      <c r="H46" s="35"/>
      <c r="I46" s="36"/>
    </row>
    <row r="47" spans="1:9" ht="16.5" thickTop="1" thickBot="1" x14ac:dyDescent="0.3">
      <c r="A47" s="37" t="s">
        <v>51</v>
      </c>
      <c r="B47" s="38"/>
      <c r="C47" s="26">
        <f>SUM(C39:C45)</f>
        <v>0</v>
      </c>
      <c r="D47" s="26">
        <f>SUM(D39:D45)</f>
        <v>0</v>
      </c>
      <c r="E47" s="26">
        <f t="shared" si="1"/>
        <v>0</v>
      </c>
      <c r="F47" s="27">
        <f t="shared" si="2"/>
        <v>0</v>
      </c>
      <c r="G47" s="26" t="e">
        <f>ROUND((D47/VLOOKUP('Recap mensuel Concessions'!$B$2,#REF!,11,FALSE))*VLOOKUP('Recap mensuel Concessions'!$B$2,#REF!,11,FALSE),2)</f>
        <v>#REF!</v>
      </c>
      <c r="H47" s="26" t="e">
        <f t="shared" si="3"/>
        <v>#REF!</v>
      </c>
      <c r="I47" s="28" t="e">
        <f t="shared" si="0"/>
        <v>#REF!</v>
      </c>
    </row>
    <row r="48" spans="1:9" ht="15.75" thickTop="1" x14ac:dyDescent="0.25">
      <c r="B48" s="3"/>
    </row>
    <row r="49" spans="2:2" x14ac:dyDescent="0.25">
      <c r="B49" s="3"/>
    </row>
    <row r="50" spans="2:2" x14ac:dyDescent="0.25">
      <c r="B50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workbookViewId="0">
      <pane ySplit="2" topLeftCell="A18" activePane="bottomLeft" state="frozen"/>
      <selection pane="bottomLeft" activeCell="C44" sqref="C44:H46"/>
    </sheetView>
  </sheetViews>
  <sheetFormatPr baseColWidth="10" defaultRowHeight="15" outlineLevelCol="1" x14ac:dyDescent="0.25"/>
  <cols>
    <col min="1" max="1" width="24.140625" bestFit="1" customWidth="1"/>
    <col min="2" max="2" width="24.1406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43374</v>
      </c>
      <c r="B4" s="7">
        <v>43010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43375</v>
      </c>
      <c r="B5" s="7">
        <v>43011</v>
      </c>
      <c r="C5" s="8"/>
      <c r="D5" s="33"/>
      <c r="E5" s="8"/>
      <c r="F5" s="10"/>
      <c r="G5" s="33"/>
      <c r="H5" s="8"/>
      <c r="I5" s="10">
        <f t="shared" ref="I5:I45" si="0">IF(G5&lt;&gt;0,H5/G5,0)</f>
        <v>0</v>
      </c>
    </row>
    <row r="6" spans="1:9" x14ac:dyDescent="0.25">
      <c r="A6" s="9">
        <v>43376</v>
      </c>
      <c r="B6" s="7">
        <v>43012</v>
      </c>
      <c r="C6" s="8"/>
      <c r="D6" s="33"/>
      <c r="E6" s="8"/>
      <c r="F6" s="10"/>
      <c r="G6" s="33"/>
      <c r="H6" s="8"/>
      <c r="I6" s="10">
        <f t="shared" si="0"/>
        <v>0</v>
      </c>
    </row>
    <row r="7" spans="1:9" x14ac:dyDescent="0.25">
      <c r="A7" s="9">
        <v>43377</v>
      </c>
      <c r="B7" s="7">
        <v>43013</v>
      </c>
      <c r="C7" s="8"/>
      <c r="D7" s="33"/>
      <c r="E7" s="8"/>
      <c r="F7" s="10"/>
      <c r="G7" s="33"/>
      <c r="H7" s="8"/>
      <c r="I7" s="10">
        <f t="shared" si="0"/>
        <v>0</v>
      </c>
    </row>
    <row r="8" spans="1:9" x14ac:dyDescent="0.25">
      <c r="A8" s="9">
        <v>43378</v>
      </c>
      <c r="B8" s="7">
        <v>43014</v>
      </c>
      <c r="C8" s="8"/>
      <c r="D8" s="33"/>
      <c r="E8" s="8"/>
      <c r="F8" s="10"/>
      <c r="G8" s="33"/>
      <c r="H8" s="8"/>
      <c r="I8" s="10">
        <f t="shared" si="0"/>
        <v>0</v>
      </c>
    </row>
    <row r="9" spans="1:9" x14ac:dyDescent="0.25">
      <c r="A9" s="9">
        <v>43379</v>
      </c>
      <c r="B9" s="7">
        <v>43015</v>
      </c>
      <c r="C9" s="8"/>
      <c r="D9" s="33"/>
      <c r="E9" s="8"/>
      <c r="F9" s="10"/>
      <c r="G9" s="33"/>
      <c r="H9" s="8"/>
      <c r="I9" s="10">
        <f t="shared" si="0"/>
        <v>0</v>
      </c>
    </row>
    <row r="10" spans="1:9" x14ac:dyDescent="0.25">
      <c r="A10" s="9">
        <v>43380</v>
      </c>
      <c r="B10" s="7">
        <v>43016</v>
      </c>
      <c r="C10" s="8"/>
      <c r="D10" s="33"/>
      <c r="E10" s="8"/>
      <c r="F10" s="10"/>
      <c r="G10" s="33"/>
      <c r="H10" s="8"/>
      <c r="I10" s="10">
        <f t="shared" si="0"/>
        <v>0</v>
      </c>
    </row>
    <row r="11" spans="1:9" ht="15.75" thickBot="1" x14ac:dyDescent="0.3">
      <c r="A11" s="11"/>
      <c r="B11" s="32"/>
      <c r="C11" s="8"/>
      <c r="D11" s="33"/>
      <c r="E11" s="13"/>
      <c r="F11" s="14"/>
      <c r="G11" s="47"/>
      <c r="H11" s="13"/>
      <c r="I11" s="14"/>
    </row>
    <row r="12" spans="1:9" ht="16.5" thickTop="1" thickBot="1" x14ac:dyDescent="0.3">
      <c r="A12" s="24" t="s">
        <v>52</v>
      </c>
      <c r="B12" s="29"/>
      <c r="C12" s="26">
        <f>SUM(C3:C10)</f>
        <v>0</v>
      </c>
      <c r="D12" s="26">
        <f>SUM(D3:D10)</f>
        <v>0</v>
      </c>
      <c r="E12" s="26">
        <f t="shared" ref="E12:E42" si="1">C12-D12</f>
        <v>0</v>
      </c>
      <c r="F12" s="27">
        <f t="shared" ref="F12:F42" si="2">IF(D12&lt;&gt;0,E12/D12,0)</f>
        <v>0</v>
      </c>
      <c r="G12" s="26" t="e">
        <f>ROUND((D12/VLOOKUP('Recap mensuel Concessions'!$B$2,#REF!,12,FALSE))*VLOOKUP('Recap mensuel Concessions'!$B$2,#REF!,12,FALSE),2)</f>
        <v>#REF!</v>
      </c>
      <c r="H12" s="26" t="e">
        <f t="shared" ref="H12:H42" si="3">C12-G12</f>
        <v>#REF!</v>
      </c>
      <c r="I12" s="28" t="e">
        <f t="shared" si="0"/>
        <v>#REF!</v>
      </c>
    </row>
    <row r="13" spans="1:9" s="3" customFormat="1" ht="15.75" thickTop="1" x14ac:dyDescent="0.25">
      <c r="A13" s="18"/>
      <c r="B13" s="18"/>
      <c r="C13" s="8"/>
      <c r="D13" s="33"/>
      <c r="E13" s="15"/>
      <c r="F13" s="20"/>
      <c r="G13" s="33"/>
      <c r="H13" s="15"/>
      <c r="I13" s="20"/>
    </row>
    <row r="14" spans="1:9" x14ac:dyDescent="0.25">
      <c r="A14" s="9">
        <v>43381</v>
      </c>
      <c r="B14" s="7">
        <v>43017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43382</v>
      </c>
      <c r="B15" s="7">
        <v>43018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x14ac:dyDescent="0.25">
      <c r="A16" s="9">
        <v>43383</v>
      </c>
      <c r="B16" s="7">
        <v>43019</v>
      </c>
      <c r="C16" s="8"/>
      <c r="D16" s="33"/>
      <c r="E16" s="8"/>
      <c r="F16" s="10"/>
      <c r="G16" s="33"/>
      <c r="H16" s="8"/>
      <c r="I16" s="10">
        <f t="shared" si="0"/>
        <v>0</v>
      </c>
    </row>
    <row r="17" spans="1:9" x14ac:dyDescent="0.25">
      <c r="A17" s="9">
        <v>43384</v>
      </c>
      <c r="B17" s="7">
        <v>43020</v>
      </c>
      <c r="C17" s="8"/>
      <c r="D17" s="33"/>
      <c r="E17" s="8"/>
      <c r="F17" s="10"/>
      <c r="G17" s="33"/>
      <c r="H17" s="8"/>
      <c r="I17" s="10">
        <f t="shared" si="0"/>
        <v>0</v>
      </c>
    </row>
    <row r="18" spans="1:9" x14ac:dyDescent="0.25">
      <c r="A18" s="9">
        <v>43385</v>
      </c>
      <c r="B18" s="7">
        <v>43021</v>
      </c>
      <c r="C18" s="8"/>
      <c r="D18" s="33"/>
      <c r="E18" s="8"/>
      <c r="F18" s="10"/>
      <c r="G18" s="33"/>
      <c r="H18" s="8"/>
      <c r="I18" s="10">
        <f t="shared" si="0"/>
        <v>0</v>
      </c>
    </row>
    <row r="19" spans="1:9" x14ac:dyDescent="0.25">
      <c r="A19" s="9">
        <v>43386</v>
      </c>
      <c r="B19" s="7">
        <v>43022</v>
      </c>
      <c r="C19" s="8"/>
      <c r="D19" s="33"/>
      <c r="E19" s="8"/>
      <c r="F19" s="10"/>
      <c r="G19" s="33"/>
      <c r="H19" s="8"/>
      <c r="I19" s="10">
        <f t="shared" si="0"/>
        <v>0</v>
      </c>
    </row>
    <row r="20" spans="1:9" x14ac:dyDescent="0.25">
      <c r="A20" s="9">
        <v>43387</v>
      </c>
      <c r="B20" s="7">
        <v>43023</v>
      </c>
      <c r="C20" s="8"/>
      <c r="D20" s="33"/>
      <c r="E20" s="8"/>
      <c r="F20" s="10"/>
      <c r="G20" s="33"/>
      <c r="H20" s="8"/>
      <c r="I20" s="10">
        <f t="shared" si="0"/>
        <v>0</v>
      </c>
    </row>
    <row r="21" spans="1:9" ht="15.75" thickBot="1" x14ac:dyDescent="0.3">
      <c r="A21" s="11"/>
      <c r="B21" s="32"/>
      <c r="C21" s="8"/>
      <c r="D21" s="33"/>
      <c r="E21" s="13"/>
      <c r="F21" s="14"/>
      <c r="G21" s="47"/>
      <c r="H21" s="13"/>
      <c r="I21" s="14"/>
    </row>
    <row r="22" spans="1:9" ht="16.5" thickTop="1" thickBot="1" x14ac:dyDescent="0.3">
      <c r="A22" s="24" t="s">
        <v>53</v>
      </c>
      <c r="B22" s="29"/>
      <c r="C22" s="26">
        <f>SUM(C14:C20)</f>
        <v>0</v>
      </c>
      <c r="D22" s="26">
        <f>SUM(D14:D20)</f>
        <v>0</v>
      </c>
      <c r="E22" s="26">
        <f t="shared" si="1"/>
        <v>0</v>
      </c>
      <c r="F22" s="27">
        <f t="shared" si="2"/>
        <v>0</v>
      </c>
      <c r="G22" s="26" t="e">
        <f>ROUND((D22/VLOOKUP('Recap mensuel Concessions'!$B$2,#REF!,12,FALSE))*VLOOKUP('Recap mensuel Concessions'!$B$2,#REF!,12,FALSE),2)</f>
        <v>#REF!</v>
      </c>
      <c r="H22" s="26" t="e">
        <f t="shared" si="3"/>
        <v>#REF!</v>
      </c>
      <c r="I22" s="28" t="e">
        <f t="shared" si="0"/>
        <v>#REF!</v>
      </c>
    </row>
    <row r="23" spans="1:9" s="3" customFormat="1" ht="15.75" thickTop="1" x14ac:dyDescent="0.25">
      <c r="A23" s="18"/>
      <c r="B23" s="18"/>
      <c r="C23" s="8"/>
      <c r="D23" s="33"/>
      <c r="E23" s="15"/>
      <c r="F23" s="20"/>
      <c r="G23" s="33"/>
      <c r="H23" s="15"/>
      <c r="I23" s="20"/>
    </row>
    <row r="24" spans="1:9" x14ac:dyDescent="0.25">
      <c r="A24" s="9">
        <v>43388</v>
      </c>
      <c r="B24" s="7">
        <v>43024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43389</v>
      </c>
      <c r="B25" s="7">
        <v>43025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x14ac:dyDescent="0.25">
      <c r="A26" s="9">
        <v>43390</v>
      </c>
      <c r="B26" s="7">
        <v>43026</v>
      </c>
      <c r="C26" s="8"/>
      <c r="D26" s="33"/>
      <c r="E26" s="8"/>
      <c r="F26" s="10"/>
      <c r="G26" s="33"/>
      <c r="H26" s="8"/>
      <c r="I26" s="10">
        <f t="shared" si="0"/>
        <v>0</v>
      </c>
    </row>
    <row r="27" spans="1:9" x14ac:dyDescent="0.25">
      <c r="A27" s="9">
        <v>43391</v>
      </c>
      <c r="B27" s="7">
        <v>43027</v>
      </c>
      <c r="C27" s="8"/>
      <c r="D27" s="33"/>
      <c r="E27" s="8"/>
      <c r="F27" s="10"/>
      <c r="G27" s="33"/>
      <c r="H27" s="8"/>
      <c r="I27" s="10">
        <f t="shared" si="0"/>
        <v>0</v>
      </c>
    </row>
    <row r="28" spans="1:9" x14ac:dyDescent="0.25">
      <c r="A28" s="9">
        <v>43392</v>
      </c>
      <c r="B28" s="7">
        <v>43028</v>
      </c>
      <c r="C28" s="8"/>
      <c r="D28" s="33"/>
      <c r="E28" s="8"/>
      <c r="F28" s="10"/>
      <c r="G28" s="33"/>
      <c r="H28" s="8"/>
      <c r="I28" s="10">
        <f t="shared" si="0"/>
        <v>0</v>
      </c>
    </row>
    <row r="29" spans="1:9" x14ac:dyDescent="0.25">
      <c r="A29" s="9">
        <v>43393</v>
      </c>
      <c r="B29" s="7">
        <v>43029</v>
      </c>
      <c r="C29" s="8"/>
      <c r="D29" s="33"/>
      <c r="E29" s="8"/>
      <c r="F29" s="10"/>
      <c r="G29" s="33"/>
      <c r="H29" s="8"/>
      <c r="I29" s="10">
        <f t="shared" si="0"/>
        <v>0</v>
      </c>
    </row>
    <row r="30" spans="1:9" x14ac:dyDescent="0.25">
      <c r="A30" s="9">
        <v>43394</v>
      </c>
      <c r="B30" s="7">
        <v>43030</v>
      </c>
      <c r="C30" s="8"/>
      <c r="D30" s="33"/>
      <c r="E30" s="8"/>
      <c r="F30" s="10"/>
      <c r="G30" s="33"/>
      <c r="H30" s="8"/>
      <c r="I30" s="10">
        <f t="shared" si="0"/>
        <v>0</v>
      </c>
    </row>
    <row r="31" spans="1:9" ht="15.75" thickBot="1" x14ac:dyDescent="0.3">
      <c r="A31" s="11"/>
      <c r="B31" s="32"/>
      <c r="C31" s="8"/>
      <c r="D31" s="33"/>
      <c r="E31" s="13"/>
      <c r="F31" s="14"/>
      <c r="G31" s="47"/>
      <c r="H31" s="13"/>
      <c r="I31" s="14"/>
    </row>
    <row r="32" spans="1:9" ht="16.5" thickTop="1" thickBot="1" x14ac:dyDescent="0.3">
      <c r="A32" s="24" t="s">
        <v>54</v>
      </c>
      <c r="B32" s="29"/>
      <c r="C32" s="26">
        <f>SUM(C24:C30)</f>
        <v>0</v>
      </c>
      <c r="D32" s="26">
        <f>SUM(D24:D30)</f>
        <v>0</v>
      </c>
      <c r="E32" s="26">
        <f t="shared" si="1"/>
        <v>0</v>
      </c>
      <c r="F32" s="27">
        <f t="shared" si="2"/>
        <v>0</v>
      </c>
      <c r="G32" s="26" t="e">
        <f>ROUND((D32/VLOOKUP('Recap mensuel Concessions'!$B$2,#REF!,12,FALSE))*VLOOKUP('Recap mensuel Concessions'!$B$2,#REF!,12,FALSE),2)</f>
        <v>#REF!</v>
      </c>
      <c r="H32" s="26" t="e">
        <f t="shared" si="3"/>
        <v>#REF!</v>
      </c>
      <c r="I32" s="28" t="e">
        <f t="shared" si="0"/>
        <v>#REF!</v>
      </c>
    </row>
    <row r="33" spans="1:9" s="3" customFormat="1" ht="15.75" thickTop="1" x14ac:dyDescent="0.25">
      <c r="A33" s="18"/>
      <c r="B33" s="18"/>
      <c r="C33" s="8"/>
      <c r="D33" s="33"/>
      <c r="E33" s="15"/>
      <c r="F33" s="20"/>
      <c r="G33" s="33"/>
      <c r="H33" s="15"/>
      <c r="I33" s="20"/>
    </row>
    <row r="34" spans="1:9" x14ac:dyDescent="0.25">
      <c r="A34" s="9">
        <v>43395</v>
      </c>
      <c r="B34" s="7">
        <v>43031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43396</v>
      </c>
      <c r="B35" s="7">
        <v>43032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x14ac:dyDescent="0.25">
      <c r="A36" s="9">
        <v>43397</v>
      </c>
      <c r="B36" s="7">
        <v>43033</v>
      </c>
      <c r="C36" s="8"/>
      <c r="D36" s="33"/>
      <c r="E36" s="8"/>
      <c r="F36" s="10"/>
      <c r="G36" s="33"/>
      <c r="H36" s="8"/>
      <c r="I36" s="10">
        <f t="shared" si="0"/>
        <v>0</v>
      </c>
    </row>
    <row r="37" spans="1:9" x14ac:dyDescent="0.25">
      <c r="A37" s="9">
        <v>43398</v>
      </c>
      <c r="B37" s="7">
        <v>43034</v>
      </c>
      <c r="C37" s="8"/>
      <c r="D37" s="33"/>
      <c r="E37" s="8"/>
      <c r="F37" s="10"/>
      <c r="G37" s="33"/>
      <c r="H37" s="8"/>
      <c r="I37" s="10">
        <f t="shared" si="0"/>
        <v>0</v>
      </c>
    </row>
    <row r="38" spans="1:9" x14ac:dyDescent="0.25">
      <c r="A38" s="9">
        <v>43399</v>
      </c>
      <c r="B38" s="7">
        <v>43035</v>
      </c>
      <c r="C38" s="8"/>
      <c r="D38" s="33"/>
      <c r="E38" s="8"/>
      <c r="F38" s="10"/>
      <c r="G38" s="33"/>
      <c r="H38" s="8"/>
      <c r="I38" s="10">
        <f t="shared" si="0"/>
        <v>0</v>
      </c>
    </row>
    <row r="39" spans="1:9" x14ac:dyDescent="0.25">
      <c r="A39" s="9">
        <v>43400</v>
      </c>
      <c r="B39" s="7">
        <v>43036</v>
      </c>
      <c r="C39" s="8"/>
      <c r="D39" s="33"/>
      <c r="E39" s="8"/>
      <c r="F39" s="10"/>
      <c r="G39" s="33"/>
      <c r="H39" s="8"/>
      <c r="I39" s="10">
        <f t="shared" si="0"/>
        <v>0</v>
      </c>
    </row>
    <row r="40" spans="1:9" x14ac:dyDescent="0.25">
      <c r="A40" s="9">
        <v>43401</v>
      </c>
      <c r="B40" s="7">
        <v>43037</v>
      </c>
      <c r="C40" s="8"/>
      <c r="D40" s="33"/>
      <c r="E40" s="8"/>
      <c r="F40" s="10"/>
      <c r="G40" s="33"/>
      <c r="H40" s="8"/>
      <c r="I40" s="10">
        <f t="shared" si="0"/>
        <v>0</v>
      </c>
    </row>
    <row r="41" spans="1:9" ht="15.75" thickBot="1" x14ac:dyDescent="0.3">
      <c r="A41" s="11"/>
      <c r="B41" s="32"/>
      <c r="C41" s="8"/>
      <c r="D41" s="33"/>
      <c r="E41" s="13"/>
      <c r="F41" s="14"/>
      <c r="G41" s="47"/>
      <c r="H41" s="13"/>
      <c r="I41" s="14"/>
    </row>
    <row r="42" spans="1:9" ht="16.5" thickTop="1" thickBot="1" x14ac:dyDescent="0.3">
      <c r="A42" s="24" t="s">
        <v>55</v>
      </c>
      <c r="B42" s="29"/>
      <c r="C42" s="26">
        <f>SUM(C34:C40)</f>
        <v>0</v>
      </c>
      <c r="D42" s="26">
        <f>SUM(D34:D40)</f>
        <v>0</v>
      </c>
      <c r="E42" s="26">
        <f t="shared" si="1"/>
        <v>0</v>
      </c>
      <c r="F42" s="27">
        <f t="shared" si="2"/>
        <v>0</v>
      </c>
      <c r="G42" s="26" t="e">
        <f>ROUND((D42/VLOOKUP('Recap mensuel Concessions'!$B$2,#REF!,12,FALSE))*VLOOKUP('Recap mensuel Concessions'!$B$2,#REF!,12,FALSE),2)</f>
        <v>#REF!</v>
      </c>
      <c r="H42" s="26" t="e">
        <f t="shared" si="3"/>
        <v>#REF!</v>
      </c>
      <c r="I42" s="28" t="e">
        <f t="shared" si="0"/>
        <v>#REF!</v>
      </c>
    </row>
    <row r="43" spans="1:9" s="3" customFormat="1" ht="15.75" thickTop="1" x14ac:dyDescent="0.25">
      <c r="A43" s="18"/>
      <c r="B43" s="18"/>
      <c r="C43" s="8"/>
      <c r="D43" s="33"/>
      <c r="E43" s="15"/>
      <c r="F43" s="20"/>
      <c r="G43" s="33"/>
      <c r="H43" s="15"/>
      <c r="I43" s="20"/>
    </row>
    <row r="44" spans="1:9" x14ac:dyDescent="0.25">
      <c r="A44" s="9">
        <v>43402</v>
      </c>
      <c r="B44" s="7">
        <v>43038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43403</v>
      </c>
      <c r="B45" s="7">
        <v>43039</v>
      </c>
      <c r="C45" s="8"/>
      <c r="D45" s="33"/>
      <c r="E45" s="8"/>
      <c r="F45" s="10"/>
      <c r="G45" s="33"/>
      <c r="H45" s="8"/>
      <c r="I45" s="10">
        <f t="shared" si="0"/>
        <v>0</v>
      </c>
    </row>
    <row r="46" spans="1:9" x14ac:dyDescent="0.25">
      <c r="A46" s="9">
        <v>43404</v>
      </c>
      <c r="B46" s="7">
        <v>43040</v>
      </c>
      <c r="C46" s="8"/>
      <c r="D46" s="33"/>
      <c r="E46" s="8"/>
      <c r="F46" s="10"/>
      <c r="G46" s="33"/>
      <c r="H46" s="8"/>
      <c r="I46" s="10">
        <f t="shared" ref="I46" si="4">IF(G46&lt;&gt;0,H46/G46,0)</f>
        <v>0</v>
      </c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workbookViewId="0">
      <pane ySplit="2" topLeftCell="A18" activePane="bottomLeft" state="frozen"/>
      <selection pane="bottomLeft" activeCell="C41" sqref="C41:G45"/>
    </sheetView>
  </sheetViews>
  <sheetFormatPr baseColWidth="10" defaultRowHeight="15" outlineLevelCol="1" x14ac:dyDescent="0.25"/>
  <cols>
    <col min="1" max="1" width="26.5703125" bestFit="1" customWidth="1"/>
    <col min="2" max="2" width="26.57031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5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43405</v>
      </c>
      <c r="B4" s="7">
        <v>43041</v>
      </c>
      <c r="C4" s="8"/>
      <c r="D4" s="33"/>
      <c r="E4" s="8"/>
      <c r="F4" s="10"/>
      <c r="G4" s="33"/>
      <c r="H4" s="8">
        <f>C4-G4</f>
        <v>0</v>
      </c>
      <c r="I4" s="10">
        <f>IF(G4&lt;&gt;0,H4/G4,0)</f>
        <v>0</v>
      </c>
    </row>
    <row r="5" spans="1:9" x14ac:dyDescent="0.25">
      <c r="A5" s="9">
        <v>43406</v>
      </c>
      <c r="B5" s="7">
        <v>43042</v>
      </c>
      <c r="C5" s="8"/>
      <c r="D5" s="33"/>
      <c r="E5" s="8"/>
      <c r="F5" s="10"/>
      <c r="G5" s="33"/>
      <c r="H5" s="8">
        <f t="shared" ref="H5:H7" si="0">C5-G5</f>
        <v>0</v>
      </c>
      <c r="I5" s="10">
        <f t="shared" ref="I5:I7" si="1">IF(G5&lt;&gt;0,H5/G5,0)</f>
        <v>0</v>
      </c>
    </row>
    <row r="6" spans="1:9" x14ac:dyDescent="0.25">
      <c r="A6" s="9">
        <v>43407</v>
      </c>
      <c r="B6" s="7">
        <v>43043</v>
      </c>
      <c r="C6" s="8"/>
      <c r="D6" s="33"/>
      <c r="E6" s="8"/>
      <c r="F6" s="10"/>
      <c r="G6" s="33"/>
      <c r="H6" s="8">
        <f t="shared" si="0"/>
        <v>0</v>
      </c>
      <c r="I6" s="10">
        <f t="shared" si="1"/>
        <v>0</v>
      </c>
    </row>
    <row r="7" spans="1:9" x14ac:dyDescent="0.25">
      <c r="A7" s="9">
        <v>43408</v>
      </c>
      <c r="B7" s="7">
        <v>43044</v>
      </c>
      <c r="C7" s="8"/>
      <c r="D7" s="33"/>
      <c r="E7" s="8"/>
      <c r="F7" s="10"/>
      <c r="G7" s="33"/>
      <c r="H7" s="8">
        <f t="shared" si="0"/>
        <v>0</v>
      </c>
      <c r="I7" s="10">
        <f t="shared" si="1"/>
        <v>0</v>
      </c>
    </row>
    <row r="8" spans="1:9" ht="15.75" thickBot="1" x14ac:dyDescent="0.3">
      <c r="A8" s="11"/>
      <c r="B8" s="32"/>
      <c r="C8" s="8"/>
      <c r="D8" s="33"/>
      <c r="E8" s="13"/>
      <c r="F8" s="14"/>
      <c r="G8" s="47"/>
      <c r="H8" s="13"/>
      <c r="I8" s="14"/>
    </row>
    <row r="9" spans="1:9" ht="16.5" thickTop="1" thickBot="1" x14ac:dyDescent="0.3">
      <c r="A9" s="24" t="s">
        <v>56</v>
      </c>
      <c r="B9" s="29"/>
      <c r="C9" s="26">
        <f>SUM(C3:C7)+SUM(Octobre!C44:C46)</f>
        <v>0</v>
      </c>
      <c r="D9" s="26">
        <f>SUM(D3:D7)+SUM(Octobre!D44:D46)</f>
        <v>0</v>
      </c>
      <c r="E9" s="26">
        <f t="shared" ref="E9:E39" si="2">C9-D9</f>
        <v>0</v>
      </c>
      <c r="F9" s="27">
        <f t="shared" ref="F9:F39" si="3">IF(D9&lt;&gt;0,E9/D9,0)</f>
        <v>0</v>
      </c>
      <c r="G9" s="26" t="e">
        <f>ROUND((D9/VLOOKUP('Recap mensuel Concessions'!$B$2,#REF!,13,FALSE))*VLOOKUP('Recap mensuel Concessions'!$B$2,#REF!,13,FALSE),2)</f>
        <v>#REF!</v>
      </c>
      <c r="H9" s="26" t="e">
        <f t="shared" ref="H9:H44" si="4">C9-G9</f>
        <v>#REF!</v>
      </c>
      <c r="I9" s="28" t="e">
        <f t="shared" ref="I9:I44" si="5">IF(G9&lt;&gt;0,H9/G9,0)</f>
        <v>#REF!</v>
      </c>
    </row>
    <row r="10" spans="1:9" s="3" customFormat="1" ht="15.75" thickTop="1" x14ac:dyDescent="0.25">
      <c r="A10" s="18"/>
      <c r="B10" s="18"/>
      <c r="C10" s="8"/>
      <c r="D10" s="33"/>
      <c r="E10" s="15"/>
      <c r="F10" s="20"/>
      <c r="G10" s="33"/>
      <c r="H10" s="15"/>
      <c r="I10" s="20"/>
    </row>
    <row r="11" spans="1:9" x14ac:dyDescent="0.25">
      <c r="A11" s="9">
        <v>43409</v>
      </c>
      <c r="B11" s="7">
        <v>43045</v>
      </c>
      <c r="C11" s="8"/>
      <c r="D11" s="33"/>
      <c r="E11" s="8"/>
      <c r="F11" s="10"/>
      <c r="G11" s="33"/>
      <c r="H11" s="8">
        <f t="shared" si="4"/>
        <v>0</v>
      </c>
      <c r="I11" s="10">
        <f t="shared" si="5"/>
        <v>0</v>
      </c>
    </row>
    <row r="12" spans="1:9" x14ac:dyDescent="0.25">
      <c r="A12" s="9">
        <v>43410</v>
      </c>
      <c r="B12" s="7">
        <v>43046</v>
      </c>
      <c r="C12" s="8"/>
      <c r="D12" s="33"/>
      <c r="E12" s="8"/>
      <c r="F12" s="10"/>
      <c r="G12" s="33"/>
      <c r="H12" s="8">
        <f t="shared" si="4"/>
        <v>0</v>
      </c>
      <c r="I12" s="10">
        <f t="shared" si="5"/>
        <v>0</v>
      </c>
    </row>
    <row r="13" spans="1:9" x14ac:dyDescent="0.25">
      <c r="A13" s="9">
        <v>43411</v>
      </c>
      <c r="B13" s="7">
        <v>43047</v>
      </c>
      <c r="C13" s="8"/>
      <c r="D13" s="33"/>
      <c r="E13" s="8"/>
      <c r="F13" s="10"/>
      <c r="G13" s="33"/>
      <c r="H13" s="8">
        <f t="shared" si="4"/>
        <v>0</v>
      </c>
      <c r="I13" s="10">
        <f t="shared" si="5"/>
        <v>0</v>
      </c>
    </row>
    <row r="14" spans="1:9" x14ac:dyDescent="0.25">
      <c r="A14" s="9">
        <v>43412</v>
      </c>
      <c r="B14" s="7">
        <v>43048</v>
      </c>
      <c r="C14" s="8"/>
      <c r="D14" s="33"/>
      <c r="E14" s="8"/>
      <c r="F14" s="10"/>
      <c r="G14" s="33"/>
      <c r="H14" s="8">
        <f t="shared" si="4"/>
        <v>0</v>
      </c>
      <c r="I14" s="10">
        <f t="shared" si="5"/>
        <v>0</v>
      </c>
    </row>
    <row r="15" spans="1:9" x14ac:dyDescent="0.25">
      <c r="A15" s="9">
        <v>43413</v>
      </c>
      <c r="B15" s="7">
        <v>43049</v>
      </c>
      <c r="C15" s="8"/>
      <c r="D15" s="33"/>
      <c r="E15" s="8"/>
      <c r="F15" s="10"/>
      <c r="G15" s="33"/>
      <c r="H15" s="8">
        <f t="shared" si="4"/>
        <v>0</v>
      </c>
      <c r="I15" s="10">
        <f t="shared" si="5"/>
        <v>0</v>
      </c>
    </row>
    <row r="16" spans="1:9" x14ac:dyDescent="0.25">
      <c r="A16" s="9">
        <v>43414</v>
      </c>
      <c r="B16" s="7">
        <v>43050</v>
      </c>
      <c r="C16" s="8"/>
      <c r="D16" s="33"/>
      <c r="E16" s="8"/>
      <c r="F16" s="10"/>
      <c r="G16" s="33"/>
      <c r="H16" s="8">
        <f t="shared" si="4"/>
        <v>0</v>
      </c>
      <c r="I16" s="10">
        <f t="shared" si="5"/>
        <v>0</v>
      </c>
    </row>
    <row r="17" spans="1:9" x14ac:dyDescent="0.25">
      <c r="A17" s="9">
        <v>43415</v>
      </c>
      <c r="B17" s="7">
        <v>43051</v>
      </c>
      <c r="C17" s="8"/>
      <c r="D17" s="33"/>
      <c r="E17" s="8"/>
      <c r="F17" s="10"/>
      <c r="G17" s="33"/>
      <c r="H17" s="8">
        <f t="shared" si="4"/>
        <v>0</v>
      </c>
      <c r="I17" s="10">
        <f t="shared" si="5"/>
        <v>0</v>
      </c>
    </row>
    <row r="18" spans="1:9" ht="15.75" thickBot="1" x14ac:dyDescent="0.3">
      <c r="A18" s="11"/>
      <c r="B18" s="32"/>
      <c r="C18" s="8"/>
      <c r="D18" s="33"/>
      <c r="E18" s="13"/>
      <c r="F18" s="14"/>
      <c r="G18" s="47"/>
      <c r="H18" s="13"/>
      <c r="I18" s="14"/>
    </row>
    <row r="19" spans="1:9" ht="16.5" thickTop="1" thickBot="1" x14ac:dyDescent="0.3">
      <c r="A19" s="24" t="s">
        <v>57</v>
      </c>
      <c r="B19" s="29"/>
      <c r="C19" s="26">
        <f>SUM(C11:C17)</f>
        <v>0</v>
      </c>
      <c r="D19" s="26">
        <f>SUM(D11:D17)</f>
        <v>0</v>
      </c>
      <c r="E19" s="26">
        <f t="shared" si="2"/>
        <v>0</v>
      </c>
      <c r="F19" s="27">
        <f t="shared" si="3"/>
        <v>0</v>
      </c>
      <c r="G19" s="26" t="e">
        <f>ROUND((D19/VLOOKUP('Recap mensuel Concessions'!$B$2,#REF!,13,FALSE))*VLOOKUP('Recap mensuel Concessions'!$B$2,#REF!,13,FALSE),2)</f>
        <v>#REF!</v>
      </c>
      <c r="H19" s="26" t="e">
        <f t="shared" si="4"/>
        <v>#REF!</v>
      </c>
      <c r="I19" s="28" t="e">
        <f t="shared" si="5"/>
        <v>#REF!</v>
      </c>
    </row>
    <row r="20" spans="1:9" s="3" customFormat="1" ht="15.75" thickTop="1" x14ac:dyDescent="0.25">
      <c r="A20" s="18"/>
      <c r="B20" s="18"/>
      <c r="C20" s="8"/>
      <c r="D20" s="33"/>
      <c r="E20" s="15"/>
      <c r="F20" s="20"/>
      <c r="G20" s="33"/>
      <c r="H20" s="15"/>
      <c r="I20" s="20"/>
    </row>
    <row r="21" spans="1:9" x14ac:dyDescent="0.25">
      <c r="A21" s="9">
        <v>43416</v>
      </c>
      <c r="B21" s="7">
        <v>43052</v>
      </c>
      <c r="C21" s="8"/>
      <c r="D21" s="33"/>
      <c r="E21" s="8"/>
      <c r="F21" s="10"/>
      <c r="G21" s="33"/>
      <c r="H21" s="8">
        <f t="shared" si="4"/>
        <v>0</v>
      </c>
      <c r="I21" s="10">
        <f t="shared" si="5"/>
        <v>0</v>
      </c>
    </row>
    <row r="22" spans="1:9" x14ac:dyDescent="0.25">
      <c r="A22" s="9">
        <v>43417</v>
      </c>
      <c r="B22" s="7">
        <v>43053</v>
      </c>
      <c r="C22" s="8"/>
      <c r="D22" s="33"/>
      <c r="E22" s="8"/>
      <c r="F22" s="10"/>
      <c r="G22" s="33"/>
      <c r="H22" s="8">
        <f t="shared" si="4"/>
        <v>0</v>
      </c>
      <c r="I22" s="10">
        <f t="shared" si="5"/>
        <v>0</v>
      </c>
    </row>
    <row r="23" spans="1:9" x14ac:dyDescent="0.25">
      <c r="A23" s="9">
        <v>43418</v>
      </c>
      <c r="B23" s="7">
        <v>43054</v>
      </c>
      <c r="C23" s="8"/>
      <c r="D23" s="33"/>
      <c r="E23" s="8"/>
      <c r="F23" s="10"/>
      <c r="G23" s="33"/>
      <c r="H23" s="8">
        <f t="shared" si="4"/>
        <v>0</v>
      </c>
      <c r="I23" s="10">
        <f t="shared" si="5"/>
        <v>0</v>
      </c>
    </row>
    <row r="24" spans="1:9" x14ac:dyDescent="0.25">
      <c r="A24" s="9">
        <v>43419</v>
      </c>
      <c r="B24" s="7">
        <v>43055</v>
      </c>
      <c r="C24" s="8"/>
      <c r="D24" s="33"/>
      <c r="E24" s="8"/>
      <c r="F24" s="10"/>
      <c r="G24" s="33"/>
      <c r="H24" s="8">
        <f t="shared" si="4"/>
        <v>0</v>
      </c>
      <c r="I24" s="10">
        <f t="shared" si="5"/>
        <v>0</v>
      </c>
    </row>
    <row r="25" spans="1:9" x14ac:dyDescent="0.25">
      <c r="A25" s="9">
        <v>43420</v>
      </c>
      <c r="B25" s="7">
        <v>43056</v>
      </c>
      <c r="C25" s="8"/>
      <c r="D25" s="33"/>
      <c r="E25" s="8"/>
      <c r="F25" s="10"/>
      <c r="G25" s="33"/>
      <c r="H25" s="8">
        <f t="shared" si="4"/>
        <v>0</v>
      </c>
      <c r="I25" s="10">
        <f t="shared" si="5"/>
        <v>0</v>
      </c>
    </row>
    <row r="26" spans="1:9" x14ac:dyDescent="0.25">
      <c r="A26" s="9">
        <v>43421</v>
      </c>
      <c r="B26" s="7">
        <v>43057</v>
      </c>
      <c r="C26" s="8"/>
      <c r="D26" s="33"/>
      <c r="E26" s="8"/>
      <c r="F26" s="10"/>
      <c r="G26" s="33"/>
      <c r="H26" s="8">
        <f t="shared" si="4"/>
        <v>0</v>
      </c>
      <c r="I26" s="10">
        <f t="shared" si="5"/>
        <v>0</v>
      </c>
    </row>
    <row r="27" spans="1:9" x14ac:dyDescent="0.25">
      <c r="A27" s="9">
        <v>43422</v>
      </c>
      <c r="B27" s="7">
        <v>43058</v>
      </c>
      <c r="C27" s="8"/>
      <c r="D27" s="33"/>
      <c r="E27" s="8"/>
      <c r="F27" s="10"/>
      <c r="G27" s="33"/>
      <c r="H27" s="8">
        <f t="shared" si="4"/>
        <v>0</v>
      </c>
      <c r="I27" s="10">
        <f t="shared" si="5"/>
        <v>0</v>
      </c>
    </row>
    <row r="28" spans="1:9" ht="15.75" thickBot="1" x14ac:dyDescent="0.3">
      <c r="A28" s="11"/>
      <c r="B28" s="32"/>
      <c r="C28" s="8"/>
      <c r="D28" s="33"/>
      <c r="E28" s="13"/>
      <c r="F28" s="14"/>
      <c r="G28" s="47"/>
      <c r="H28" s="13"/>
      <c r="I28" s="14"/>
    </row>
    <row r="29" spans="1:9" ht="16.5" thickTop="1" thickBot="1" x14ac:dyDescent="0.3">
      <c r="A29" s="24" t="s">
        <v>58</v>
      </c>
      <c r="B29" s="29"/>
      <c r="C29" s="26">
        <f>SUM(C21:C27)</f>
        <v>0</v>
      </c>
      <c r="D29" s="26">
        <f>SUM(D21:D27)</f>
        <v>0</v>
      </c>
      <c r="E29" s="26">
        <f t="shared" si="2"/>
        <v>0</v>
      </c>
      <c r="F29" s="27">
        <f t="shared" si="3"/>
        <v>0</v>
      </c>
      <c r="G29" s="26" t="e">
        <f>ROUND((D29/VLOOKUP('Recap mensuel Concessions'!$B$2,#REF!,13,FALSE))*VLOOKUP('Recap mensuel Concessions'!$B$2,#REF!,13,FALSE),2)</f>
        <v>#REF!</v>
      </c>
      <c r="H29" s="26" t="e">
        <f t="shared" si="4"/>
        <v>#REF!</v>
      </c>
      <c r="I29" s="28" t="e">
        <f t="shared" si="5"/>
        <v>#REF!</v>
      </c>
    </row>
    <row r="30" spans="1:9" s="3" customFormat="1" ht="15.75" thickTop="1" x14ac:dyDescent="0.25">
      <c r="A30" s="18"/>
      <c r="B30" s="18"/>
      <c r="C30" s="8"/>
      <c r="D30" s="33"/>
      <c r="E30" s="15"/>
      <c r="F30" s="20"/>
      <c r="G30" s="33"/>
      <c r="H30" s="15"/>
      <c r="I30" s="20"/>
    </row>
    <row r="31" spans="1:9" x14ac:dyDescent="0.25">
      <c r="A31" s="9">
        <v>43423</v>
      </c>
      <c r="B31" s="7">
        <v>43059</v>
      </c>
      <c r="C31" s="8"/>
      <c r="D31" s="33"/>
      <c r="E31" s="8"/>
      <c r="F31" s="10"/>
      <c r="G31" s="33"/>
      <c r="H31" s="8">
        <f t="shared" si="4"/>
        <v>0</v>
      </c>
      <c r="I31" s="10">
        <f t="shared" si="5"/>
        <v>0</v>
      </c>
    </row>
    <row r="32" spans="1:9" x14ac:dyDescent="0.25">
      <c r="A32" s="9">
        <v>43424</v>
      </c>
      <c r="B32" s="7">
        <v>43060</v>
      </c>
      <c r="C32" s="8"/>
      <c r="D32" s="33"/>
      <c r="E32" s="8"/>
      <c r="F32" s="10"/>
      <c r="G32" s="33"/>
      <c r="H32" s="8">
        <f t="shared" si="4"/>
        <v>0</v>
      </c>
      <c r="I32" s="10">
        <f t="shared" si="5"/>
        <v>0</v>
      </c>
    </row>
    <row r="33" spans="1:9" x14ac:dyDescent="0.25">
      <c r="A33" s="9">
        <v>43425</v>
      </c>
      <c r="B33" s="7">
        <v>43061</v>
      </c>
      <c r="C33" s="8"/>
      <c r="D33" s="33"/>
      <c r="E33" s="8"/>
      <c r="F33" s="10"/>
      <c r="G33" s="33"/>
      <c r="H33" s="8">
        <f t="shared" si="4"/>
        <v>0</v>
      </c>
      <c r="I33" s="10">
        <f t="shared" si="5"/>
        <v>0</v>
      </c>
    </row>
    <row r="34" spans="1:9" x14ac:dyDescent="0.25">
      <c r="A34" s="9">
        <v>43426</v>
      </c>
      <c r="B34" s="7">
        <v>43062</v>
      </c>
      <c r="C34" s="8"/>
      <c r="D34" s="33"/>
      <c r="E34" s="8"/>
      <c r="F34" s="10"/>
      <c r="G34" s="33"/>
      <c r="H34" s="8">
        <f t="shared" si="4"/>
        <v>0</v>
      </c>
      <c r="I34" s="10">
        <f t="shared" si="5"/>
        <v>0</v>
      </c>
    </row>
    <row r="35" spans="1:9" x14ac:dyDescent="0.25">
      <c r="A35" s="9">
        <v>43427</v>
      </c>
      <c r="B35" s="7">
        <v>43063</v>
      </c>
      <c r="C35" s="8"/>
      <c r="D35" s="33"/>
      <c r="E35" s="8"/>
      <c r="F35" s="10"/>
      <c r="G35" s="33"/>
      <c r="H35" s="8">
        <f t="shared" si="4"/>
        <v>0</v>
      </c>
      <c r="I35" s="10">
        <f t="shared" si="5"/>
        <v>0</v>
      </c>
    </row>
    <row r="36" spans="1:9" x14ac:dyDescent="0.25">
      <c r="A36" s="9">
        <v>43428</v>
      </c>
      <c r="B36" s="7">
        <v>43064</v>
      </c>
      <c r="C36" s="8"/>
      <c r="D36" s="33"/>
      <c r="E36" s="8"/>
      <c r="F36" s="10"/>
      <c r="G36" s="33"/>
      <c r="H36" s="8">
        <f t="shared" si="4"/>
        <v>0</v>
      </c>
      <c r="I36" s="10">
        <f t="shared" si="5"/>
        <v>0</v>
      </c>
    </row>
    <row r="37" spans="1:9" x14ac:dyDescent="0.25">
      <c r="A37" s="9">
        <v>43429</v>
      </c>
      <c r="B37" s="7">
        <v>43065</v>
      </c>
      <c r="C37" s="8"/>
      <c r="D37" s="33"/>
      <c r="E37" s="8"/>
      <c r="F37" s="10"/>
      <c r="G37" s="33"/>
      <c r="H37" s="8">
        <f t="shared" si="4"/>
        <v>0</v>
      </c>
      <c r="I37" s="10">
        <f t="shared" si="5"/>
        <v>0</v>
      </c>
    </row>
    <row r="38" spans="1:9" ht="15.75" thickBot="1" x14ac:dyDescent="0.3">
      <c r="A38" s="11"/>
      <c r="B38" s="32"/>
      <c r="C38" s="8"/>
      <c r="D38" s="33"/>
      <c r="E38" s="13"/>
      <c r="F38" s="14"/>
      <c r="G38" s="47"/>
      <c r="H38" s="13"/>
      <c r="I38" s="14"/>
    </row>
    <row r="39" spans="1:9" ht="16.5" thickTop="1" thickBot="1" x14ac:dyDescent="0.3">
      <c r="A39" s="24" t="s">
        <v>59</v>
      </c>
      <c r="B39" s="29"/>
      <c r="C39" s="26">
        <f>SUM(C31:C37)</f>
        <v>0</v>
      </c>
      <c r="D39" s="26">
        <f>SUM(D31:D37)</f>
        <v>0</v>
      </c>
      <c r="E39" s="26">
        <f t="shared" si="2"/>
        <v>0</v>
      </c>
      <c r="F39" s="27">
        <f t="shared" si="3"/>
        <v>0</v>
      </c>
      <c r="G39" s="26" t="e">
        <f>ROUND((D39/VLOOKUP('Recap mensuel Concessions'!$B$2,#REF!,13,FALSE))*VLOOKUP('Recap mensuel Concessions'!$B$2,#REF!,13,FALSE),2)</f>
        <v>#REF!</v>
      </c>
      <c r="H39" s="26" t="e">
        <f t="shared" si="4"/>
        <v>#REF!</v>
      </c>
      <c r="I39" s="28" t="e">
        <f t="shared" si="5"/>
        <v>#REF!</v>
      </c>
    </row>
    <row r="40" spans="1:9" s="3" customFormat="1" ht="15.75" thickTop="1" x14ac:dyDescent="0.25">
      <c r="A40" s="18"/>
      <c r="B40" s="18"/>
      <c r="C40" s="8"/>
      <c r="D40" s="33"/>
      <c r="E40" s="15"/>
      <c r="F40" s="20"/>
      <c r="G40" s="33"/>
      <c r="H40" s="15"/>
      <c r="I40" s="20"/>
    </row>
    <row r="41" spans="1:9" x14ac:dyDescent="0.25">
      <c r="A41" s="9">
        <v>43430</v>
      </c>
      <c r="B41" s="7">
        <v>43066</v>
      </c>
      <c r="C41" s="8"/>
      <c r="D41" s="33"/>
      <c r="E41" s="8"/>
      <c r="F41" s="10"/>
      <c r="G41" s="33"/>
      <c r="H41" s="8">
        <f t="shared" si="4"/>
        <v>0</v>
      </c>
      <c r="I41" s="10">
        <f t="shared" si="5"/>
        <v>0</v>
      </c>
    </row>
    <row r="42" spans="1:9" x14ac:dyDescent="0.25">
      <c r="A42" s="9">
        <v>43431</v>
      </c>
      <c r="B42" s="7">
        <v>43067</v>
      </c>
      <c r="C42" s="8"/>
      <c r="D42" s="33"/>
      <c r="E42" s="8"/>
      <c r="F42" s="10"/>
      <c r="G42" s="33"/>
      <c r="H42" s="8">
        <f t="shared" si="4"/>
        <v>0</v>
      </c>
      <c r="I42" s="10">
        <f t="shared" si="5"/>
        <v>0</v>
      </c>
    </row>
    <row r="43" spans="1:9" x14ac:dyDescent="0.25">
      <c r="A43" s="9">
        <v>43432</v>
      </c>
      <c r="B43" s="7">
        <v>43068</v>
      </c>
      <c r="C43" s="8"/>
      <c r="D43" s="33"/>
      <c r="E43" s="8"/>
      <c r="F43" s="10"/>
      <c r="G43" s="33"/>
      <c r="H43" s="8">
        <f t="shared" si="4"/>
        <v>0</v>
      </c>
      <c r="I43" s="10">
        <f t="shared" si="5"/>
        <v>0</v>
      </c>
    </row>
    <row r="44" spans="1:9" x14ac:dyDescent="0.25">
      <c r="A44" s="9">
        <v>43433</v>
      </c>
      <c r="B44" s="7">
        <v>43069</v>
      </c>
      <c r="C44" s="8"/>
      <c r="D44" s="33"/>
      <c r="E44" s="8"/>
      <c r="F44" s="10"/>
      <c r="G44" s="33"/>
      <c r="H44" s="8">
        <f t="shared" si="4"/>
        <v>0</v>
      </c>
      <c r="I44" s="10">
        <f t="shared" si="5"/>
        <v>0</v>
      </c>
    </row>
    <row r="45" spans="1:9" x14ac:dyDescent="0.25">
      <c r="A45" s="9">
        <v>43434</v>
      </c>
      <c r="B45" s="7">
        <v>43070</v>
      </c>
      <c r="C45" s="8"/>
      <c r="D45" s="33"/>
      <c r="E45" s="8"/>
      <c r="F45" s="10"/>
      <c r="G45" s="33"/>
      <c r="H45" s="8">
        <f t="shared" ref="H45" si="6">C45-G45</f>
        <v>0</v>
      </c>
      <c r="I45" s="10">
        <f t="shared" ref="I45" si="7">IF(G45&lt;&gt;0,H45/G45,0)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"/>
  <sheetViews>
    <sheetView workbookViewId="0">
      <pane ySplit="2" topLeftCell="A18" activePane="bottomLeft" state="frozen"/>
      <selection pane="bottomLeft" activeCell="C49" sqref="C49:H49"/>
    </sheetView>
  </sheetViews>
  <sheetFormatPr baseColWidth="10" defaultRowHeight="15" outlineLevelCol="1" x14ac:dyDescent="0.25"/>
  <cols>
    <col min="1" max="1" width="26.42578125" bestFit="1" customWidth="1"/>
    <col min="2" max="2" width="26.42578125" hidden="1" customWidth="1" outlineLevel="1"/>
    <col min="3" max="3" width="11.42578125" collapsed="1"/>
    <col min="5" max="5" width="17" bestFit="1" customWidth="1"/>
    <col min="8" max="8" width="21" bestFit="1" customWidth="1"/>
    <col min="13" max="13" width="26.42578125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5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43435</v>
      </c>
      <c r="B4" s="7">
        <v>43071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43436</v>
      </c>
      <c r="B5" s="7">
        <v>43072</v>
      </c>
      <c r="C5" s="8"/>
      <c r="D5" s="33"/>
      <c r="E5" s="8"/>
      <c r="F5" s="10"/>
      <c r="G5" s="33"/>
      <c r="H5" s="8"/>
      <c r="I5" s="10">
        <f t="shared" ref="I5:I47" si="0">IF(G5&lt;&gt;0,H5/G5,0)</f>
        <v>0</v>
      </c>
    </row>
    <row r="6" spans="1:9" ht="15.75" thickBot="1" x14ac:dyDescent="0.3">
      <c r="A6" s="11"/>
      <c r="B6" s="32"/>
      <c r="C6" s="8"/>
      <c r="D6" s="33"/>
      <c r="E6" s="13"/>
      <c r="F6" s="14"/>
      <c r="G6" s="47"/>
      <c r="H6" s="13"/>
      <c r="I6" s="14"/>
    </row>
    <row r="7" spans="1:9" ht="16.5" thickTop="1" thickBot="1" x14ac:dyDescent="0.3">
      <c r="A7" s="24" t="s">
        <v>60</v>
      </c>
      <c r="B7" s="29"/>
      <c r="C7" s="26">
        <f>SUM(C3:C5)+SUM(Novembre!C41:C45)</f>
        <v>0</v>
      </c>
      <c r="D7" s="26">
        <f>SUM(D3:D5)+SUM(Novembre!D41:D45)</f>
        <v>0</v>
      </c>
      <c r="E7" s="26">
        <f t="shared" ref="E7:E47" si="1">C7-D7</f>
        <v>0</v>
      </c>
      <c r="F7" s="27">
        <f>IF(D7&lt;&gt;0,E7/D7,0)</f>
        <v>0</v>
      </c>
      <c r="G7" s="26" t="e">
        <f>ROUND((D7/VLOOKUP('Recap mensuel Concessions'!$B$2,#REF!,14,FALSE))*VLOOKUP('Recap mensuel Concessions'!$B$2,#REF!,14,FALSE),2)</f>
        <v>#REF!</v>
      </c>
      <c r="H7" s="26" t="e">
        <f t="shared" ref="H7:H47" si="2">C7-G7</f>
        <v>#REF!</v>
      </c>
      <c r="I7" s="28" t="e">
        <f t="shared" si="0"/>
        <v>#REF!</v>
      </c>
    </row>
    <row r="8" spans="1:9" s="3" customFormat="1" ht="15.75" thickTop="1" x14ac:dyDescent="0.25">
      <c r="A8" s="18"/>
      <c r="B8" s="18"/>
      <c r="C8" s="8"/>
      <c r="D8" s="33"/>
      <c r="E8" s="15"/>
      <c r="F8" s="20"/>
      <c r="G8" s="33"/>
      <c r="H8" s="15"/>
      <c r="I8" s="20"/>
    </row>
    <row r="9" spans="1:9" x14ac:dyDescent="0.25">
      <c r="A9" s="9">
        <v>43437</v>
      </c>
      <c r="B9" s="7">
        <v>43073</v>
      </c>
      <c r="C9" s="8"/>
      <c r="D9" s="33"/>
      <c r="E9" s="8"/>
      <c r="F9" s="10"/>
      <c r="G9" s="33"/>
      <c r="H9" s="8"/>
      <c r="I9" s="10">
        <f t="shared" si="0"/>
        <v>0</v>
      </c>
    </row>
    <row r="10" spans="1:9" x14ac:dyDescent="0.25">
      <c r="A10" s="9">
        <v>43438</v>
      </c>
      <c r="B10" s="7">
        <v>43074</v>
      </c>
      <c r="C10" s="8"/>
      <c r="D10" s="33"/>
      <c r="E10" s="8"/>
      <c r="F10" s="10"/>
      <c r="G10" s="33"/>
      <c r="H10" s="8"/>
      <c r="I10" s="10">
        <f t="shared" si="0"/>
        <v>0</v>
      </c>
    </row>
    <row r="11" spans="1:9" x14ac:dyDescent="0.25">
      <c r="A11" s="9">
        <v>43439</v>
      </c>
      <c r="B11" s="7">
        <v>43075</v>
      </c>
      <c r="C11" s="8"/>
      <c r="D11" s="33"/>
      <c r="E11" s="8"/>
      <c r="F11" s="10"/>
      <c r="G11" s="33"/>
      <c r="H11" s="8"/>
      <c r="I11" s="10">
        <f t="shared" si="0"/>
        <v>0</v>
      </c>
    </row>
    <row r="12" spans="1:9" x14ac:dyDescent="0.25">
      <c r="A12" s="9">
        <v>43440</v>
      </c>
      <c r="B12" s="7">
        <v>43076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43441</v>
      </c>
      <c r="B13" s="7">
        <v>43077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43442</v>
      </c>
      <c r="B14" s="7">
        <v>43078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43443</v>
      </c>
      <c r="B15" s="7">
        <v>43079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ht="15.75" thickBot="1" x14ac:dyDescent="0.3">
      <c r="A16" s="11"/>
      <c r="B16" s="32"/>
      <c r="C16" s="8"/>
      <c r="D16" s="33"/>
      <c r="E16" s="13"/>
      <c r="F16" s="14"/>
      <c r="G16" s="47"/>
      <c r="H16" s="13"/>
      <c r="I16" s="14"/>
    </row>
    <row r="17" spans="1:9" ht="16.5" thickTop="1" thickBot="1" x14ac:dyDescent="0.3">
      <c r="A17" s="24" t="s">
        <v>61</v>
      </c>
      <c r="B17" s="29"/>
      <c r="C17" s="26">
        <f>SUM(C9:C15)</f>
        <v>0</v>
      </c>
      <c r="D17" s="26">
        <f>SUM(D9:D15)</f>
        <v>0</v>
      </c>
      <c r="E17" s="26">
        <f t="shared" si="1"/>
        <v>0</v>
      </c>
      <c r="F17" s="27">
        <f t="shared" ref="F17:F47" si="3">IF(D17&lt;&gt;0,E17/D17,0)</f>
        <v>0</v>
      </c>
      <c r="G17" s="26" t="e">
        <f>ROUND((D17/VLOOKUP('Recap mensuel Concessions'!$B$2,#REF!,14,FALSE))*VLOOKUP('Recap mensuel Concessions'!$B$2,#REF!,14,FALSE),2)</f>
        <v>#REF!</v>
      </c>
      <c r="H17" s="26" t="e">
        <f t="shared" si="2"/>
        <v>#REF!</v>
      </c>
      <c r="I17" s="28" t="e">
        <f t="shared" si="0"/>
        <v>#REF!</v>
      </c>
    </row>
    <row r="18" spans="1:9" s="3" customFormat="1" ht="15.75" thickTop="1" x14ac:dyDescent="0.25">
      <c r="A18" s="18"/>
      <c r="B18" s="18"/>
      <c r="C18" s="8"/>
      <c r="D18" s="33"/>
      <c r="E18" s="15"/>
      <c r="F18" s="20"/>
      <c r="G18" s="33"/>
      <c r="H18" s="15"/>
      <c r="I18" s="20"/>
    </row>
    <row r="19" spans="1:9" x14ac:dyDescent="0.25">
      <c r="A19" s="9">
        <v>43444</v>
      </c>
      <c r="B19" s="7">
        <v>43080</v>
      </c>
      <c r="C19" s="8"/>
      <c r="D19" s="33"/>
      <c r="E19" s="8"/>
      <c r="F19" s="10"/>
      <c r="G19" s="33"/>
      <c r="H19" s="8"/>
      <c r="I19" s="10">
        <f t="shared" si="0"/>
        <v>0</v>
      </c>
    </row>
    <row r="20" spans="1:9" x14ac:dyDescent="0.25">
      <c r="A20" s="9">
        <v>43445</v>
      </c>
      <c r="B20" s="7">
        <v>43081</v>
      </c>
      <c r="C20" s="8"/>
      <c r="D20" s="33"/>
      <c r="E20" s="8"/>
      <c r="F20" s="10"/>
      <c r="G20" s="33"/>
      <c r="H20" s="8"/>
      <c r="I20" s="10">
        <f t="shared" si="0"/>
        <v>0</v>
      </c>
    </row>
    <row r="21" spans="1:9" x14ac:dyDescent="0.25">
      <c r="A21" s="9">
        <v>43446</v>
      </c>
      <c r="B21" s="7">
        <v>43082</v>
      </c>
      <c r="C21" s="8"/>
      <c r="D21" s="33"/>
      <c r="E21" s="8"/>
      <c r="F21" s="10"/>
      <c r="G21" s="33"/>
      <c r="H21" s="8"/>
      <c r="I21" s="10">
        <f t="shared" si="0"/>
        <v>0</v>
      </c>
    </row>
    <row r="22" spans="1:9" x14ac:dyDescent="0.25">
      <c r="A22" s="9">
        <v>43447</v>
      </c>
      <c r="B22" s="7">
        <v>43083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9" x14ac:dyDescent="0.25">
      <c r="A23" s="9">
        <v>43448</v>
      </c>
      <c r="B23" s="7">
        <v>43084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43449</v>
      </c>
      <c r="B24" s="7">
        <v>43085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43450</v>
      </c>
      <c r="B25" s="7">
        <v>43086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ht="15.75" thickBot="1" x14ac:dyDescent="0.3">
      <c r="A26" s="11"/>
      <c r="B26" s="32"/>
      <c r="C26" s="8"/>
      <c r="D26" s="33"/>
      <c r="E26" s="13"/>
      <c r="F26" s="14"/>
      <c r="G26" s="47"/>
      <c r="H26" s="13"/>
      <c r="I26" s="14"/>
    </row>
    <row r="27" spans="1:9" ht="16.5" thickTop="1" thickBot="1" x14ac:dyDescent="0.3">
      <c r="A27" s="24" t="s">
        <v>62</v>
      </c>
      <c r="B27" s="29"/>
      <c r="C27" s="26">
        <f>SUM(C19:C25)</f>
        <v>0</v>
      </c>
      <c r="D27" s="26">
        <f>SUM(D19:D25)</f>
        <v>0</v>
      </c>
      <c r="E27" s="26">
        <f t="shared" si="1"/>
        <v>0</v>
      </c>
      <c r="F27" s="27">
        <f t="shared" si="3"/>
        <v>0</v>
      </c>
      <c r="G27" s="26" t="e">
        <f>ROUND((D27/VLOOKUP('Recap mensuel Concessions'!$B$2,#REF!,14,FALSE))*VLOOKUP('Recap mensuel Concessions'!$B$2,#REF!,14,FALSE),2)</f>
        <v>#REF!</v>
      </c>
      <c r="H27" s="26" t="e">
        <f t="shared" si="2"/>
        <v>#REF!</v>
      </c>
      <c r="I27" s="28" t="e">
        <f t="shared" si="0"/>
        <v>#REF!</v>
      </c>
    </row>
    <row r="28" spans="1:9" s="3" customFormat="1" ht="15.75" thickTop="1" x14ac:dyDescent="0.25">
      <c r="A28" s="18"/>
      <c r="B28" s="18"/>
      <c r="C28" s="8"/>
      <c r="D28" s="33"/>
      <c r="E28" s="15"/>
      <c r="F28" s="20"/>
      <c r="G28" s="33"/>
      <c r="H28" s="15"/>
      <c r="I28" s="20"/>
    </row>
    <row r="29" spans="1:9" x14ac:dyDescent="0.25">
      <c r="A29" s="9">
        <v>43451</v>
      </c>
      <c r="B29" s="7">
        <v>43087</v>
      </c>
      <c r="C29" s="8"/>
      <c r="D29" s="33"/>
      <c r="E29" s="8"/>
      <c r="F29" s="10"/>
      <c r="G29" s="33"/>
      <c r="H29" s="8"/>
      <c r="I29" s="10">
        <f t="shared" si="0"/>
        <v>0</v>
      </c>
    </row>
    <row r="30" spans="1:9" x14ac:dyDescent="0.25">
      <c r="A30" s="9">
        <v>43452</v>
      </c>
      <c r="B30" s="7">
        <v>43088</v>
      </c>
      <c r="C30" s="8"/>
      <c r="D30" s="33"/>
      <c r="E30" s="8"/>
      <c r="F30" s="10"/>
      <c r="G30" s="33"/>
      <c r="H30" s="8"/>
      <c r="I30" s="10">
        <f t="shared" si="0"/>
        <v>0</v>
      </c>
    </row>
    <row r="31" spans="1:9" x14ac:dyDescent="0.25">
      <c r="A31" s="9">
        <v>43453</v>
      </c>
      <c r="B31" s="7">
        <v>43089</v>
      </c>
      <c r="C31" s="8"/>
      <c r="D31" s="33"/>
      <c r="E31" s="8"/>
      <c r="F31" s="10"/>
      <c r="G31" s="33"/>
      <c r="H31" s="8"/>
      <c r="I31" s="10">
        <f t="shared" si="0"/>
        <v>0</v>
      </c>
    </row>
    <row r="32" spans="1:9" x14ac:dyDescent="0.25">
      <c r="A32" s="9">
        <v>43454</v>
      </c>
      <c r="B32" s="7">
        <v>43090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43455</v>
      </c>
      <c r="B33" s="7">
        <v>43091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43456</v>
      </c>
      <c r="B34" s="7">
        <v>43092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43457</v>
      </c>
      <c r="B35" s="7">
        <v>43093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ht="15.75" thickBot="1" x14ac:dyDescent="0.3">
      <c r="A36" s="11"/>
      <c r="B36" s="32"/>
      <c r="C36" s="8"/>
      <c r="D36" s="33"/>
      <c r="E36" s="13"/>
      <c r="F36" s="14"/>
      <c r="G36" s="47"/>
      <c r="H36" s="13"/>
      <c r="I36" s="14"/>
    </row>
    <row r="37" spans="1:9" ht="16.5" thickTop="1" thickBot="1" x14ac:dyDescent="0.3">
      <c r="A37" s="24" t="s">
        <v>63</v>
      </c>
      <c r="B37" s="29"/>
      <c r="C37" s="26">
        <f>SUM(C29:C35)</f>
        <v>0</v>
      </c>
      <c r="D37" s="26">
        <f>SUM(D29:D35)</f>
        <v>0</v>
      </c>
      <c r="E37" s="26">
        <f t="shared" si="1"/>
        <v>0</v>
      </c>
      <c r="F37" s="27">
        <f t="shared" si="3"/>
        <v>0</v>
      </c>
      <c r="G37" s="26" t="e">
        <f>ROUND((D37/VLOOKUP('Recap mensuel Concessions'!$B$2,#REF!,14,FALSE))*VLOOKUP('Recap mensuel Concessions'!$B$2,#REF!,14,FALSE),2)</f>
        <v>#REF!</v>
      </c>
      <c r="H37" s="26" t="e">
        <f t="shared" si="2"/>
        <v>#REF!</v>
      </c>
      <c r="I37" s="28" t="e">
        <f t="shared" si="0"/>
        <v>#REF!</v>
      </c>
    </row>
    <row r="38" spans="1:9" s="3" customFormat="1" ht="15.75" thickTop="1" x14ac:dyDescent="0.25">
      <c r="A38" s="18"/>
      <c r="B38" s="18"/>
      <c r="C38" s="8"/>
      <c r="D38" s="33"/>
      <c r="E38" s="15"/>
      <c r="F38" s="20"/>
      <c r="G38" s="33"/>
      <c r="H38" s="15"/>
      <c r="I38" s="20"/>
    </row>
    <row r="39" spans="1:9" x14ac:dyDescent="0.25">
      <c r="A39" s="9">
        <v>43458</v>
      </c>
      <c r="B39" s="31" t="s">
        <v>67</v>
      </c>
      <c r="C39" s="8"/>
      <c r="D39" s="33"/>
      <c r="E39" s="8"/>
      <c r="F39" s="10"/>
      <c r="G39" s="33"/>
      <c r="H39" s="8"/>
      <c r="I39" s="10">
        <f t="shared" si="0"/>
        <v>0</v>
      </c>
    </row>
    <row r="40" spans="1:9" x14ac:dyDescent="0.25">
      <c r="A40" s="9">
        <v>43459</v>
      </c>
      <c r="B40" s="7">
        <v>43095</v>
      </c>
      <c r="C40" s="8"/>
      <c r="D40" s="33"/>
      <c r="E40" s="8"/>
      <c r="F40" s="10"/>
      <c r="G40" s="33"/>
      <c r="H40" s="8"/>
      <c r="I40" s="10">
        <f t="shared" si="0"/>
        <v>0</v>
      </c>
    </row>
    <row r="41" spans="1:9" x14ac:dyDescent="0.25">
      <c r="A41" s="9">
        <v>43460</v>
      </c>
      <c r="B41" s="7">
        <v>43096</v>
      </c>
      <c r="C41" s="8"/>
      <c r="D41" s="33"/>
      <c r="E41" s="8"/>
      <c r="F41" s="10"/>
      <c r="G41" s="33"/>
      <c r="H41" s="8"/>
      <c r="I41" s="10">
        <f t="shared" si="0"/>
        <v>0</v>
      </c>
    </row>
    <row r="42" spans="1:9" x14ac:dyDescent="0.25">
      <c r="A42" s="9">
        <v>43461</v>
      </c>
      <c r="B42" s="7">
        <v>43097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43462</v>
      </c>
      <c r="B43" s="7">
        <v>43098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43463</v>
      </c>
      <c r="B44" s="7">
        <v>43099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43464</v>
      </c>
      <c r="B45" s="7">
        <v>43100</v>
      </c>
      <c r="C45" s="8"/>
      <c r="D45" s="33"/>
      <c r="E45" s="8"/>
      <c r="F45" s="10"/>
      <c r="G45" s="33"/>
      <c r="H45" s="8"/>
      <c r="I45" s="10">
        <f t="shared" si="0"/>
        <v>0</v>
      </c>
    </row>
    <row r="46" spans="1:9" ht="15.75" thickBot="1" x14ac:dyDescent="0.3">
      <c r="A46" s="11"/>
      <c r="B46" s="32"/>
      <c r="C46" s="8"/>
      <c r="D46" s="33"/>
      <c r="E46" s="13"/>
      <c r="F46" s="14"/>
      <c r="G46" s="47"/>
      <c r="H46" s="13"/>
      <c r="I46" s="14"/>
    </row>
    <row r="47" spans="1:9" ht="16.5" thickTop="1" thickBot="1" x14ac:dyDescent="0.3">
      <c r="A47" s="24" t="s">
        <v>64</v>
      </c>
      <c r="B47" s="29"/>
      <c r="C47" s="26">
        <f>SUM(C39:C45)</f>
        <v>0</v>
      </c>
      <c r="D47" s="26">
        <f>SUM(D39:D45)</f>
        <v>0</v>
      </c>
      <c r="E47" s="26">
        <f t="shared" si="1"/>
        <v>0</v>
      </c>
      <c r="F47" s="27">
        <f t="shared" si="3"/>
        <v>0</v>
      </c>
      <c r="G47" s="26" t="e">
        <f>ROUND((D47/VLOOKUP('Recap mensuel Concessions'!$B$2,#REF!,14,FALSE))*VLOOKUP('Recap mensuel Concessions'!$B$2,#REF!,14,FALSE),2)</f>
        <v>#REF!</v>
      </c>
      <c r="H47" s="26" t="e">
        <f t="shared" si="2"/>
        <v>#REF!</v>
      </c>
      <c r="I47" s="28" t="e">
        <f t="shared" si="0"/>
        <v>#REF!</v>
      </c>
    </row>
    <row r="48" spans="1:9" s="3" customFormat="1" ht="15.75" thickTop="1" x14ac:dyDescent="0.25">
      <c r="A48" s="18"/>
      <c r="B48" s="18"/>
      <c r="C48" s="8"/>
      <c r="D48" s="33"/>
      <c r="E48" s="15"/>
      <c r="F48" s="20"/>
      <c r="G48" s="33"/>
      <c r="H48" s="15"/>
      <c r="I48" s="20"/>
    </row>
    <row r="49" spans="1:9" x14ac:dyDescent="0.25">
      <c r="A49" s="9">
        <v>43465</v>
      </c>
      <c r="B49" s="9">
        <v>43101</v>
      </c>
      <c r="C49" s="8"/>
      <c r="D49" s="33"/>
      <c r="E49" s="8"/>
      <c r="F49" s="10"/>
      <c r="G49" s="33"/>
      <c r="H49" s="8"/>
      <c r="I49" s="10">
        <f t="shared" ref="I49" si="4">IF(G49&lt;&gt;0,H49/G49,0)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Recap mensuel Concessions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Khalil CHERIF MESSAOUDI</dc:creator>
  <cp:lastModifiedBy>El Khalil CHERIF MESSAOUDI</cp:lastModifiedBy>
  <dcterms:created xsi:type="dcterms:W3CDTF">2018-01-12T13:50:50Z</dcterms:created>
  <dcterms:modified xsi:type="dcterms:W3CDTF">2018-02-14T13:40:02Z</dcterms:modified>
</cp:coreProperties>
</file>