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Travail\LCL\LCL_Gradignan\2018-AnimDDR\"/>
    </mc:Choice>
  </mc:AlternateContent>
  <bookViews>
    <workbookView xWindow="0" yWindow="0" windowWidth="28800" windowHeight="12135"/>
  </bookViews>
  <sheets>
    <sheet name="Anim Magasin" sheetId="1" r:id="rId1"/>
    <sheet name="Paramètres" sheetId="2" state="hidden" r:id="rId2"/>
    <sheet name="Synthèse Magasin" sheetId="3" state="hidden" r:id="rId3"/>
  </sheets>
  <externalReferences>
    <externalReference r:id="rId4"/>
  </externalReferences>
  <definedNames>
    <definedName name="_xlnm._FilterDatabase" localSheetId="1" hidden="1">Paramètres!$B$1:$B$194</definedName>
    <definedName name="AGENCES">Paramètres!$A$2:$A$183</definedName>
    <definedName name="DGA">#REF!,#REF!,#REF!,#REF!,#REF!,#REF!,#REF!,#REF!,#REF!,#REF!,#REF!,#REF!,#REF!,#REF!,#REF!,#REF!,#REF!</definedName>
    <definedName name="prob">'Synthèse Magasin'!#REF!</definedName>
    <definedName name="Rang_DGA">#REF!,#REF!,#REF!,#REF!,#REF!,#REF!,#REF!,#REF!,#REF!,#REF!,#REF!,#REF!,#REF!,#REF!,#REF!,#REF!,#REF!</definedName>
    <definedName name="RANGPROA">'Synthèse Magasin'!$M$61:$M$84</definedName>
    <definedName name="RANGPROB">'Synthèse Magasin'!$M$40:$M$59</definedName>
    <definedName name="RANGPROC">'Synthèse Magasin'!$M$7:$M$38</definedName>
  </definedNames>
  <calcPr calcId="152511"/>
</workbook>
</file>

<file path=xl/calcChain.xml><?xml version="1.0" encoding="utf-8"?>
<calcChain xmlns="http://schemas.openxmlformats.org/spreadsheetml/2006/main">
  <c r="T7" i="1" l="1"/>
  <c r="S39" i="3" l="1"/>
  <c r="J23" i="3" l="1"/>
  <c r="L9" i="3"/>
  <c r="L70" i="3"/>
  <c r="L71" i="3"/>
  <c r="W53" i="1"/>
  <c r="W52" i="1"/>
  <c r="W51" i="1"/>
  <c r="AA48" i="1"/>
  <c r="AA49" i="1"/>
  <c r="AA50" i="1"/>
  <c r="AB48" i="1"/>
  <c r="AB49" i="1"/>
  <c r="AC50" i="1"/>
  <c r="AD50" i="1"/>
  <c r="AD48" i="1"/>
  <c r="AD11" i="1"/>
  <c r="AC11" i="1"/>
  <c r="AB11" i="1"/>
  <c r="AA11" i="1"/>
  <c r="Z11" i="1"/>
  <c r="Y11" i="1"/>
  <c r="F3" i="1" l="1"/>
  <c r="S1" i="3" l="1"/>
  <c r="T1" i="3"/>
  <c r="U1" i="3"/>
  <c r="S2" i="3"/>
  <c r="T2" i="3"/>
  <c r="U2" i="3"/>
  <c r="S3" i="3"/>
  <c r="T3" i="3"/>
  <c r="U3" i="3"/>
  <c r="S4" i="3"/>
  <c r="T4" i="3"/>
  <c r="U4" i="3"/>
  <c r="S5" i="3"/>
  <c r="T5" i="3"/>
  <c r="U5" i="3"/>
  <c r="S6" i="3"/>
  <c r="T6" i="3"/>
  <c r="U6" i="3"/>
  <c r="S7" i="3"/>
  <c r="T7" i="3"/>
  <c r="U7" i="3"/>
  <c r="S8" i="3"/>
  <c r="T8" i="3"/>
  <c r="U8" i="3"/>
  <c r="S9" i="3"/>
  <c r="T9" i="3"/>
  <c r="U9" i="3"/>
  <c r="S10" i="3"/>
  <c r="T10" i="3"/>
  <c r="U10" i="3"/>
  <c r="S11" i="3"/>
  <c r="T11" i="3"/>
  <c r="U11" i="3"/>
  <c r="S12" i="3"/>
  <c r="T12" i="3"/>
  <c r="U12" i="3"/>
  <c r="S13" i="3"/>
  <c r="T13" i="3"/>
  <c r="U13" i="3"/>
  <c r="S14" i="3"/>
  <c r="T14" i="3"/>
  <c r="U14" i="3"/>
  <c r="S15" i="3"/>
  <c r="T15" i="3"/>
  <c r="U15" i="3"/>
  <c r="S16" i="3"/>
  <c r="T16" i="3"/>
  <c r="U16" i="3"/>
  <c r="S17" i="3"/>
  <c r="T17" i="3"/>
  <c r="U17" i="3"/>
  <c r="S18" i="3"/>
  <c r="T18" i="3"/>
  <c r="U18" i="3"/>
  <c r="S19" i="3"/>
  <c r="T19" i="3"/>
  <c r="U19" i="3"/>
  <c r="S20" i="3"/>
  <c r="T20" i="3"/>
  <c r="U20" i="3"/>
  <c r="S21" i="3"/>
  <c r="T21" i="3"/>
  <c r="U21" i="3"/>
  <c r="S22" i="3"/>
  <c r="T22" i="3"/>
  <c r="U22" i="3"/>
  <c r="S23" i="3"/>
  <c r="T23" i="3"/>
  <c r="U23" i="3"/>
  <c r="S24" i="3"/>
  <c r="T24" i="3"/>
  <c r="U24" i="3"/>
  <c r="S25" i="3"/>
  <c r="T25" i="3"/>
  <c r="U25" i="3"/>
  <c r="S26" i="3"/>
  <c r="T26" i="3"/>
  <c r="U26" i="3"/>
  <c r="S27" i="3"/>
  <c r="T27" i="3"/>
  <c r="U27" i="3"/>
  <c r="S28" i="3"/>
  <c r="T28" i="3"/>
  <c r="U28" i="3"/>
  <c r="S29" i="3"/>
  <c r="U29" i="3"/>
  <c r="S30" i="3"/>
  <c r="T30" i="3"/>
  <c r="U30" i="3"/>
  <c r="S31" i="3"/>
  <c r="T31" i="3"/>
  <c r="U31" i="3"/>
  <c r="S32" i="3"/>
  <c r="T32" i="3"/>
  <c r="U32" i="3"/>
  <c r="S33" i="3"/>
  <c r="T33" i="3"/>
  <c r="U33" i="3"/>
  <c r="S34" i="3"/>
  <c r="T34" i="3"/>
  <c r="U34" i="3"/>
  <c r="S35" i="3"/>
  <c r="T35" i="3"/>
  <c r="U35" i="3"/>
  <c r="S36" i="3"/>
  <c r="T36" i="3"/>
  <c r="U36" i="3"/>
  <c r="S37" i="3"/>
  <c r="T37" i="3"/>
  <c r="U37" i="3"/>
  <c r="S38" i="3"/>
  <c r="T38" i="3"/>
  <c r="U38" i="3"/>
  <c r="T39" i="3"/>
  <c r="U39" i="3"/>
  <c r="S40" i="3"/>
  <c r="T40" i="3"/>
  <c r="U40" i="3"/>
  <c r="S41" i="3"/>
  <c r="T41" i="3"/>
  <c r="U41" i="3"/>
  <c r="S42" i="3"/>
  <c r="T42" i="3"/>
  <c r="U42" i="3"/>
  <c r="S43" i="3"/>
  <c r="T43" i="3"/>
  <c r="U43" i="3"/>
  <c r="S44" i="3"/>
  <c r="T44" i="3"/>
  <c r="U44" i="3"/>
  <c r="S45" i="3"/>
  <c r="T45" i="3"/>
  <c r="U45" i="3"/>
  <c r="S46" i="3"/>
  <c r="T46" i="3"/>
  <c r="U46" i="3"/>
  <c r="S47" i="3"/>
  <c r="T47" i="3"/>
  <c r="U47" i="3"/>
  <c r="S48" i="3"/>
  <c r="T48" i="3"/>
  <c r="U48" i="3"/>
  <c r="S49" i="3"/>
  <c r="T49" i="3"/>
  <c r="U49" i="3"/>
  <c r="S50" i="3"/>
  <c r="T50" i="3"/>
  <c r="U50" i="3"/>
  <c r="S51" i="3"/>
  <c r="T51" i="3"/>
  <c r="U51" i="3"/>
  <c r="S52" i="3"/>
  <c r="T52" i="3"/>
  <c r="U52" i="3"/>
  <c r="S53" i="3"/>
  <c r="T53" i="3"/>
  <c r="U53" i="3"/>
  <c r="S54" i="3"/>
  <c r="T54" i="3"/>
  <c r="U54" i="3"/>
  <c r="S55" i="3"/>
  <c r="T55" i="3"/>
  <c r="U55" i="3"/>
  <c r="S56" i="3"/>
  <c r="T56" i="3"/>
  <c r="U56" i="3"/>
  <c r="S57" i="3"/>
  <c r="T57" i="3"/>
  <c r="U57" i="3"/>
  <c r="S58" i="3"/>
  <c r="T58" i="3"/>
  <c r="U58" i="3"/>
  <c r="S59" i="3"/>
  <c r="T59" i="3"/>
  <c r="U59" i="3"/>
  <c r="S60" i="3"/>
  <c r="T60" i="3"/>
  <c r="U60" i="3"/>
  <c r="S61" i="3"/>
  <c r="T61" i="3"/>
  <c r="U61" i="3"/>
  <c r="S62" i="3"/>
  <c r="T62" i="3"/>
  <c r="U62" i="3"/>
  <c r="S63" i="3"/>
  <c r="T63" i="3"/>
  <c r="U63" i="3"/>
  <c r="S64" i="3"/>
  <c r="T64" i="3"/>
  <c r="U64" i="3"/>
  <c r="S65" i="3"/>
  <c r="T65" i="3"/>
  <c r="U65" i="3"/>
  <c r="S66" i="3"/>
  <c r="T66" i="3"/>
  <c r="U66" i="3"/>
  <c r="S67" i="3"/>
  <c r="T67" i="3"/>
  <c r="U67" i="3"/>
  <c r="S68" i="3"/>
  <c r="T68" i="3"/>
  <c r="U68" i="3"/>
  <c r="S69" i="3"/>
  <c r="T69" i="3"/>
  <c r="U69" i="3"/>
  <c r="S70" i="3"/>
  <c r="T70" i="3"/>
  <c r="U70" i="3"/>
  <c r="S71" i="3"/>
  <c r="T71" i="3"/>
  <c r="U71" i="3"/>
  <c r="S72" i="3"/>
  <c r="T72" i="3"/>
  <c r="U72" i="3"/>
  <c r="S73" i="3"/>
  <c r="T73" i="3"/>
  <c r="U73" i="3"/>
  <c r="S74" i="3"/>
  <c r="T74" i="3"/>
  <c r="U74" i="3"/>
  <c r="S75" i="3"/>
  <c r="T75" i="3"/>
  <c r="U75" i="3"/>
  <c r="S76" i="3"/>
  <c r="T76" i="3"/>
  <c r="U76" i="3"/>
  <c r="S77" i="3"/>
  <c r="T77" i="3"/>
  <c r="U77" i="3"/>
  <c r="S78" i="3"/>
  <c r="T78" i="3"/>
  <c r="U78" i="3"/>
  <c r="S79" i="3"/>
  <c r="T79" i="3"/>
  <c r="U79" i="3"/>
  <c r="S80" i="3"/>
  <c r="T80" i="3"/>
  <c r="U80" i="3"/>
  <c r="S81" i="3"/>
  <c r="T81" i="3"/>
  <c r="U81" i="3"/>
  <c r="S82" i="3"/>
  <c r="T82" i="3"/>
  <c r="U82" i="3"/>
  <c r="S83" i="3"/>
  <c r="T83" i="3"/>
  <c r="U83" i="3"/>
  <c r="S84" i="3"/>
  <c r="T84" i="3"/>
  <c r="U84" i="3"/>
  <c r="B1" i="3"/>
  <c r="C1" i="3"/>
  <c r="D1" i="3"/>
  <c r="E1" i="3"/>
  <c r="F1" i="3"/>
  <c r="G1" i="3"/>
  <c r="H1" i="3"/>
  <c r="I1" i="3"/>
  <c r="J1" i="3"/>
  <c r="K1" i="3"/>
  <c r="L1" i="3"/>
  <c r="M1" i="3"/>
  <c r="N1" i="3"/>
  <c r="O1" i="3"/>
  <c r="P1" i="3"/>
  <c r="Q1" i="3"/>
  <c r="R1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B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B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B9" i="3"/>
  <c r="D9" i="3"/>
  <c r="E9" i="3"/>
  <c r="F9" i="3"/>
  <c r="G9" i="3"/>
  <c r="H9" i="3"/>
  <c r="I9" i="3"/>
  <c r="J9" i="3"/>
  <c r="K9" i="3"/>
  <c r="M9" i="3"/>
  <c r="N9" i="3"/>
  <c r="O9" i="3"/>
  <c r="P9" i="3"/>
  <c r="Q9" i="3"/>
  <c r="R9" i="3"/>
  <c r="B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B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B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B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B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B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B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B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B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B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B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B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B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B23" i="3"/>
  <c r="D23" i="3"/>
  <c r="E23" i="3"/>
  <c r="F23" i="3"/>
  <c r="G23" i="3"/>
  <c r="H23" i="3"/>
  <c r="I23" i="3"/>
  <c r="K23" i="3"/>
  <c r="L23" i="3"/>
  <c r="M23" i="3"/>
  <c r="N23" i="3"/>
  <c r="O23" i="3"/>
  <c r="P23" i="3"/>
  <c r="Q23" i="3"/>
  <c r="R23" i="3"/>
  <c r="B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B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B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B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B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B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B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B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B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B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B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B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B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B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B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B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B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B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B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B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B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B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B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B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B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B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B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B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B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B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B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B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B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B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B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B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B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B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B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B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B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B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B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B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B70" i="3"/>
  <c r="D70" i="3"/>
  <c r="E70" i="3"/>
  <c r="F70" i="3"/>
  <c r="G70" i="3"/>
  <c r="H70" i="3"/>
  <c r="I70" i="3"/>
  <c r="J70" i="3"/>
  <c r="K70" i="3"/>
  <c r="M70" i="3"/>
  <c r="N70" i="3"/>
  <c r="O70" i="3"/>
  <c r="P70" i="3"/>
  <c r="Q70" i="3"/>
  <c r="R70" i="3"/>
  <c r="B71" i="3"/>
  <c r="D71" i="3"/>
  <c r="E71" i="3"/>
  <c r="F71" i="3"/>
  <c r="G71" i="3"/>
  <c r="H71" i="3"/>
  <c r="I71" i="3"/>
  <c r="J71" i="3"/>
  <c r="K71" i="3"/>
  <c r="M71" i="3"/>
  <c r="N71" i="3"/>
  <c r="O71" i="3"/>
  <c r="P71" i="3"/>
  <c r="Q71" i="3"/>
  <c r="R71" i="3"/>
  <c r="B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B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B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B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B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B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B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B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B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B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B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B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B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1" i="3"/>
  <c r="Y166" i="3" l="1"/>
  <c r="Z92" i="3"/>
  <c r="Z70" i="3"/>
  <c r="Q2" i="2"/>
  <c r="L3" i="2"/>
  <c r="M3" i="2" s="1" a="1"/>
  <c r="M3" i="2" s="1"/>
  <c r="L7" i="2"/>
  <c r="O7" i="2" s="1" a="1"/>
  <c r="O7" i="2" s="1"/>
  <c r="L11" i="2"/>
  <c r="O11" i="2" s="1" a="1"/>
  <c r="O11" i="2" s="1"/>
  <c r="L15" i="2"/>
  <c r="M15" i="2" s="1" a="1"/>
  <c r="M15" i="2" s="1"/>
  <c r="L19" i="2"/>
  <c r="O19" i="2" s="1" a="1"/>
  <c r="O19" i="2" s="1"/>
  <c r="L2" i="2"/>
  <c r="M2" i="2" s="1" a="1"/>
  <c r="M2" i="2" s="1"/>
  <c r="L4" i="2"/>
  <c r="M4" i="2" s="1" a="1"/>
  <c r="M4" i="2" s="1"/>
  <c r="L8" i="2"/>
  <c r="M8" i="2" s="1" a="1"/>
  <c r="M8" i="2" s="1"/>
  <c r="L12" i="2"/>
  <c r="M12" i="2" s="1" a="1"/>
  <c r="M12" i="2" s="1"/>
  <c r="L16" i="2"/>
  <c r="O16" i="2" s="1" a="1"/>
  <c r="O16" i="2" s="1"/>
  <c r="L20" i="2"/>
  <c r="M20" i="2" s="1" a="1"/>
  <c r="M20" i="2" s="1"/>
  <c r="L14" i="2"/>
  <c r="N14" i="2" s="1" a="1"/>
  <c r="N14" i="2" s="1"/>
  <c r="L5" i="2"/>
  <c r="M5" i="2" s="1" a="1"/>
  <c r="M5" i="2" s="1"/>
  <c r="L9" i="2"/>
  <c r="M9" i="2" s="1" a="1"/>
  <c r="M9" i="2" s="1"/>
  <c r="L13" i="2"/>
  <c r="O13" i="2" s="1" a="1"/>
  <c r="O13" i="2" s="1"/>
  <c r="L17" i="2"/>
  <c r="O17" i="2" s="1" a="1"/>
  <c r="O17" i="2" s="1"/>
  <c r="L21" i="2"/>
  <c r="O21" i="2" s="1" a="1"/>
  <c r="O21" i="2" s="1"/>
  <c r="L6" i="2"/>
  <c r="N6" i="2" s="1" a="1"/>
  <c r="N6" i="2" s="1"/>
  <c r="L10" i="2"/>
  <c r="N10" i="2" s="1" a="1"/>
  <c r="N10" i="2" s="1"/>
  <c r="L18" i="2"/>
  <c r="O18" i="2" s="1" a="1"/>
  <c r="O18" i="2" s="1"/>
  <c r="X166" i="3"/>
  <c r="Y40" i="3"/>
  <c r="Y39" i="3" s="1"/>
  <c r="Y38" i="3" s="1"/>
  <c r="Y37" i="3" s="1"/>
  <c r="Y36" i="3" s="1"/>
  <c r="Y35" i="3" s="1"/>
  <c r="Y34" i="3" s="1"/>
  <c r="Y33" i="3" s="1"/>
  <c r="Y32" i="3" s="1"/>
  <c r="Y31" i="3" s="1"/>
  <c r="Y30" i="3" s="1"/>
  <c r="Y29" i="3" s="1"/>
  <c r="Y28" i="3" s="1"/>
  <c r="Y27" i="3" s="1"/>
  <c r="Y26" i="3" s="1"/>
  <c r="Y25" i="3" s="1"/>
  <c r="Y24" i="3" s="1"/>
  <c r="Y23" i="3" s="1"/>
  <c r="Y22" i="3" s="1"/>
  <c r="Y21" i="3" s="1"/>
  <c r="Y20" i="3" s="1"/>
  <c r="Y19" i="3" s="1"/>
  <c r="Y18" i="3" s="1"/>
  <c r="Y17" i="3" s="1"/>
  <c r="Y16" i="3" s="1"/>
  <c r="Y15" i="3" s="1"/>
  <c r="Y14" i="3" s="1"/>
  <c r="Y13" i="3" s="1"/>
  <c r="Y12" i="3" s="1"/>
  <c r="Y11" i="3" s="1"/>
  <c r="Y10" i="3" s="1"/>
  <c r="Y9" i="3" s="1"/>
  <c r="Y8" i="3" s="1"/>
  <c r="Y7" i="3" s="1"/>
  <c r="Y6" i="3" s="1"/>
  <c r="Y165" i="3"/>
  <c r="Y164" i="3" s="1"/>
  <c r="Y163" i="3" s="1"/>
  <c r="Y162" i="3" s="1"/>
  <c r="Y161" i="3" s="1"/>
  <c r="Y160" i="3" s="1"/>
  <c r="Y159" i="3" s="1"/>
  <c r="Y158" i="3" s="1"/>
  <c r="Y157" i="3" s="1"/>
  <c r="Y156" i="3" s="1"/>
  <c r="Y155" i="3" s="1"/>
  <c r="Y154" i="3" s="1"/>
  <c r="Y153" i="3" s="1"/>
  <c r="Y152" i="3" s="1"/>
  <c r="Y151" i="3" s="1"/>
  <c r="Y150" i="3" s="1"/>
  <c r="Y149" i="3" s="1"/>
  <c r="Y148" i="3" s="1"/>
  <c r="Y147" i="3" s="1"/>
  <c r="Y146" i="3" s="1"/>
  <c r="Y145" i="3" s="1"/>
  <c r="Y144" i="3" s="1"/>
  <c r="Y143" i="3" s="1"/>
  <c r="Y142" i="3" s="1"/>
  <c r="Y141" i="3" s="1"/>
  <c r="Y140" i="3" s="1"/>
  <c r="Y139" i="3" s="1"/>
  <c r="Y138" i="3" s="1"/>
  <c r="Y137" i="3" s="1"/>
  <c r="Y136" i="3" s="1"/>
  <c r="Y135" i="3" s="1"/>
  <c r="Y134" i="3" s="1"/>
  <c r="Y133" i="3" s="1"/>
  <c r="Y132" i="3" s="1"/>
  <c r="Y131" i="3" s="1"/>
  <c r="Y130" i="3" s="1"/>
  <c r="Y129" i="3" s="1"/>
  <c r="Y128" i="3" s="1"/>
  <c r="Y127" i="3" s="1"/>
  <c r="Y126" i="3" s="1"/>
  <c r="Y125" i="3" s="1"/>
  <c r="Y124" i="3" s="1"/>
  <c r="Y123" i="3" s="1"/>
  <c r="Y122" i="3" s="1"/>
  <c r="Y121" i="3" s="1"/>
  <c r="Y120" i="3" s="1"/>
  <c r="Y119" i="3" s="1"/>
  <c r="Y118" i="3" s="1"/>
  <c r="Y117" i="3" s="1"/>
  <c r="Y116" i="3" s="1"/>
  <c r="Y115" i="3" s="1"/>
  <c r="Y114" i="3" s="1"/>
  <c r="Y113" i="3" s="1"/>
  <c r="Y112" i="3" s="1"/>
  <c r="Y111" i="3" s="1"/>
  <c r="Y110" i="3" s="1"/>
  <c r="Y109" i="3" s="1"/>
  <c r="Y108" i="3" s="1"/>
  <c r="Y107" i="3" s="1"/>
  <c r="Y106" i="3" s="1"/>
  <c r="Y105" i="3" s="1"/>
  <c r="Y104" i="3" s="1"/>
  <c r="Y103" i="3" s="1"/>
  <c r="Y102" i="3" s="1"/>
  <c r="Y101" i="3" s="1"/>
  <c r="Y100" i="3" s="1"/>
  <c r="Y99" i="3" s="1"/>
  <c r="Y98" i="3" s="1"/>
  <c r="Y97" i="3" s="1"/>
  <c r="Y96" i="3" s="1"/>
  <c r="Y95" i="3" s="1"/>
  <c r="Y94" i="3" s="1"/>
  <c r="Y93" i="3" s="1"/>
  <c r="Y92" i="3" s="1"/>
  <c r="Y91" i="3" s="1"/>
  <c r="Y90" i="3" s="1"/>
  <c r="Y89" i="3" s="1"/>
  <c r="Y88" i="3" s="1"/>
  <c r="Y87" i="3" s="1"/>
  <c r="Y86" i="3" s="1"/>
  <c r="Y85" i="3" s="1"/>
  <c r="Y84" i="3" s="1"/>
  <c r="Y83" i="3" s="1"/>
  <c r="Y82" i="3" s="1"/>
  <c r="Y81" i="3" s="1"/>
  <c r="Y80" i="3" s="1"/>
  <c r="Y79" i="3" s="1"/>
  <c r="Y78" i="3" s="1"/>
  <c r="Y77" i="3" s="1"/>
  <c r="Y76" i="3" s="1"/>
  <c r="Y75" i="3" s="1"/>
  <c r="Y74" i="3" s="1"/>
  <c r="Y73" i="3" s="1"/>
  <c r="Y72" i="3" s="1"/>
  <c r="Y71" i="3"/>
  <c r="Y70" i="3" s="1"/>
  <c r="Y69" i="3" s="1"/>
  <c r="Y68" i="3" s="1"/>
  <c r="Y67" i="3" s="1"/>
  <c r="Y66" i="3" s="1"/>
  <c r="Y65" i="3" s="1"/>
  <c r="Y64" i="3" s="1"/>
  <c r="Y63" i="3" s="1"/>
  <c r="Y62" i="3" s="1"/>
  <c r="Y61" i="3" s="1"/>
  <c r="Y60" i="3" s="1"/>
  <c r="Y59" i="3" s="1"/>
  <c r="Y58" i="3" s="1"/>
  <c r="Y57" i="3" s="1"/>
  <c r="Y56" i="3" s="1"/>
  <c r="Y55" i="3" s="1"/>
  <c r="Y54" i="3" s="1"/>
  <c r="Y53" i="3" s="1"/>
  <c r="Y52" i="3" s="1"/>
  <c r="Y51" i="3" s="1"/>
  <c r="Y50" i="3" s="1"/>
  <c r="Y49" i="3" s="1"/>
  <c r="Y48" i="3" s="1"/>
  <c r="Y47" i="3" s="1"/>
  <c r="Y46" i="3" s="1"/>
  <c r="Y45" i="3" s="1"/>
  <c r="Y44" i="3" s="1"/>
  <c r="Y43" i="3" s="1"/>
  <c r="Y42" i="3" s="1"/>
  <c r="Y41" i="3" s="1"/>
  <c r="X165" i="3"/>
  <c r="X164" i="3" s="1"/>
  <c r="X163" i="3" s="1"/>
  <c r="X162" i="3" s="1"/>
  <c r="X161" i="3" s="1"/>
  <c r="X160" i="3" s="1"/>
  <c r="X159" i="3" s="1"/>
  <c r="X158" i="3" s="1"/>
  <c r="X157" i="3" s="1"/>
  <c r="X156" i="3" s="1"/>
  <c r="X155" i="3" s="1"/>
  <c r="X154" i="3" s="1"/>
  <c r="X153" i="3" s="1"/>
  <c r="X152" i="3" s="1"/>
  <c r="X151" i="3" s="1"/>
  <c r="X150" i="3" s="1"/>
  <c r="X149" i="3" s="1"/>
  <c r="X148" i="3" s="1"/>
  <c r="X147" i="3" s="1"/>
  <c r="X146" i="3" s="1"/>
  <c r="X145" i="3" s="1"/>
  <c r="X144" i="3" s="1"/>
  <c r="X143" i="3" s="1"/>
  <c r="X142" i="3" s="1"/>
  <c r="X141" i="3" s="1"/>
  <c r="X140" i="3" s="1"/>
  <c r="X139" i="3" s="1"/>
  <c r="X138" i="3" s="1"/>
  <c r="X137" i="3" s="1"/>
  <c r="X136" i="3" s="1"/>
  <c r="X135" i="3" s="1"/>
  <c r="X134" i="3" s="1"/>
  <c r="X133" i="3" s="1"/>
  <c r="X132" i="3" s="1"/>
  <c r="X131" i="3" s="1"/>
  <c r="X130" i="3" s="1"/>
  <c r="X129" i="3" s="1"/>
  <c r="X128" i="3" s="1"/>
  <c r="X127" i="3" s="1"/>
  <c r="X126" i="3" s="1"/>
  <c r="X125" i="3" s="1"/>
  <c r="X124" i="3" s="1"/>
  <c r="X123" i="3" s="1"/>
  <c r="X122" i="3" s="1"/>
  <c r="X121" i="3" s="1"/>
  <c r="X120" i="3" s="1"/>
  <c r="X119" i="3" s="1"/>
  <c r="X118" i="3" s="1"/>
  <c r="X117" i="3" s="1"/>
  <c r="X116" i="3" s="1"/>
  <c r="X115" i="3" s="1"/>
  <c r="X114" i="3" s="1"/>
  <c r="X113" i="3" s="1"/>
  <c r="X112" i="3" s="1"/>
  <c r="X111" i="3" s="1"/>
  <c r="X110" i="3" s="1"/>
  <c r="X109" i="3" s="1"/>
  <c r="X108" i="3" s="1"/>
  <c r="X107" i="3" s="1"/>
  <c r="X106" i="3" s="1"/>
  <c r="X105" i="3" s="1"/>
  <c r="X104" i="3" s="1"/>
  <c r="X103" i="3" s="1"/>
  <c r="X102" i="3" s="1"/>
  <c r="X101" i="3" s="1"/>
  <c r="X100" i="3" s="1"/>
  <c r="X99" i="3" s="1"/>
  <c r="X98" i="3" s="1"/>
  <c r="X97" i="3" s="1"/>
  <c r="X96" i="3" s="1"/>
  <c r="X95" i="3" s="1"/>
  <c r="X94" i="3" s="1"/>
  <c r="X93" i="3" s="1"/>
  <c r="X92" i="3" s="1"/>
  <c r="X91" i="3" s="1"/>
  <c r="X90" i="3" s="1"/>
  <c r="X89" i="3" s="1"/>
  <c r="X88" i="3" s="1"/>
  <c r="X87" i="3" s="1"/>
  <c r="X86" i="3" s="1"/>
  <c r="X85" i="3" s="1"/>
  <c r="X84" i="3" s="1"/>
  <c r="X83" i="3" s="1"/>
  <c r="X82" i="3" s="1"/>
  <c r="X81" i="3" s="1"/>
  <c r="X80" i="3" s="1"/>
  <c r="X79" i="3" s="1"/>
  <c r="X78" i="3" s="1"/>
  <c r="X77" i="3" s="1"/>
  <c r="X76" i="3" s="1"/>
  <c r="X75" i="3" s="1"/>
  <c r="X74" i="3" s="1"/>
  <c r="X73" i="3" s="1"/>
  <c r="X72" i="3" s="1"/>
  <c r="X71" i="3" s="1"/>
  <c r="X70" i="3" s="1"/>
  <c r="X69" i="3" s="1"/>
  <c r="X68" i="3" s="1"/>
  <c r="X67" i="3" s="1"/>
  <c r="X66" i="3" s="1"/>
  <c r="X65" i="3" s="1"/>
  <c r="X64" i="3" s="1"/>
  <c r="X63" i="3" s="1"/>
  <c r="X62" i="3" s="1"/>
  <c r="X61" i="3" s="1"/>
  <c r="X60" i="3" s="1"/>
  <c r="X59" i="3" s="1"/>
  <c r="X58" i="3" s="1"/>
  <c r="X57" i="3" s="1"/>
  <c r="X56" i="3" s="1"/>
  <c r="X55" i="3" s="1"/>
  <c r="X54" i="3" s="1"/>
  <c r="X53" i="3" s="1"/>
  <c r="X52" i="3" s="1"/>
  <c r="X51" i="3" s="1"/>
  <c r="X50" i="3" s="1"/>
  <c r="X49" i="3" s="1"/>
  <c r="X48" i="3" s="1"/>
  <c r="X47" i="3" s="1"/>
  <c r="X46" i="3" s="1"/>
  <c r="X45" i="3" s="1"/>
  <c r="X44" i="3" s="1"/>
  <c r="X43" i="3" s="1"/>
  <c r="X42" i="3" s="1"/>
  <c r="X41" i="3" s="1"/>
  <c r="X40" i="3" s="1"/>
  <c r="X39" i="3" s="1"/>
  <c r="X38" i="3" s="1"/>
  <c r="X37" i="3" s="1"/>
  <c r="X36" i="3" s="1"/>
  <c r="X35" i="3" s="1"/>
  <c r="X34" i="3" s="1"/>
  <c r="X33" i="3" s="1"/>
  <c r="X32" i="3" s="1"/>
  <c r="X31" i="3" s="1"/>
  <c r="X30" i="3" s="1"/>
  <c r="X29" i="3" s="1"/>
  <c r="X28" i="3" s="1"/>
  <c r="X27" i="3" s="1"/>
  <c r="X26" i="3" s="1"/>
  <c r="X25" i="3" s="1"/>
  <c r="X24" i="3" s="1"/>
  <c r="X23" i="3" s="1"/>
  <c r="X22" i="3" s="1"/>
  <c r="X21" i="3" s="1"/>
  <c r="X20" i="3" s="1"/>
  <c r="X19" i="3" s="1"/>
  <c r="X18" i="3" s="1"/>
  <c r="X17" i="3" s="1"/>
  <c r="X16" i="3" s="1"/>
  <c r="X15" i="3" s="1"/>
  <c r="X14" i="3" s="1"/>
  <c r="X13" i="3" s="1"/>
  <c r="X12" i="3" s="1"/>
  <c r="X11" i="3" s="1"/>
  <c r="X10" i="3" s="1"/>
  <c r="X9" i="3" s="1"/>
  <c r="X8" i="3" s="1"/>
  <c r="X7" i="3" s="1"/>
  <c r="X6" i="3" s="1"/>
  <c r="J12" i="1"/>
  <c r="N9" i="2" l="1" a="1"/>
  <c r="N9" i="2" s="1"/>
  <c r="N18" i="2" a="1"/>
  <c r="N18" i="2" s="1"/>
  <c r="O20" i="2" a="1"/>
  <c r="O20" i="2" s="1"/>
  <c r="J20" i="2" s="1"/>
  <c r="N21" i="2" a="1"/>
  <c r="N21" i="2" s="1"/>
  <c r="N12" i="2" a="1"/>
  <c r="N12" i="2" s="1"/>
  <c r="N7" i="2" a="1"/>
  <c r="N7" i="2" s="1"/>
  <c r="O6" i="2" a="1"/>
  <c r="O6" i="2" s="1"/>
  <c r="N16" i="2" a="1"/>
  <c r="N16" i="2" s="1"/>
  <c r="O2" i="2" a="1"/>
  <c r="O2" i="2" s="1"/>
  <c r="J2" i="2" s="1"/>
  <c r="O9" i="2" a="1"/>
  <c r="O9" i="2" s="1"/>
  <c r="J9" i="2" s="1"/>
  <c r="M6" i="2" a="1"/>
  <c r="M6" i="2" s="1"/>
  <c r="J6" i="2" s="1"/>
  <c r="O12" i="2" a="1"/>
  <c r="O12" i="2" s="1"/>
  <c r="J12" i="2" s="1"/>
  <c r="N3" i="2" a="1"/>
  <c r="N3" i="2" s="1"/>
  <c r="O5" i="2" a="1"/>
  <c r="O5" i="2" s="1"/>
  <c r="J5" i="2" s="1"/>
  <c r="N15" i="2" a="1"/>
  <c r="N15" i="2" s="1"/>
  <c r="N8" i="2" a="1"/>
  <c r="N8" i="2" s="1"/>
  <c r="M18" i="2" a="1"/>
  <c r="M18" i="2" s="1"/>
  <c r="J18" i="2" s="1"/>
  <c r="M17" i="2" a="1"/>
  <c r="M17" i="2" s="1"/>
  <c r="J17" i="2" s="1"/>
  <c r="O14" i="2" a="1"/>
  <c r="O14" i="2" s="1"/>
  <c r="O15" i="2" a="1"/>
  <c r="O15" i="2" s="1"/>
  <c r="J15" i="2" s="1"/>
  <c r="M14" i="2" a="1"/>
  <c r="M14" i="2" s="1"/>
  <c r="O8" i="2" a="1"/>
  <c r="O8" i="2" s="1"/>
  <c r="J8" i="2" s="1"/>
  <c r="N17" i="2" a="1"/>
  <c r="N17" i="2" s="1"/>
  <c r="M10" i="2" a="1"/>
  <c r="M10" i="2" s="1"/>
  <c r="N2" i="2" a="1"/>
  <c r="N2" i="2" s="1"/>
  <c r="O4" i="2" a="1"/>
  <c r="O4" i="2" s="1"/>
  <c r="J4" i="2" s="1"/>
  <c r="M7" i="2" a="1"/>
  <c r="M7" i="2" s="1"/>
  <c r="J7" i="2" s="1"/>
  <c r="M16" i="2" a="1"/>
  <c r="M16" i="2" s="1"/>
  <c r="J16" i="2" s="1"/>
  <c r="N5" i="2" a="1"/>
  <c r="N5" i="2" s="1"/>
  <c r="N20" i="2" a="1"/>
  <c r="N20" i="2" s="1"/>
  <c r="N4" i="2" a="1"/>
  <c r="N4" i="2" s="1"/>
  <c r="N19" i="2" a="1"/>
  <c r="N19" i="2" s="1"/>
  <c r="M19" i="2" a="1"/>
  <c r="M19" i="2" s="1"/>
  <c r="J19" i="2" s="1"/>
  <c r="O10" i="2" a="1"/>
  <c r="O10" i="2" s="1"/>
  <c r="M21" i="2" a="1"/>
  <c r="M21" i="2" s="1"/>
  <c r="J21" i="2" s="1"/>
  <c r="O3" i="2" a="1"/>
  <c r="O3" i="2" s="1"/>
  <c r="J3" i="2" s="1"/>
  <c r="N13" i="2" a="1"/>
  <c r="N13" i="2" s="1"/>
  <c r="N11" i="2" a="1"/>
  <c r="N11" i="2" s="1"/>
  <c r="M11" i="2" a="1"/>
  <c r="M11" i="2" s="1"/>
  <c r="J11" i="2" s="1"/>
  <c r="M13" i="2" a="1"/>
  <c r="M13" i="2" s="1"/>
  <c r="J13" i="2" s="1"/>
  <c r="P30" i="1"/>
  <c r="P21" i="1"/>
  <c r="P12" i="1"/>
  <c r="P39" i="1"/>
  <c r="H8" i="2"/>
  <c r="B8" i="1" a="1"/>
  <c r="B8" i="1" s="1"/>
  <c r="J14" i="2" l="1"/>
  <c r="J27" i="2"/>
  <c r="J28" i="2"/>
  <c r="J40" i="2"/>
  <c r="J38" i="2"/>
  <c r="J32" i="2"/>
  <c r="J34" i="2"/>
  <c r="J25" i="2"/>
  <c r="J29" i="2"/>
  <c r="J31" i="2"/>
  <c r="J39" i="2"/>
  <c r="J26" i="2"/>
  <c r="J30" i="2"/>
  <c r="J33" i="2"/>
  <c r="J36" i="2"/>
  <c r="J24" i="2"/>
  <c r="J35" i="2"/>
  <c r="J37" i="2"/>
  <c r="J10" i="2"/>
  <c r="U51" i="1" s="1"/>
  <c r="D53" i="1"/>
  <c r="F53" i="1" s="1"/>
  <c r="G52" i="1"/>
  <c r="H53" i="1"/>
  <c r="G53" i="1"/>
  <c r="J51" i="1"/>
  <c r="H51" i="1"/>
  <c r="J52" i="1"/>
  <c r="G51" i="1"/>
  <c r="H52" i="1"/>
  <c r="J53" i="1"/>
  <c r="P51" i="1"/>
  <c r="D51" i="1"/>
  <c r="F51" i="1" s="1"/>
  <c r="D8" i="1"/>
  <c r="D52" i="1"/>
  <c r="F52" i="1" s="1"/>
  <c r="U39" i="1" l="1"/>
  <c r="U12" i="1"/>
  <c r="V12" i="1" s="1"/>
  <c r="R2" i="2"/>
  <c r="S2" i="2" s="1"/>
  <c r="U30" i="1"/>
  <c r="U21" i="1"/>
  <c r="H5" i="2"/>
  <c r="H4" i="2"/>
  <c r="H3" i="2"/>
  <c r="H2" i="2"/>
  <c r="E52" i="1" l="1"/>
  <c r="H40" i="1"/>
  <c r="H31" i="1"/>
  <c r="H22" i="1"/>
  <c r="H13" i="1"/>
  <c r="H39" i="1"/>
  <c r="H30" i="1"/>
  <c r="H21" i="1"/>
  <c r="H12" i="1"/>
  <c r="J40" i="1"/>
  <c r="J31" i="1"/>
  <c r="J22" i="1"/>
  <c r="J13" i="1"/>
  <c r="J39" i="1"/>
  <c r="J30" i="1"/>
  <c r="J21" i="1"/>
  <c r="G40" i="1"/>
  <c r="G31" i="1"/>
  <c r="G13" i="1"/>
  <c r="G39" i="1"/>
  <c r="G30" i="1"/>
  <c r="G12" i="1"/>
  <c r="D40" i="1"/>
  <c r="D31" i="1"/>
  <c r="D22" i="1"/>
  <c r="D13" i="1"/>
  <c r="E51" i="1"/>
  <c r="L51" i="1" s="1"/>
  <c r="D39" i="1"/>
  <c r="D30" i="1"/>
  <c r="D12" i="1"/>
  <c r="G22" i="1"/>
  <c r="G21" i="1"/>
  <c r="D21" i="1"/>
  <c r="B10" i="1"/>
  <c r="F4" i="1"/>
  <c r="S51" i="1" l="1"/>
  <c r="T6" i="1"/>
  <c r="E21" i="1"/>
  <c r="E22" i="1"/>
  <c r="E39" i="1"/>
  <c r="E31" i="1"/>
  <c r="E40" i="1"/>
  <c r="E30" i="1"/>
  <c r="E12" i="1"/>
  <c r="Y12" i="1" s="1"/>
  <c r="E13" i="1"/>
  <c r="N12" i="1"/>
  <c r="N21" i="1"/>
  <c r="N39" i="1"/>
  <c r="N22" i="1"/>
  <c r="N13" i="1"/>
  <c r="N31" i="1"/>
  <c r="N51" i="1"/>
  <c r="N53" i="1"/>
  <c r="N52" i="1"/>
  <c r="N30" i="1"/>
  <c r="N40" i="1"/>
  <c r="B9" i="1"/>
  <c r="L52" i="1"/>
  <c r="F12" i="1"/>
  <c r="E53" i="1"/>
  <c r="L53" i="1" s="1"/>
  <c r="K51" i="1"/>
  <c r="M51" i="1" s="1"/>
  <c r="K52" i="1"/>
  <c r="S21" i="1" l="1"/>
  <c r="S39" i="1"/>
  <c r="S30" i="1"/>
  <c r="S12" i="1"/>
  <c r="X12" i="1"/>
  <c r="X13" i="1" s="1"/>
  <c r="AA12" i="1"/>
  <c r="Y13" i="1"/>
  <c r="Y14" i="1" s="1"/>
  <c r="Z12" i="1"/>
  <c r="AC12" i="1"/>
  <c r="AC13" i="1" s="1"/>
  <c r="AD12" i="1"/>
  <c r="AB12" i="1"/>
  <c r="M52" i="1"/>
  <c r="Q51" i="1"/>
  <c r="K12" i="1"/>
  <c r="L12" i="1"/>
  <c r="K53" i="1"/>
  <c r="M53" i="1" s="1"/>
  <c r="F31" i="1"/>
  <c r="L31" i="1" s="1"/>
  <c r="AB13" i="1" l="1"/>
  <c r="AB14" i="1" s="1"/>
  <c r="AA13" i="1"/>
  <c r="AA14" i="1" s="1"/>
  <c r="AD13" i="1"/>
  <c r="AD14" i="1" s="1"/>
  <c r="AC14" i="1"/>
  <c r="Z13" i="1"/>
  <c r="Z14" i="1" s="1"/>
  <c r="M12" i="1"/>
  <c r="F40" i="1"/>
  <c r="L40" i="1" s="1"/>
  <c r="F39" i="1"/>
  <c r="F30" i="1"/>
  <c r="Q30" i="1" s="1"/>
  <c r="F22" i="1"/>
  <c r="L22" i="1" s="1"/>
  <c r="T29" i="3" l="1"/>
  <c r="Z68" i="3"/>
  <c r="AA16" i="1"/>
  <c r="AA17" i="1" s="1"/>
  <c r="AD16" i="1"/>
  <c r="AD17" i="1" s="1"/>
  <c r="Z16" i="1"/>
  <c r="Z17" i="1" s="1"/>
  <c r="Y16" i="1"/>
  <c r="Y17" i="1" s="1"/>
  <c r="AC16" i="1"/>
  <c r="AC17" i="1" s="1"/>
  <c r="AB16" i="1"/>
  <c r="AB17" i="1" s="1"/>
  <c r="X14" i="1"/>
  <c r="L30" i="1"/>
  <c r="L39" i="1"/>
  <c r="Q39" i="1"/>
  <c r="F13" i="1"/>
  <c r="Q12" i="1" s="1"/>
  <c r="F21" i="1"/>
  <c r="Q21" i="1" s="1"/>
  <c r="Z165" i="3" l="1"/>
  <c r="Z164" i="3" s="1"/>
  <c r="Z163" i="3" s="1"/>
  <c r="Z162" i="3" s="1"/>
  <c r="Z161" i="3" s="1"/>
  <c r="Z160" i="3" s="1"/>
  <c r="Z159" i="3" s="1"/>
  <c r="Z158" i="3" s="1"/>
  <c r="Z157" i="3" s="1"/>
  <c r="Z156" i="3" s="1"/>
  <c r="Z155" i="3" s="1"/>
  <c r="Z154" i="3" s="1"/>
  <c r="Z153" i="3" s="1"/>
  <c r="Z152" i="3" s="1"/>
  <c r="Z151" i="3" s="1"/>
  <c r="Z150" i="3" s="1"/>
  <c r="Z149" i="3" s="1"/>
  <c r="Z148" i="3" s="1"/>
  <c r="Z147" i="3" s="1"/>
  <c r="Z146" i="3" s="1"/>
  <c r="Z145" i="3" s="1"/>
  <c r="Z144" i="3" s="1"/>
  <c r="Z143" i="3" s="1"/>
  <c r="Z142" i="3" s="1"/>
  <c r="Z141" i="3" s="1"/>
  <c r="Z140" i="3" s="1"/>
  <c r="Z139" i="3" s="1"/>
  <c r="Z138" i="3" s="1"/>
  <c r="Z137" i="3" s="1"/>
  <c r="Z136" i="3" s="1"/>
  <c r="Z135" i="3" s="1"/>
  <c r="Z134" i="3" s="1"/>
  <c r="Z133" i="3" s="1"/>
  <c r="Z132" i="3" s="1"/>
  <c r="Z131" i="3" s="1"/>
  <c r="Z130" i="3" s="1"/>
  <c r="Z129" i="3" s="1"/>
  <c r="Z128" i="3" s="1"/>
  <c r="Z127" i="3" s="1"/>
  <c r="Z126" i="3" s="1"/>
  <c r="Z125" i="3" s="1"/>
  <c r="Z124" i="3" s="1"/>
  <c r="Z123" i="3" s="1"/>
  <c r="Z122" i="3" s="1"/>
  <c r="Z121" i="3" s="1"/>
  <c r="Z120" i="3" s="1"/>
  <c r="Z119" i="3" s="1"/>
  <c r="Z118" i="3" s="1"/>
  <c r="Z117" i="3" s="1"/>
  <c r="Z116" i="3" s="1"/>
  <c r="Z115" i="3" s="1"/>
  <c r="Z114" i="3" s="1"/>
  <c r="Z113" i="3" s="1"/>
  <c r="Z112" i="3" s="1"/>
  <c r="Z111" i="3" s="1"/>
  <c r="Z110" i="3" s="1"/>
  <c r="Z109" i="3" s="1"/>
  <c r="Z108" i="3" s="1"/>
  <c r="Z107" i="3" s="1"/>
  <c r="Z106" i="3" s="1"/>
  <c r="Z105" i="3" s="1"/>
  <c r="Z104" i="3" s="1"/>
  <c r="Z103" i="3" s="1"/>
  <c r="Z102" i="3" s="1"/>
  <c r="Z101" i="3" s="1"/>
  <c r="Z100" i="3" s="1"/>
  <c r="Z99" i="3" s="1"/>
  <c r="Z98" i="3" s="1"/>
  <c r="Z97" i="3" s="1"/>
  <c r="Z96" i="3" s="1"/>
  <c r="Z95" i="3" s="1"/>
  <c r="Z94" i="3" s="1"/>
  <c r="Z93" i="3" s="1"/>
  <c r="Z69" i="3"/>
  <c r="Z91" i="3"/>
  <c r="Z90" i="3" s="1"/>
  <c r="Z89" i="3" s="1"/>
  <c r="Z88" i="3" s="1"/>
  <c r="Z87" i="3" s="1"/>
  <c r="Z86" i="3" s="1"/>
  <c r="Z85" i="3" s="1"/>
  <c r="Z84" i="3" s="1"/>
  <c r="Z83" i="3" s="1"/>
  <c r="Z82" i="3" s="1"/>
  <c r="Z81" i="3" s="1"/>
  <c r="Z80" i="3" s="1"/>
  <c r="Z79" i="3" s="1"/>
  <c r="Z78" i="3" s="1"/>
  <c r="Z77" i="3" s="1"/>
  <c r="Z76" i="3" s="1"/>
  <c r="Z75" i="3" s="1"/>
  <c r="Z74" i="3" s="1"/>
  <c r="Z73" i="3" s="1"/>
  <c r="Z72" i="3" s="1"/>
  <c r="Z71" i="3" s="1"/>
  <c r="Z67" i="3"/>
  <c r="Z66" i="3" s="1"/>
  <c r="Z65" i="3" s="1"/>
  <c r="Z64" i="3" s="1"/>
  <c r="Z63" i="3" s="1"/>
  <c r="Z62" i="3" s="1"/>
  <c r="Z61" i="3" s="1"/>
  <c r="Z60" i="3" s="1"/>
  <c r="Z59" i="3" s="1"/>
  <c r="Z58" i="3" s="1"/>
  <c r="Z57" i="3" s="1"/>
  <c r="Z56" i="3" s="1"/>
  <c r="Z55" i="3" s="1"/>
  <c r="Z54" i="3" s="1"/>
  <c r="Z53" i="3" s="1"/>
  <c r="Z52" i="3" s="1"/>
  <c r="Z51" i="3" s="1"/>
  <c r="Z50" i="3" s="1"/>
  <c r="Z49" i="3" s="1"/>
  <c r="Z48" i="3" s="1"/>
  <c r="Z47" i="3" s="1"/>
  <c r="Z46" i="3" s="1"/>
  <c r="Z45" i="3" s="1"/>
  <c r="Z44" i="3" s="1"/>
  <c r="Z43" i="3" s="1"/>
  <c r="Z42" i="3" s="1"/>
  <c r="Z41" i="3" s="1"/>
  <c r="Z40" i="3" s="1"/>
  <c r="Z39" i="3" s="1"/>
  <c r="Z38" i="3" s="1"/>
  <c r="Z37" i="3" s="1"/>
  <c r="Z36" i="3" s="1"/>
  <c r="Z35" i="3" s="1"/>
  <c r="Z34" i="3" s="1"/>
  <c r="Z33" i="3" s="1"/>
  <c r="Z32" i="3" s="1"/>
  <c r="Z31" i="3" s="1"/>
  <c r="Z30" i="3" s="1"/>
  <c r="Z29" i="3" s="1"/>
  <c r="Z28" i="3" s="1"/>
  <c r="Z27" i="3" s="1"/>
  <c r="Z26" i="3" s="1"/>
  <c r="Z25" i="3" s="1"/>
  <c r="Z24" i="3" s="1"/>
  <c r="Z23" i="3" s="1"/>
  <c r="Z22" i="3" s="1"/>
  <c r="Z21" i="3" s="1"/>
  <c r="Z20" i="3" s="1"/>
  <c r="Z19" i="3" s="1"/>
  <c r="Z18" i="3" s="1"/>
  <c r="Z17" i="3" s="1"/>
  <c r="Z16" i="3" s="1"/>
  <c r="Z15" i="3" s="1"/>
  <c r="Z14" i="3" s="1"/>
  <c r="Z13" i="3" s="1"/>
  <c r="Z12" i="3" s="1"/>
  <c r="Z11" i="3" s="1"/>
  <c r="Z10" i="3" s="1"/>
  <c r="Z9" i="3" s="1"/>
  <c r="Z8" i="3" s="1"/>
  <c r="Z7" i="3" s="1"/>
  <c r="Z6" i="3" s="1"/>
  <c r="X16" i="1"/>
  <c r="K13" i="1"/>
  <c r="L13" i="1"/>
  <c r="K21" i="1"/>
  <c r="L21" i="1"/>
  <c r="T2" i="2" l="1"/>
  <c r="S63" i="1" s="1"/>
  <c r="X17" i="1"/>
  <c r="M21" i="1"/>
  <c r="M13" i="1"/>
  <c r="K31" i="1"/>
  <c r="M31" i="1" s="1"/>
  <c r="K30" i="1"/>
  <c r="M30" i="1" s="1"/>
  <c r="K22" i="1"/>
  <c r="M22" i="1" s="1"/>
  <c r="AD18" i="1" l="1"/>
  <c r="X18" i="1"/>
  <c r="AB18" i="1"/>
  <c r="AC18" i="1"/>
  <c r="Z18" i="1"/>
  <c r="AA18" i="1"/>
  <c r="Y18" i="1"/>
  <c r="K40" i="1"/>
  <c r="M40" i="1" s="1"/>
  <c r="K39" i="1"/>
  <c r="M39" i="1" s="1"/>
  <c r="X15" i="1" l="1"/>
  <c r="AD15" i="1"/>
  <c r="AC15" i="1"/>
  <c r="Z15" i="1"/>
  <c r="AA15" i="1"/>
  <c r="AB15" i="1"/>
  <c r="Y15" i="1"/>
  <c r="V30" i="1"/>
  <c r="V51" i="1"/>
  <c r="V21" i="1"/>
  <c r="V39" i="1"/>
  <c r="X19" i="1" l="1"/>
  <c r="X51" i="1"/>
  <c r="AD19" i="1"/>
  <c r="Y51" i="1"/>
  <c r="AC51" i="1"/>
  <c r="AA52" i="1"/>
  <c r="Y53" i="1"/>
  <c r="AC53" i="1"/>
  <c r="Z52" i="1"/>
  <c r="Z51" i="1"/>
  <c r="AD51" i="1"/>
  <c r="AB52" i="1"/>
  <c r="Z53" i="1"/>
  <c r="AD53" i="1"/>
  <c r="AD52" i="1"/>
  <c r="AA51" i="1"/>
  <c r="Y52" i="1"/>
  <c r="AC52" i="1"/>
  <c r="AA53" i="1"/>
  <c r="AB51" i="1"/>
  <c r="AB53" i="1"/>
  <c r="X52" i="1"/>
  <c r="X53" i="1"/>
  <c r="AC19" i="1"/>
  <c r="AA39" i="1"/>
  <c r="AD39" i="1"/>
  <c r="Z39" i="1"/>
  <c r="X39" i="1"/>
  <c r="X40" i="1" s="1"/>
  <c r="AC39" i="1"/>
  <c r="Y39" i="1"/>
  <c r="AB39" i="1"/>
  <c r="AA30" i="1"/>
  <c r="AC30" i="1"/>
  <c r="Y30" i="1"/>
  <c r="AB30" i="1"/>
  <c r="X30" i="1"/>
  <c r="X31" i="1" s="1"/>
  <c r="AD30" i="1"/>
  <c r="Z30" i="1"/>
  <c r="AA21" i="1"/>
  <c r="X21" i="1"/>
  <c r="X22" i="1" s="1"/>
  <c r="AD21" i="1"/>
  <c r="Z21" i="1"/>
  <c r="AC21" i="1"/>
  <c r="Y21" i="1"/>
  <c r="AB21" i="1"/>
  <c r="Y19" i="1"/>
  <c r="AB19" i="1"/>
  <c r="AA19" i="1"/>
  <c r="Z19" i="1"/>
  <c r="X54" i="1" l="1"/>
  <c r="AC54" i="1"/>
  <c r="Z54" i="1"/>
  <c r="AD54" i="1"/>
  <c r="AD56" i="1" s="1"/>
  <c r="AD57" i="1" s="1"/>
  <c r="AA54" i="1"/>
  <c r="Y54" i="1"/>
  <c r="AB54" i="1"/>
  <c r="Z22" i="1"/>
  <c r="Z23" i="1" s="1"/>
  <c r="AC31" i="1"/>
  <c r="AC32" i="1" s="1"/>
  <c r="Y31" i="1"/>
  <c r="Y32" i="1" s="1"/>
  <c r="Z40" i="1"/>
  <c r="Z41" i="1" s="1"/>
  <c r="Y40" i="1"/>
  <c r="Y41" i="1" s="1"/>
  <c r="AD40" i="1"/>
  <c r="AD41" i="1" s="1"/>
  <c r="AD43" i="1" s="1"/>
  <c r="AD44" i="1" s="1"/>
  <c r="AC40" i="1"/>
  <c r="AC41" i="1" s="1"/>
  <c r="X41" i="1"/>
  <c r="AA40" i="1"/>
  <c r="AA41" i="1" s="1"/>
  <c r="AB40" i="1"/>
  <c r="AB41" i="1" s="1"/>
  <c r="Z31" i="1"/>
  <c r="Z32" i="1" s="1"/>
  <c r="AA31" i="1"/>
  <c r="AA32" i="1" s="1"/>
  <c r="AD31" i="1"/>
  <c r="AD32" i="1" s="1"/>
  <c r="X32" i="1"/>
  <c r="AB31" i="1"/>
  <c r="AB32" i="1" s="1"/>
  <c r="AC22" i="1"/>
  <c r="AC23" i="1" s="1"/>
  <c r="AD22" i="1"/>
  <c r="AA22" i="1"/>
  <c r="AA23" i="1" s="1"/>
  <c r="Y22" i="1"/>
  <c r="Y23" i="1" s="1"/>
  <c r="X23" i="1"/>
  <c r="AB22" i="1"/>
  <c r="AB23" i="1" s="1"/>
  <c r="AB56" i="1" l="1"/>
  <c r="AB57" i="1" s="1"/>
  <c r="AD23" i="1"/>
  <c r="AD25" i="1" s="1"/>
  <c r="AD26" i="1" s="1"/>
  <c r="AD34" i="1"/>
  <c r="AD35" i="1" s="1"/>
  <c r="Z56" i="1"/>
  <c r="Z57" i="1" s="1"/>
  <c r="AC56" i="1"/>
  <c r="AC57" i="1" s="1"/>
  <c r="X56" i="1"/>
  <c r="X57" i="1" s="1"/>
  <c r="X58" i="1" s="1"/>
  <c r="Y56" i="1"/>
  <c r="AA56" i="1"/>
  <c r="AA57" i="1" s="1"/>
  <c r="AB43" i="1"/>
  <c r="AB44" i="1" s="1"/>
  <c r="Y43" i="1"/>
  <c r="Y44" i="1" s="1"/>
  <c r="AA43" i="1"/>
  <c r="AA44" i="1" s="1"/>
  <c r="AC43" i="1"/>
  <c r="AC44" i="1" s="1"/>
  <c r="X43" i="1"/>
  <c r="X44" i="1" s="1"/>
  <c r="AB34" i="1"/>
  <c r="AB35" i="1" s="1"/>
  <c r="Z43" i="1"/>
  <c r="Z44" i="1" s="1"/>
  <c r="AA34" i="1"/>
  <c r="AA35" i="1" s="1"/>
  <c r="Z34" i="1"/>
  <c r="Z35" i="1" s="1"/>
  <c r="Y34" i="1"/>
  <c r="Y35" i="1" s="1"/>
  <c r="AC34" i="1"/>
  <c r="AC35" i="1" s="1"/>
  <c r="Z25" i="1"/>
  <c r="Z26" i="1" s="1"/>
  <c r="AB25" i="1"/>
  <c r="AB26" i="1" s="1"/>
  <c r="Y25" i="1"/>
  <c r="Y26" i="1" s="1"/>
  <c r="X34" i="1"/>
  <c r="X25" i="1"/>
  <c r="AA25" i="1"/>
  <c r="AA26" i="1" s="1"/>
  <c r="AC25" i="1" l="1"/>
  <c r="AC26" i="1" s="1"/>
  <c r="X55" i="1"/>
  <c r="X59" i="1" s="1"/>
  <c r="Y57" i="1"/>
  <c r="AC45" i="1"/>
  <c r="Y45" i="1"/>
  <c r="Z45" i="1"/>
  <c r="AB45" i="1"/>
  <c r="X45" i="1"/>
  <c r="AD45" i="1"/>
  <c r="AA45" i="1"/>
  <c r="X35" i="1"/>
  <c r="X26" i="1"/>
  <c r="X42" i="1" l="1"/>
  <c r="AB58" i="1"/>
  <c r="AC58" i="1"/>
  <c r="Y58" i="1"/>
  <c r="Y55" i="1" s="1"/>
  <c r="AD58" i="1"/>
  <c r="Z58" i="1"/>
  <c r="AA58" i="1"/>
  <c r="Z42" i="1"/>
  <c r="AA42" i="1"/>
  <c r="AD42" i="1"/>
  <c r="Y42" i="1"/>
  <c r="AC42" i="1"/>
  <c r="AB42" i="1"/>
  <c r="AC36" i="1"/>
  <c r="Y36" i="1"/>
  <c r="AA36" i="1"/>
  <c r="AD36" i="1"/>
  <c r="Z36" i="1"/>
  <c r="AB36" i="1"/>
  <c r="X36" i="1"/>
  <c r="AC27" i="1"/>
  <c r="Y27" i="1"/>
  <c r="Z27" i="1"/>
  <c r="AB27" i="1"/>
  <c r="X27" i="1"/>
  <c r="AD27" i="1"/>
  <c r="AA27" i="1"/>
  <c r="X46" i="1" l="1"/>
  <c r="X33" i="1"/>
  <c r="X24" i="1"/>
  <c r="AA55" i="1"/>
  <c r="AC55" i="1"/>
  <c r="AD55" i="1"/>
  <c r="Z55" i="1"/>
  <c r="Z59" i="1" s="1"/>
  <c r="AB55" i="1"/>
  <c r="AA46" i="1"/>
  <c r="AB24" i="1"/>
  <c r="AA33" i="1"/>
  <c r="Z24" i="1"/>
  <c r="AC46" i="1"/>
  <c r="AA24" i="1"/>
  <c r="Z33" i="1"/>
  <c r="AD33" i="1"/>
  <c r="AB46" i="1"/>
  <c r="Z46" i="1"/>
  <c r="AD46" i="1"/>
  <c r="Y46" i="1"/>
  <c r="AB33" i="1"/>
  <c r="Y33" i="1"/>
  <c r="AD24" i="1"/>
  <c r="AC33" i="1"/>
  <c r="Y24" i="1"/>
  <c r="AC24" i="1"/>
  <c r="X28" i="1" l="1"/>
  <c r="X37" i="1"/>
  <c r="Y28" i="1"/>
  <c r="AD59" i="1"/>
  <c r="AA59" i="1"/>
  <c r="AC59" i="1"/>
  <c r="Y59" i="1"/>
  <c r="AB59" i="1"/>
  <c r="AC28" i="1"/>
  <c r="AB37" i="1"/>
  <c r="AB28" i="1"/>
  <c r="AC37" i="1"/>
  <c r="AD28" i="1"/>
  <c r="AD37" i="1"/>
  <c r="Z28" i="1"/>
  <c r="AA37" i="1"/>
  <c r="Y37" i="1"/>
  <c r="Z37" i="1"/>
  <c r="AA28" i="1"/>
</calcChain>
</file>

<file path=xl/sharedStrings.xml><?xml version="1.0" encoding="utf-8"?>
<sst xmlns="http://schemas.openxmlformats.org/spreadsheetml/2006/main" count="138" uniqueCount="58">
  <si>
    <t>Objectif</t>
  </si>
  <si>
    <t>Taux Période</t>
  </si>
  <si>
    <t xml:space="preserve"> Objectif : </t>
  </si>
  <si>
    <t xml:space="preserve"> Tx cumul : </t>
  </si>
  <si>
    <t>Taux Moyen Période</t>
  </si>
  <si>
    <t>Retard / Avance</t>
  </si>
  <si>
    <t>ASTUCE</t>
  </si>
  <si>
    <t>Prod Semaine</t>
  </si>
  <si>
    <t>Accéder au fichier source</t>
  </si>
  <si>
    <t>RAF</t>
  </si>
  <si>
    <t xml:space="preserve">Rythme hebdo </t>
  </si>
  <si>
    <t>Rythme hebo actualisé</t>
  </si>
  <si>
    <t>Obj T1</t>
  </si>
  <si>
    <t>Prod T1</t>
  </si>
  <si>
    <t>Nombre de semaines Etape</t>
  </si>
  <si>
    <t>Nombre de semaine restantes</t>
  </si>
  <si>
    <t>Catégorie</t>
  </si>
  <si>
    <t>C</t>
  </si>
  <si>
    <t>B</t>
  </si>
  <si>
    <t>A</t>
  </si>
  <si>
    <t>CAT</t>
  </si>
  <si>
    <t>RANG</t>
  </si>
  <si>
    <t>© ASM DA 01856 -tous droits réservés ;)</t>
  </si>
  <si>
    <t>rang</t>
  </si>
  <si>
    <t>CAT A</t>
  </si>
  <si>
    <t>CAT B</t>
  </si>
  <si>
    <t>CAT C</t>
  </si>
  <si>
    <t>RANG FINAL PRO</t>
  </si>
  <si>
    <t>rang actuel</t>
  </si>
  <si>
    <t>rangs gagnés</t>
  </si>
  <si>
    <t>rang final</t>
  </si>
  <si>
    <t>CLASSEMENT POTENTIEL</t>
  </si>
  <si>
    <t>place</t>
  </si>
  <si>
    <t>indicatif autorisé</t>
  </si>
  <si>
    <t>Tx max</t>
  </si>
  <si>
    <t>Max T1</t>
  </si>
  <si>
    <t>GAGNER 3 RANGS*</t>
  </si>
  <si>
    <t>MAGASIN</t>
  </si>
  <si>
    <t>SECTEUR</t>
  </si>
  <si>
    <t>REGION</t>
  </si>
  <si>
    <t>NB MAGASIN</t>
  </si>
  <si>
    <t>produit 1</t>
  </si>
  <si>
    <t>produit 3</t>
  </si>
  <si>
    <t>produit 4</t>
  </si>
  <si>
    <t>produit 5</t>
  </si>
  <si>
    <t>produit 2</t>
  </si>
  <si>
    <t>produit 6</t>
  </si>
  <si>
    <t>produit 7</t>
  </si>
  <si>
    <t>produit 8</t>
  </si>
  <si>
    <t>produit 9</t>
  </si>
  <si>
    <t>produit 10</t>
  </si>
  <si>
    <t>produit 11</t>
  </si>
  <si>
    <t>8 produit 1 
&amp; 3 produit 2</t>
  </si>
  <si>
    <t>8 produit 3 
&amp; 3 produit 4</t>
  </si>
  <si>
    <t>42 produit 7
&amp; 5 produit 8</t>
  </si>
  <si>
    <t>4 produit 5
&amp; 5 produit 6</t>
  </si>
  <si>
    <t>Choisissez uniquement
 un rang avec *</t>
  </si>
  <si>
    <t>ANIMATION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</si>
</sst>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_ ;[Red]\-0\ "/>
    <numFmt numFmtId="166" formatCode="#"/>
    <numFmt numFmtId="167" formatCode="0.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9"/>
      <color indexed="62"/>
      <name val="Arial"/>
      <family val="2"/>
    </font>
    <font>
      <b/>
      <sz val="8"/>
      <color indexed="6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0000"/>
      <name val="Arial"/>
      <family val="2"/>
    </font>
    <font>
      <sz val="9"/>
      <color rgb="FFFF0000"/>
      <name val="Arial"/>
      <family val="2"/>
    </font>
    <font>
      <sz val="11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Arial"/>
      <family val="2"/>
    </font>
    <font>
      <i/>
      <sz val="8"/>
      <color theme="0" tint="-0.499984740745262"/>
      <name val="Calibri"/>
      <family val="2"/>
    </font>
    <font>
      <i/>
      <sz val="8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indexed="62"/>
      <name val="Arial"/>
      <family val="2"/>
    </font>
    <font>
      <b/>
      <sz val="10"/>
      <color indexed="62"/>
      <name val="Arial"/>
      <family val="2"/>
    </font>
    <font>
      <sz val="9"/>
      <name val="Times New Roman"/>
      <family val="1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EC0B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slantDashDot">
        <color indexed="64"/>
      </right>
      <top/>
      <bottom/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/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theme="0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  <xf numFmtId="0" fontId="3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228">
    <xf numFmtId="0" fontId="0" fillId="0" borderId="0" xfId="0"/>
    <xf numFmtId="0" fontId="0" fillId="0" borderId="0" xfId="0" applyAlignment="1">
      <alignment horizontal="center"/>
    </xf>
    <xf numFmtId="0" fontId="0" fillId="9" borderId="0" xfId="0" applyFill="1"/>
    <xf numFmtId="166" fontId="4" fillId="14" borderId="7" xfId="0" applyNumberFormat="1" applyFont="1" applyFill="1" applyBorder="1" applyAlignment="1">
      <alignment horizontal="center" vertical="center"/>
    </xf>
    <xf numFmtId="166" fontId="6" fillId="14" borderId="7" xfId="0" applyNumberFormat="1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4" fillId="14" borderId="7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/>
    </xf>
    <xf numFmtId="0" fontId="6" fillId="15" borderId="7" xfId="0" applyFont="1" applyFill="1" applyBorder="1" applyAlignment="1">
      <alignment horizontal="center" vertical="center"/>
    </xf>
    <xf numFmtId="166" fontId="6" fillId="15" borderId="7" xfId="0" applyNumberFormat="1" applyFont="1" applyFill="1" applyBorder="1" applyAlignment="1">
      <alignment horizontal="center" vertical="center"/>
    </xf>
    <xf numFmtId="166" fontId="4" fillId="15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0" fontId="6" fillId="16" borderId="7" xfId="0" applyFont="1" applyFill="1" applyBorder="1" applyAlignment="1">
      <alignment horizontal="center" vertical="center"/>
    </xf>
    <xf numFmtId="166" fontId="6" fillId="16" borderId="7" xfId="0" applyNumberFormat="1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/>
    </xf>
    <xf numFmtId="0" fontId="6" fillId="17" borderId="7" xfId="0" applyFont="1" applyFill="1" applyBorder="1" applyAlignment="1">
      <alignment horizontal="center" vertical="center"/>
    </xf>
    <xf numFmtId="166" fontId="6" fillId="17" borderId="7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8" borderId="0" xfId="0" applyFill="1"/>
    <xf numFmtId="0" fontId="0" fillId="19" borderId="0" xfId="0" applyFill="1" applyAlignment="1">
      <alignment horizontal="center"/>
    </xf>
    <xf numFmtId="0" fontId="0" fillId="19" borderId="0" xfId="0" applyFill="1"/>
    <xf numFmtId="0" fontId="0" fillId="16" borderId="0" xfId="0" applyFill="1" applyAlignment="1">
      <alignment horizontal="center"/>
    </xf>
    <xf numFmtId="0" fontId="0" fillId="16" borderId="0" xfId="0" applyFill="1"/>
    <xf numFmtId="0" fontId="0" fillId="0" borderId="0" xfId="0" applyProtection="1">
      <protection hidden="1"/>
    </xf>
    <xf numFmtId="0" fontId="0" fillId="12" borderId="0" xfId="0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3" fillId="0" borderId="0" xfId="5"/>
    <xf numFmtId="0" fontId="2" fillId="0" borderId="0" xfId="5" applyFont="1" applyAlignment="1">
      <alignment horizontal="center"/>
    </xf>
    <xf numFmtId="0" fontId="2" fillId="0" borderId="0" xfId="5" applyFont="1"/>
    <xf numFmtId="0" fontId="3" fillId="0" borderId="0" xfId="5" applyAlignment="1">
      <alignment horizontal="center"/>
    </xf>
    <xf numFmtId="1" fontId="3" fillId="0" borderId="0" xfId="5" applyNumberFormat="1" applyAlignment="1">
      <alignment horizontal="center"/>
    </xf>
    <xf numFmtId="1" fontId="3" fillId="0" borderId="0" xfId="5" applyNumberFormat="1" applyFill="1" applyBorder="1" applyAlignment="1">
      <alignment horizontal="center"/>
    </xf>
    <xf numFmtId="1" fontId="3" fillId="0" borderId="0" xfId="5" applyNumberFormat="1"/>
    <xf numFmtId="167" fontId="2" fillId="0" borderId="0" xfId="5" applyNumberFormat="1" applyFont="1" applyAlignment="1">
      <alignment horizontal="center"/>
    </xf>
    <xf numFmtId="0" fontId="7" fillId="0" borderId="0" xfId="5" applyFont="1" applyFill="1" applyBorder="1" applyAlignment="1">
      <alignment horizontal="center" vertical="center" wrapText="1"/>
    </xf>
    <xf numFmtId="0" fontId="23" fillId="2" borderId="24" xfId="5" applyFont="1" applyFill="1" applyBorder="1" applyAlignment="1">
      <alignment horizontal="center"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7" fillId="2" borderId="33" xfId="5" applyFont="1" applyFill="1" applyBorder="1" applyAlignment="1">
      <alignment horizontal="center" vertical="center" wrapText="1"/>
    </xf>
    <xf numFmtId="1" fontId="7" fillId="2" borderId="34" xfId="5" applyNumberFormat="1" applyFont="1" applyFill="1" applyBorder="1" applyAlignment="1">
      <alignment horizontal="center" vertical="center" wrapText="1"/>
    </xf>
    <xf numFmtId="0" fontId="7" fillId="2" borderId="34" xfId="5" applyFont="1" applyFill="1" applyBorder="1" applyAlignment="1">
      <alignment horizontal="center" vertical="center" wrapText="1"/>
    </xf>
    <xf numFmtId="1" fontId="7" fillId="2" borderId="35" xfId="5" applyNumberFormat="1" applyFont="1" applyFill="1" applyBorder="1" applyAlignment="1">
      <alignment horizontal="center" vertical="center" wrapText="1"/>
    </xf>
    <xf numFmtId="1" fontId="7" fillId="0" borderId="0" xfId="5" applyNumberFormat="1" applyFont="1" applyFill="1" applyBorder="1" applyAlignment="1">
      <alignment horizontal="center" vertical="center" wrapText="1"/>
    </xf>
    <xf numFmtId="0" fontId="23" fillId="0" borderId="0" xfId="5" applyFont="1" applyFill="1" applyBorder="1" applyAlignment="1">
      <alignment horizontal="center" vertical="center" wrapText="1"/>
    </xf>
    <xf numFmtId="0" fontId="4" fillId="14" borderId="43" xfId="5" applyFont="1" applyFill="1" applyBorder="1" applyAlignment="1">
      <alignment horizontal="center" vertical="center"/>
    </xf>
    <xf numFmtId="0" fontId="4" fillId="14" borderId="44" xfId="5" applyFont="1" applyFill="1" applyBorder="1" applyAlignment="1">
      <alignment horizontal="left" vertical="center"/>
    </xf>
    <xf numFmtId="10" fontId="6" fillId="0" borderId="45" xfId="5" applyNumberFormat="1" applyFont="1" applyBorder="1" applyAlignment="1">
      <alignment horizontal="center" vertical="center"/>
    </xf>
    <xf numFmtId="1" fontId="6" fillId="0" borderId="31" xfId="5" applyNumberFormat="1" applyFont="1" applyBorder="1" applyAlignment="1">
      <alignment horizontal="center" vertical="center"/>
    </xf>
    <xf numFmtId="10" fontId="6" fillId="0" borderId="31" xfId="5" applyNumberFormat="1" applyFont="1" applyBorder="1" applyAlignment="1">
      <alignment horizontal="center" vertical="center"/>
    </xf>
    <xf numFmtId="1" fontId="6" fillId="0" borderId="32" xfId="5" applyNumberFormat="1" applyFont="1" applyBorder="1" applyAlignment="1">
      <alignment horizontal="center" vertical="center"/>
    </xf>
    <xf numFmtId="1" fontId="6" fillId="0" borderId="0" xfId="5" applyNumberFormat="1" applyFont="1" applyFill="1" applyBorder="1" applyAlignment="1">
      <alignment horizontal="center" vertical="center"/>
    </xf>
    <xf numFmtId="1" fontId="6" fillId="0" borderId="30" xfId="5" applyNumberFormat="1" applyFont="1" applyBorder="1" applyAlignment="1">
      <alignment horizontal="center" vertical="center"/>
    </xf>
    <xf numFmtId="0" fontId="4" fillId="17" borderId="46" xfId="5" applyFont="1" applyFill="1" applyBorder="1" applyAlignment="1">
      <alignment horizontal="center" vertical="center"/>
    </xf>
    <xf numFmtId="0" fontId="4" fillId="17" borderId="47" xfId="5" applyFont="1" applyFill="1" applyBorder="1" applyAlignment="1">
      <alignment horizontal="left" vertical="center"/>
    </xf>
    <xf numFmtId="10" fontId="6" fillId="0" borderId="48" xfId="5" applyNumberFormat="1" applyFont="1" applyBorder="1" applyAlignment="1">
      <alignment horizontal="center" vertical="center"/>
    </xf>
    <xf numFmtId="1" fontId="6" fillId="0" borderId="12" xfId="5" applyNumberFormat="1" applyFont="1" applyBorder="1" applyAlignment="1">
      <alignment horizontal="center" vertical="center"/>
    </xf>
    <xf numFmtId="10" fontId="6" fillId="0" borderId="12" xfId="5" applyNumberFormat="1" applyFont="1" applyBorder="1" applyAlignment="1">
      <alignment horizontal="center" vertical="center"/>
    </xf>
    <xf numFmtId="1" fontId="6" fillId="0" borderId="36" xfId="5" applyNumberFormat="1" applyFont="1" applyBorder="1" applyAlignment="1">
      <alignment horizontal="center" vertical="center"/>
    </xf>
    <xf numFmtId="1" fontId="6" fillId="0" borderId="10" xfId="5" applyNumberFormat="1" applyFont="1" applyBorder="1" applyAlignment="1">
      <alignment horizontal="center" vertical="center"/>
    </xf>
    <xf numFmtId="0" fontId="4" fillId="15" borderId="46" xfId="5" applyFont="1" applyFill="1" applyBorder="1" applyAlignment="1">
      <alignment horizontal="center" vertical="center"/>
    </xf>
    <xf numFmtId="0" fontId="4" fillId="15" borderId="47" xfId="5" applyFont="1" applyFill="1" applyBorder="1" applyAlignment="1">
      <alignment horizontal="left" vertical="center"/>
    </xf>
    <xf numFmtId="0" fontId="4" fillId="14" borderId="46" xfId="5" applyFont="1" applyFill="1" applyBorder="1" applyAlignment="1">
      <alignment horizontal="center" vertical="center"/>
    </xf>
    <xf numFmtId="0" fontId="4" fillId="14" borderId="47" xfId="5" applyFont="1" applyFill="1" applyBorder="1" applyAlignment="1">
      <alignment horizontal="left" vertical="center"/>
    </xf>
    <xf numFmtId="166" fontId="4" fillId="14" borderId="46" xfId="5" applyNumberFormat="1" applyFont="1" applyFill="1" applyBorder="1" applyAlignment="1">
      <alignment horizontal="center" vertical="center"/>
    </xf>
    <xf numFmtId="0" fontId="4" fillId="16" borderId="46" xfId="5" applyFont="1" applyFill="1" applyBorder="1" applyAlignment="1">
      <alignment horizontal="center" vertical="center"/>
    </xf>
    <xf numFmtId="0" fontId="4" fillId="16" borderId="47" xfId="5" applyFont="1" applyFill="1" applyBorder="1" applyAlignment="1">
      <alignment horizontal="left" vertical="center"/>
    </xf>
    <xf numFmtId="0" fontId="4" fillId="17" borderId="49" xfId="5" applyFont="1" applyFill="1" applyBorder="1" applyAlignment="1">
      <alignment horizontal="center" vertical="center"/>
    </xf>
    <xf numFmtId="0" fontId="4" fillId="17" borderId="50" xfId="5" applyFont="1" applyFill="1" applyBorder="1" applyAlignment="1">
      <alignment horizontal="left" vertical="center"/>
    </xf>
    <xf numFmtId="10" fontId="6" fillId="0" borderId="51" xfId="5" applyNumberFormat="1" applyFont="1" applyBorder="1" applyAlignment="1">
      <alignment horizontal="center" vertical="center"/>
    </xf>
    <xf numFmtId="1" fontId="6" fillId="0" borderId="41" xfId="5" applyNumberFormat="1" applyFont="1" applyBorder="1" applyAlignment="1">
      <alignment horizontal="center" vertical="center"/>
    </xf>
    <xf numFmtId="10" fontId="6" fillId="0" borderId="41" xfId="5" applyNumberFormat="1" applyFont="1" applyBorder="1" applyAlignment="1">
      <alignment horizontal="center" vertical="center"/>
    </xf>
    <xf numFmtId="1" fontId="6" fillId="0" borderId="42" xfId="5" applyNumberFormat="1" applyFont="1" applyBorder="1" applyAlignment="1">
      <alignment horizontal="center" vertical="center"/>
    </xf>
    <xf numFmtId="1" fontId="6" fillId="0" borderId="40" xfId="5" applyNumberFormat="1" applyFont="1" applyBorder="1" applyAlignment="1">
      <alignment horizontal="center" vertical="center"/>
    </xf>
    <xf numFmtId="1" fontId="23" fillId="2" borderId="25" xfId="5" applyNumberFormat="1" applyFont="1" applyFill="1" applyBorder="1" applyAlignment="1">
      <alignment horizontal="center" vertical="center" wrapText="1"/>
    </xf>
    <xf numFmtId="0" fontId="4" fillId="16" borderId="43" xfId="5" applyFont="1" applyFill="1" applyBorder="1" applyAlignment="1">
      <alignment horizontal="center" vertical="center"/>
    </xf>
    <xf numFmtId="0" fontId="4" fillId="16" borderId="44" xfId="5" applyFont="1" applyFill="1" applyBorder="1" applyAlignment="1">
      <alignment horizontal="left" vertical="center"/>
    </xf>
    <xf numFmtId="166" fontId="4" fillId="17" borderId="46" xfId="5" applyNumberFormat="1" applyFont="1" applyFill="1" applyBorder="1" applyAlignment="1">
      <alignment horizontal="center" vertical="center"/>
    </xf>
    <xf numFmtId="0" fontId="4" fillId="17" borderId="37" xfId="5" applyFont="1" applyFill="1" applyBorder="1" applyAlignment="1">
      <alignment horizontal="center" vertical="center"/>
    </xf>
    <xf numFmtId="0" fontId="4" fillId="17" borderId="39" xfId="5" applyFont="1" applyFill="1" applyBorder="1" applyAlignment="1">
      <alignment horizontal="left" vertical="center"/>
    </xf>
    <xf numFmtId="0" fontId="24" fillId="0" borderId="0" xfId="5" applyFont="1" applyAlignment="1">
      <alignment horizontal="center"/>
    </xf>
    <xf numFmtId="0" fontId="24" fillId="0" borderId="0" xfId="5" applyFont="1"/>
    <xf numFmtId="0" fontId="2" fillId="0" borderId="0" xfId="5" applyFont="1" applyAlignment="1">
      <alignment horizontal="right"/>
    </xf>
    <xf numFmtId="0" fontId="3" fillId="0" borderId="0" xfId="5" applyAlignment="1">
      <alignment horizontal="right"/>
    </xf>
    <xf numFmtId="0" fontId="21" fillId="12" borderId="0" xfId="0" applyFont="1" applyFill="1"/>
    <xf numFmtId="0" fontId="0" fillId="7" borderId="9" xfId="0" applyFill="1" applyBorder="1" applyAlignment="1" applyProtection="1">
      <alignment horizontal="center" vertical="center"/>
      <protection hidden="1"/>
    </xf>
    <xf numFmtId="0" fontId="0" fillId="0" borderId="9" xfId="0" applyBorder="1" applyProtection="1">
      <protection hidden="1"/>
    </xf>
    <xf numFmtId="0" fontId="0" fillId="0" borderId="9" xfId="0" applyBorder="1" applyAlignment="1" applyProtection="1">
      <alignment horizontal="center"/>
      <protection hidden="1"/>
    </xf>
    <xf numFmtId="0" fontId="4" fillId="7" borderId="9" xfId="0" applyFont="1" applyFill="1" applyBorder="1" applyAlignment="1">
      <alignment horizontal="center" vertical="center"/>
    </xf>
    <xf numFmtId="166" fontId="4" fillId="7" borderId="9" xfId="0" applyNumberFormat="1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4" fillId="7" borderId="0" xfId="3" applyFont="1" applyFill="1" applyBorder="1" applyAlignment="1" applyProtection="1">
      <alignment horizontal="center" vertical="center"/>
      <protection locked="0" hidden="1"/>
    </xf>
    <xf numFmtId="0" fontId="0" fillId="12" borderId="0" xfId="0" applyFill="1" applyAlignment="1" applyProtection="1">
      <alignment horizontal="center"/>
      <protection hidden="1"/>
    </xf>
    <xf numFmtId="0" fontId="0" fillId="12" borderId="0" xfId="0" applyFill="1" applyProtection="1">
      <protection hidden="1"/>
    </xf>
    <xf numFmtId="0" fontId="12" fillId="12" borderId="0" xfId="7" applyFill="1" applyAlignment="1" applyProtection="1">
      <alignment vertical="center"/>
      <protection hidden="1"/>
    </xf>
    <xf numFmtId="9" fontId="12" fillId="12" borderId="0" xfId="2" applyFont="1" applyFill="1" applyAlignment="1" applyProtection="1">
      <alignment horizontal="center" vertical="center"/>
      <protection hidden="1"/>
    </xf>
    <xf numFmtId="0" fontId="12" fillId="12" borderId="0" xfId="7" applyNumberFormat="1" applyFill="1" applyAlignment="1" applyProtection="1">
      <alignment horizontal="center" vertical="center"/>
      <protection hidden="1"/>
    </xf>
    <xf numFmtId="0" fontId="0" fillId="12" borderId="2" xfId="0" applyFill="1" applyBorder="1" applyProtection="1">
      <protection hidden="1"/>
    </xf>
    <xf numFmtId="0" fontId="0" fillId="12" borderId="1" xfId="0" applyFill="1" applyBorder="1" applyProtection="1">
      <protection hidden="1"/>
    </xf>
    <xf numFmtId="9" fontId="0" fillId="12" borderId="3" xfId="0" applyNumberFormat="1" applyFill="1" applyBorder="1" applyAlignment="1" applyProtection="1">
      <alignment horizontal="left"/>
      <protection hidden="1"/>
    </xf>
    <xf numFmtId="0" fontId="0" fillId="12" borderId="52" xfId="0" applyFill="1" applyBorder="1" applyProtection="1">
      <protection hidden="1"/>
    </xf>
    <xf numFmtId="0" fontId="0" fillId="12" borderId="0" xfId="0" applyFill="1" applyBorder="1" applyProtection="1">
      <protection hidden="1"/>
    </xf>
    <xf numFmtId="9" fontId="0" fillId="12" borderId="53" xfId="0" applyNumberFormat="1" applyFill="1" applyBorder="1" applyAlignment="1" applyProtection="1">
      <alignment horizontal="left"/>
      <protection hidden="1"/>
    </xf>
    <xf numFmtId="0" fontId="12" fillId="12" borderId="0" xfId="7" applyFill="1" applyAlignment="1" applyProtection="1">
      <alignment horizontal="center" vertical="center"/>
      <protection hidden="1"/>
    </xf>
    <xf numFmtId="0" fontId="0" fillId="12" borderId="4" xfId="0" applyFill="1" applyBorder="1" applyProtection="1">
      <protection hidden="1"/>
    </xf>
    <xf numFmtId="0" fontId="0" fillId="12" borderId="5" xfId="0" applyFill="1" applyBorder="1" applyProtection="1">
      <protection hidden="1"/>
    </xf>
    <xf numFmtId="164" fontId="0" fillId="12" borderId="6" xfId="2" applyNumberFormat="1" applyFont="1" applyFill="1" applyBorder="1" applyAlignment="1" applyProtection="1">
      <alignment horizontal="left"/>
      <protection hidden="1"/>
    </xf>
    <xf numFmtId="0" fontId="12" fillId="12" borderId="0" xfId="7" applyFill="1" applyAlignment="1" applyProtection="1">
      <alignment horizontal="center"/>
      <protection hidden="1"/>
    </xf>
    <xf numFmtId="9" fontId="0" fillId="12" borderId="0" xfId="2" applyFont="1" applyFill="1" applyAlignment="1" applyProtection="1">
      <alignment horizontal="center"/>
      <protection hidden="1"/>
    </xf>
    <xf numFmtId="0" fontId="0" fillId="12" borderId="0" xfId="0" applyNumberFormat="1" applyFill="1" applyAlignment="1" applyProtection="1">
      <alignment horizontal="center"/>
      <protection hidden="1"/>
    </xf>
    <xf numFmtId="0" fontId="12" fillId="12" borderId="0" xfId="7" applyFill="1" applyProtection="1">
      <protection hidden="1"/>
    </xf>
    <xf numFmtId="9" fontId="0" fillId="12" borderId="0" xfId="2" applyFont="1" applyFill="1" applyBorder="1" applyAlignment="1" applyProtection="1">
      <alignment horizontal="center"/>
      <protection hidden="1"/>
    </xf>
    <xf numFmtId="0" fontId="0" fillId="12" borderId="0" xfId="0" applyNumberFormat="1" applyFill="1" applyBorder="1" applyAlignment="1" applyProtection="1">
      <alignment horizontal="center"/>
      <protection hidden="1"/>
    </xf>
    <xf numFmtId="0" fontId="9" fillId="12" borderId="0" xfId="0" applyFont="1" applyFill="1" applyBorder="1" applyProtection="1">
      <protection hidden="1"/>
    </xf>
    <xf numFmtId="0" fontId="0" fillId="12" borderId="11" xfId="0" applyFill="1" applyBorder="1" applyProtection="1">
      <protection hidden="1"/>
    </xf>
    <xf numFmtId="0" fontId="0" fillId="12" borderId="11" xfId="0" applyFill="1" applyBorder="1" applyAlignment="1" applyProtection="1">
      <alignment horizontal="center"/>
      <protection hidden="1"/>
    </xf>
    <xf numFmtId="0" fontId="0" fillId="12" borderId="18" xfId="0" applyFill="1" applyBorder="1" applyProtection="1">
      <protection hidden="1"/>
    </xf>
    <xf numFmtId="0" fontId="11" fillId="13" borderId="0" xfId="0" applyFont="1" applyFill="1" applyBorder="1" applyAlignment="1" applyProtection="1">
      <alignment horizontal="center" vertical="center"/>
      <protection hidden="1"/>
    </xf>
    <xf numFmtId="0" fontId="0" fillId="12" borderId="10" xfId="0" applyFill="1" applyBorder="1" applyProtection="1">
      <protection hidden="1"/>
    </xf>
    <xf numFmtId="0" fontId="7" fillId="3" borderId="0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  <protection hidden="1"/>
    </xf>
    <xf numFmtId="0" fontId="0" fillId="12" borderId="12" xfId="0" applyFill="1" applyBorder="1" applyProtection="1">
      <protection hidden="1"/>
    </xf>
    <xf numFmtId="0" fontId="7" fillId="5" borderId="0" xfId="0" applyFont="1" applyFill="1" applyBorder="1" applyAlignment="1" applyProtection="1">
      <alignment horizontal="center" vertical="center" wrapText="1"/>
      <protection hidden="1"/>
    </xf>
    <xf numFmtId="0" fontId="7" fillId="2" borderId="0" xfId="3" applyFont="1" applyFill="1" applyBorder="1" applyAlignment="1" applyProtection="1">
      <alignment horizontal="center" vertical="center" wrapText="1"/>
      <protection hidden="1"/>
    </xf>
    <xf numFmtId="0" fontId="8" fillId="6" borderId="0" xfId="0" applyFont="1" applyFill="1" applyBorder="1" applyAlignment="1" applyProtection="1">
      <alignment horizontal="center" vertical="center" wrapText="1"/>
      <protection hidden="1"/>
    </xf>
    <xf numFmtId="0" fontId="9" fillId="8" borderId="10" xfId="0" applyFont="1" applyFill="1" applyBorder="1" applyAlignment="1" applyProtection="1">
      <alignment horizontal="center" vertical="center"/>
      <protection hidden="1"/>
    </xf>
    <xf numFmtId="0" fontId="0" fillId="12" borderId="17" xfId="0" applyFill="1" applyBorder="1" applyProtection="1">
      <protection hidden="1"/>
    </xf>
    <xf numFmtId="0" fontId="15" fillId="12" borderId="0" xfId="0" applyFont="1" applyFill="1" applyBorder="1" applyAlignment="1" applyProtection="1">
      <alignment horizontal="center"/>
      <protection hidden="1"/>
    </xf>
    <xf numFmtId="165" fontId="10" fillId="12" borderId="0" xfId="0" applyNumberFormat="1" applyFont="1" applyFill="1" applyBorder="1" applyAlignment="1" applyProtection="1">
      <alignment horizontal="center"/>
      <protection hidden="1"/>
    </xf>
    <xf numFmtId="0" fontId="0" fillId="12" borderId="0" xfId="8" applyNumberFormat="1" applyFont="1" applyFill="1" applyBorder="1" applyAlignment="1" applyProtection="1">
      <alignment horizontal="center" vertical="center"/>
      <protection hidden="1"/>
    </xf>
    <xf numFmtId="43" fontId="0" fillId="12" borderId="0" xfId="8" applyFont="1" applyFill="1" applyBorder="1" applyAlignment="1" applyProtection="1">
      <alignment horizontal="center" vertical="center"/>
      <protection hidden="1"/>
    </xf>
    <xf numFmtId="10" fontId="0" fillId="12" borderId="0" xfId="2" applyNumberFormat="1" applyFont="1" applyFill="1" applyBorder="1" applyAlignment="1" applyProtection="1">
      <alignment horizontal="center" vertical="center"/>
      <protection hidden="1"/>
    </xf>
    <xf numFmtId="44" fontId="7" fillId="2" borderId="0" xfId="1" applyFont="1" applyFill="1" applyBorder="1" applyAlignment="1" applyProtection="1">
      <alignment vertical="center" wrapText="1"/>
      <protection hidden="1"/>
    </xf>
    <xf numFmtId="3" fontId="6" fillId="3" borderId="0" xfId="6" applyNumberFormat="1" applyFont="1" applyFill="1" applyBorder="1" applyAlignment="1" applyProtection="1">
      <alignment horizontal="center" vertical="center"/>
      <protection hidden="1"/>
    </xf>
    <xf numFmtId="3" fontId="6" fillId="4" borderId="0" xfId="0" applyNumberFormat="1" applyFont="1" applyFill="1" applyBorder="1" applyAlignment="1" applyProtection="1">
      <alignment horizontal="center" vertical="center"/>
      <protection hidden="1"/>
    </xf>
    <xf numFmtId="3" fontId="4" fillId="4" borderId="10" xfId="0" applyNumberFormat="1" applyFont="1" applyFill="1" applyBorder="1" applyAlignment="1" applyProtection="1">
      <alignment horizontal="center" vertical="center"/>
      <protection hidden="1"/>
    </xf>
    <xf numFmtId="164" fontId="14" fillId="11" borderId="0" xfId="6" applyNumberFormat="1" applyFont="1" applyFill="1" applyBorder="1" applyAlignment="1" applyProtection="1">
      <alignment horizontal="center" vertical="center"/>
      <protection hidden="1"/>
    </xf>
    <xf numFmtId="165" fontId="10" fillId="12" borderId="10" xfId="0" applyNumberFormat="1" applyFont="1" applyFill="1" applyBorder="1" applyAlignment="1" applyProtection="1">
      <alignment horizontal="center"/>
      <protection hidden="1"/>
    </xf>
    <xf numFmtId="10" fontId="14" fillId="11" borderId="0" xfId="6" applyNumberFormat="1" applyFont="1" applyFill="1" applyBorder="1" applyAlignment="1" applyProtection="1">
      <alignment horizontal="center" vertical="center"/>
      <protection hidden="1"/>
    </xf>
    <xf numFmtId="44" fontId="8" fillId="2" borderId="0" xfId="1" applyFont="1" applyFill="1" applyBorder="1" applyAlignment="1" applyProtection="1">
      <alignment vertical="center" wrapText="1"/>
      <protection hidden="1"/>
    </xf>
    <xf numFmtId="3" fontId="6" fillId="3" borderId="15" xfId="6" applyNumberFormat="1" applyFont="1" applyFill="1" applyBorder="1" applyAlignment="1" applyProtection="1">
      <alignment horizontal="center" vertical="center"/>
      <protection hidden="1"/>
    </xf>
    <xf numFmtId="3" fontId="6" fillId="3" borderId="11" xfId="6" applyNumberFormat="1" applyFont="1" applyFill="1" applyBorder="1" applyAlignment="1" applyProtection="1">
      <alignment horizontal="center" vertical="center"/>
      <protection hidden="1"/>
    </xf>
    <xf numFmtId="3" fontId="6" fillId="4" borderId="11" xfId="0" applyNumberFormat="1" applyFont="1" applyFill="1" applyBorder="1" applyAlignment="1" applyProtection="1">
      <alignment horizontal="center" vertical="center"/>
      <protection hidden="1"/>
    </xf>
    <xf numFmtId="3" fontId="4" fillId="4" borderId="14" xfId="0" applyNumberFormat="1" applyFont="1" applyFill="1" applyBorder="1" applyAlignment="1" applyProtection="1">
      <alignment horizontal="center" vertical="center"/>
      <protection hidden="1"/>
    </xf>
    <xf numFmtId="164" fontId="14" fillId="11" borderId="15" xfId="6" applyNumberFormat="1" applyFont="1" applyFill="1" applyBorder="1" applyAlignment="1" applyProtection="1">
      <alignment horizontal="center" vertical="center"/>
      <protection hidden="1"/>
    </xf>
    <xf numFmtId="165" fontId="10" fillId="12" borderId="11" xfId="0" applyNumberFormat="1" applyFont="1" applyFill="1" applyBorder="1" applyAlignment="1" applyProtection="1">
      <alignment horizontal="center"/>
      <protection hidden="1"/>
    </xf>
    <xf numFmtId="165" fontId="10" fillId="12" borderId="14" xfId="0" applyNumberFormat="1" applyFont="1" applyFill="1" applyBorder="1" applyAlignment="1" applyProtection="1">
      <alignment horizontal="center"/>
      <protection hidden="1"/>
    </xf>
    <xf numFmtId="0" fontId="29" fillId="22" borderId="0" xfId="8" applyNumberFormat="1" applyFont="1" applyFill="1" applyBorder="1" applyAlignment="1" applyProtection="1">
      <alignment horizontal="center" vertical="center" wrapText="1"/>
      <protection hidden="1"/>
    </xf>
    <xf numFmtId="43" fontId="30" fillId="22" borderId="0" xfId="8" applyFont="1" applyFill="1" applyBorder="1" applyAlignment="1" applyProtection="1">
      <alignment horizontal="center" vertical="center" wrapText="1"/>
      <protection hidden="1"/>
    </xf>
    <xf numFmtId="0" fontId="30" fillId="22" borderId="0" xfId="8" applyNumberFormat="1" applyFont="1" applyFill="1" applyBorder="1" applyAlignment="1" applyProtection="1">
      <alignment horizontal="center" vertical="center" wrapText="1"/>
      <protection hidden="1"/>
    </xf>
    <xf numFmtId="0" fontId="16" fillId="12" borderId="0" xfId="0" applyFont="1" applyFill="1" applyAlignment="1" applyProtection="1">
      <alignment horizontal="center"/>
      <protection hidden="1"/>
    </xf>
    <xf numFmtId="9" fontId="30" fillId="22" borderId="0" xfId="8" applyNumberFormat="1" applyFont="1" applyFill="1" applyBorder="1" applyAlignment="1" applyProtection="1">
      <alignment horizontal="center" vertical="center" wrapText="1"/>
      <protection hidden="1"/>
    </xf>
    <xf numFmtId="43" fontId="0" fillId="12" borderId="0" xfId="8" applyFont="1" applyFill="1" applyBorder="1" applyAlignment="1" applyProtection="1">
      <alignment horizontal="center"/>
      <protection hidden="1"/>
    </xf>
    <xf numFmtId="9" fontId="30" fillId="23" borderId="0" xfId="8" applyNumberFormat="1" applyFont="1" applyFill="1" applyBorder="1" applyAlignment="1" applyProtection="1">
      <alignment horizontal="center" vertical="center" wrapText="1"/>
      <protection hidden="1"/>
    </xf>
    <xf numFmtId="9" fontId="0" fillId="0" borderId="0" xfId="2" applyFont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9" fillId="10" borderId="0" xfId="0" applyFont="1" applyFill="1" applyAlignment="1" applyProtection="1">
      <alignment horizontal="center"/>
      <protection hidden="1"/>
    </xf>
    <xf numFmtId="0" fontId="4" fillId="7" borderId="0" xfId="3" applyFont="1" applyFill="1" applyBorder="1" applyAlignment="1" applyProtection="1">
      <alignment horizontal="center" vertical="center"/>
      <protection hidden="1"/>
    </xf>
    <xf numFmtId="0" fontId="9" fillId="10" borderId="0" xfId="0" applyFont="1" applyFill="1" applyBorder="1" applyAlignment="1" applyProtection="1">
      <alignment horizontal="center"/>
      <protection hidden="1"/>
    </xf>
    <xf numFmtId="0" fontId="7" fillId="2" borderId="13" xfId="3" applyFont="1" applyFill="1" applyBorder="1" applyAlignment="1" applyProtection="1">
      <alignment horizontal="center" vertical="center" wrapText="1"/>
      <protection hidden="1"/>
    </xf>
    <xf numFmtId="9" fontId="9" fillId="12" borderId="54" xfId="2" applyFont="1" applyFill="1" applyBorder="1" applyAlignment="1" applyProtection="1">
      <alignment horizontal="center"/>
      <protection hidden="1"/>
    </xf>
    <xf numFmtId="9" fontId="9" fillId="12" borderId="54" xfId="8" applyNumberFormat="1" applyFont="1" applyFill="1" applyBorder="1" applyAlignment="1" applyProtection="1">
      <alignment horizontal="center"/>
      <protection hidden="1"/>
    </xf>
    <xf numFmtId="9" fontId="0" fillId="12" borderId="0" xfId="2" applyFont="1" applyFill="1" applyBorder="1" applyAlignment="1" applyProtection="1">
      <alignment horizontal="center" vertical="center"/>
      <protection hidden="1"/>
    </xf>
    <xf numFmtId="9" fontId="0" fillId="12" borderId="0" xfId="0" applyNumberFormat="1" applyFill="1" applyBorder="1" applyAlignment="1" applyProtection="1">
      <alignment horizontal="center"/>
      <protection hidden="1"/>
    </xf>
    <xf numFmtId="0" fontId="0" fillId="12" borderId="20" xfId="0" applyFill="1" applyBorder="1" applyProtection="1">
      <protection hidden="1"/>
    </xf>
    <xf numFmtId="0" fontId="16" fillId="12" borderId="0" xfId="0" applyFont="1" applyFill="1" applyAlignment="1" applyProtection="1">
      <alignment horizontal="right"/>
      <protection hidden="1"/>
    </xf>
    <xf numFmtId="10" fontId="0" fillId="12" borderId="0" xfId="0" applyNumberFormat="1" applyFill="1" applyAlignment="1" applyProtection="1">
      <alignment horizontal="center"/>
      <protection hidden="1"/>
    </xf>
    <xf numFmtId="0" fontId="19" fillId="12" borderId="0" xfId="0" applyFont="1" applyFill="1" applyAlignment="1" applyProtection="1">
      <alignment horizontal="right"/>
      <protection hidden="1"/>
    </xf>
    <xf numFmtId="0" fontId="20" fillId="12" borderId="0" xfId="0" applyFont="1" applyFill="1" applyAlignment="1" applyProtection="1">
      <alignment horizontal="right"/>
      <protection hidden="1"/>
    </xf>
    <xf numFmtId="0" fontId="0" fillId="12" borderId="55" xfId="0" applyFill="1" applyBorder="1" applyAlignment="1" applyProtection="1">
      <alignment horizontal="center"/>
      <protection hidden="1"/>
    </xf>
    <xf numFmtId="0" fontId="0" fillId="12" borderId="55" xfId="0" applyFill="1" applyBorder="1" applyProtection="1">
      <protection hidden="1"/>
    </xf>
    <xf numFmtId="0" fontId="19" fillId="12" borderId="55" xfId="0" applyFont="1" applyFill="1" applyBorder="1" applyAlignment="1" applyProtection="1">
      <alignment horizontal="right"/>
      <protection hidden="1"/>
    </xf>
    <xf numFmtId="0" fontId="20" fillId="12" borderId="55" xfId="0" applyFont="1" applyFill="1" applyBorder="1" applyAlignment="1" applyProtection="1">
      <alignment horizontal="right"/>
      <protection hidden="1"/>
    </xf>
    <xf numFmtId="9" fontId="0" fillId="12" borderId="55" xfId="2" applyFont="1" applyFill="1" applyBorder="1" applyAlignment="1" applyProtection="1">
      <alignment horizontal="center"/>
      <protection hidden="1"/>
    </xf>
    <xf numFmtId="0" fontId="0" fillId="12" borderId="55" xfId="0" applyNumberFormat="1" applyFill="1" applyBorder="1" applyAlignment="1" applyProtection="1">
      <alignment horizontal="center"/>
      <protection hidden="1"/>
    </xf>
    <xf numFmtId="0" fontId="9" fillId="7" borderId="19" xfId="0" applyFont="1" applyFill="1" applyBorder="1" applyAlignment="1" applyProtection="1">
      <alignment horizontal="center" vertical="center"/>
      <protection locked="0" hidden="1"/>
    </xf>
    <xf numFmtId="0" fontId="12" fillId="12" borderId="0" xfId="7" applyFill="1" applyAlignment="1" applyProtection="1">
      <alignment horizontal="center" vertical="center"/>
      <protection locked="0"/>
    </xf>
    <xf numFmtId="0" fontId="27" fillId="7" borderId="2" xfId="0" applyFont="1" applyFill="1" applyBorder="1" applyAlignment="1" applyProtection="1">
      <alignment horizontal="center"/>
      <protection hidden="1"/>
    </xf>
    <xf numFmtId="0" fontId="27" fillId="7" borderId="3" xfId="0" applyFont="1" applyFill="1" applyBorder="1" applyAlignment="1" applyProtection="1">
      <alignment horizontal="center"/>
      <protection hidden="1"/>
    </xf>
    <xf numFmtId="0" fontId="28" fillId="7" borderId="52" xfId="0" applyFont="1" applyFill="1" applyBorder="1" applyAlignment="1" applyProtection="1">
      <alignment horizontal="center"/>
      <protection hidden="1"/>
    </xf>
    <xf numFmtId="0" fontId="28" fillId="7" borderId="53" xfId="0" applyFont="1" applyFill="1" applyBorder="1" applyAlignment="1" applyProtection="1">
      <alignment horizontal="center"/>
      <protection hidden="1"/>
    </xf>
    <xf numFmtId="0" fontId="28" fillId="7" borderId="4" xfId="0" applyFont="1" applyFill="1" applyBorder="1" applyAlignment="1" applyProtection="1">
      <alignment horizontal="center"/>
      <protection hidden="1"/>
    </xf>
    <xf numFmtId="0" fontId="28" fillId="7" borderId="6" xfId="0" applyFont="1" applyFill="1" applyBorder="1" applyAlignment="1" applyProtection="1">
      <alignment horizontal="center"/>
      <protection hidden="1"/>
    </xf>
    <xf numFmtId="0" fontId="19" fillId="12" borderId="0" xfId="0" applyFont="1" applyFill="1" applyAlignment="1" applyProtection="1">
      <alignment horizontal="right"/>
      <protection hidden="1"/>
    </xf>
    <xf numFmtId="0" fontId="20" fillId="12" borderId="0" xfId="0" applyFont="1" applyFill="1" applyAlignment="1" applyProtection="1">
      <alignment horizontal="right"/>
      <protection hidden="1"/>
    </xf>
    <xf numFmtId="10" fontId="13" fillId="11" borderId="16" xfId="2" applyNumberFormat="1" applyFont="1" applyFill="1" applyBorder="1" applyAlignment="1" applyProtection="1">
      <alignment horizontal="center" vertical="center" wrapText="1"/>
      <protection hidden="1"/>
    </xf>
    <xf numFmtId="10" fontId="13" fillId="11" borderId="15" xfId="2" applyNumberFormat="1" applyFont="1" applyFill="1" applyBorder="1" applyAlignment="1" applyProtection="1">
      <alignment horizontal="center" vertical="center" wrapText="1"/>
      <protection hidden="1"/>
    </xf>
    <xf numFmtId="10" fontId="13" fillId="11" borderId="0" xfId="2" applyNumberFormat="1" applyFont="1" applyFill="1" applyBorder="1" applyAlignment="1" applyProtection="1">
      <alignment horizontal="center" vertical="center" wrapText="1"/>
      <protection hidden="1"/>
    </xf>
    <xf numFmtId="0" fontId="17" fillId="20" borderId="10" xfId="0" applyFont="1" applyFill="1" applyBorder="1" applyAlignment="1" applyProtection="1">
      <alignment horizontal="center" vertical="center" wrapText="1"/>
      <protection hidden="1"/>
    </xf>
    <xf numFmtId="0" fontId="17" fillId="20" borderId="14" xfId="0" applyFont="1" applyFill="1" applyBorder="1" applyAlignment="1" applyProtection="1">
      <alignment horizontal="center" vertical="center" wrapText="1"/>
      <protection hidden="1"/>
    </xf>
    <xf numFmtId="10" fontId="18" fillId="11" borderId="0" xfId="2" applyNumberFormat="1" applyFont="1" applyFill="1" applyBorder="1" applyAlignment="1" applyProtection="1">
      <alignment horizontal="center" vertical="center" wrapText="1"/>
      <protection hidden="1"/>
    </xf>
    <xf numFmtId="10" fontId="18" fillId="11" borderId="21" xfId="2" applyNumberFormat="1" applyFont="1" applyFill="1" applyBorder="1" applyAlignment="1" applyProtection="1">
      <alignment horizontal="center" vertical="center" wrapText="1"/>
      <protection hidden="1"/>
    </xf>
    <xf numFmtId="10" fontId="18" fillId="11" borderId="22" xfId="2" applyNumberFormat="1" applyFont="1" applyFill="1" applyBorder="1" applyAlignment="1" applyProtection="1">
      <alignment horizontal="center" vertical="center" wrapText="1"/>
      <protection hidden="1"/>
    </xf>
    <xf numFmtId="0" fontId="4" fillId="9" borderId="0" xfId="3" applyFont="1" applyFill="1" applyBorder="1" applyAlignment="1" applyProtection="1">
      <alignment horizontal="center" vertical="center"/>
      <protection hidden="1"/>
    </xf>
    <xf numFmtId="0" fontId="9" fillId="9" borderId="0" xfId="0" applyFont="1" applyFill="1" applyAlignment="1" applyProtection="1">
      <alignment horizontal="center"/>
      <protection hidden="1"/>
    </xf>
    <xf numFmtId="0" fontId="18" fillId="11" borderId="0" xfId="2" applyNumberFormat="1" applyFont="1" applyFill="1" applyBorder="1" applyAlignment="1" applyProtection="1">
      <alignment horizontal="center" vertical="center" wrapText="1"/>
      <protection hidden="1"/>
    </xf>
    <xf numFmtId="10" fontId="0" fillId="12" borderId="0" xfId="2" applyNumberFormat="1" applyFont="1" applyFill="1" applyBorder="1" applyAlignment="1" applyProtection="1">
      <alignment horizontal="center" vertical="center"/>
      <protection hidden="1"/>
    </xf>
    <xf numFmtId="10" fontId="0" fillId="12" borderId="21" xfId="2" applyNumberFormat="1" applyFont="1" applyFill="1" applyBorder="1" applyAlignment="1" applyProtection="1">
      <alignment horizontal="center" vertical="center"/>
      <protection hidden="1"/>
    </xf>
    <xf numFmtId="0" fontId="16" fillId="12" borderId="0" xfId="0" applyFont="1" applyFill="1" applyAlignment="1" applyProtection="1">
      <alignment horizontal="right"/>
      <protection hidden="1"/>
    </xf>
    <xf numFmtId="0" fontId="31" fillId="7" borderId="20" xfId="0" applyFont="1" applyFill="1" applyBorder="1" applyAlignment="1" applyProtection="1">
      <alignment horizontal="center" vertical="center" wrapText="1"/>
      <protection locked="0" hidden="1"/>
    </xf>
    <xf numFmtId="0" fontId="31" fillId="21" borderId="20" xfId="0" applyFont="1" applyFill="1" applyBorder="1" applyAlignment="1" applyProtection="1">
      <alignment horizontal="center" vertical="center" wrapText="1"/>
      <protection locked="0" hidden="1"/>
    </xf>
    <xf numFmtId="0" fontId="31" fillId="21" borderId="23" xfId="0" applyFont="1" applyFill="1" applyBorder="1" applyAlignment="1" applyProtection="1">
      <alignment horizontal="center" vertical="center" wrapText="1"/>
      <protection locked="0" hidden="1"/>
    </xf>
    <xf numFmtId="14" fontId="25" fillId="12" borderId="0" xfId="0" applyNumberFormat="1" applyFont="1" applyFill="1" applyAlignment="1">
      <alignment horizontal="center"/>
    </xf>
    <xf numFmtId="0" fontId="26" fillId="12" borderId="0" xfId="0" applyFont="1" applyFill="1" applyAlignment="1">
      <alignment horizontal="center"/>
    </xf>
    <xf numFmtId="0" fontId="22" fillId="2" borderId="24" xfId="5" applyFont="1" applyFill="1" applyBorder="1" applyAlignment="1">
      <alignment horizontal="center" vertical="center" wrapText="1"/>
    </xf>
    <xf numFmtId="0" fontId="22" fillId="2" borderId="25" xfId="5" applyFont="1" applyFill="1" applyBorder="1" applyAlignment="1">
      <alignment horizontal="center" vertical="center" wrapText="1"/>
    </xf>
    <xf numFmtId="0" fontId="22" fillId="2" borderId="26" xfId="5" applyFont="1" applyFill="1" applyBorder="1" applyAlignment="1">
      <alignment horizontal="center" vertical="center" wrapText="1"/>
    </xf>
    <xf numFmtId="0" fontId="7" fillId="2" borderId="27" xfId="5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horizontal="center" vertical="center" wrapText="1"/>
    </xf>
    <xf numFmtId="0" fontId="7" fillId="2" borderId="29" xfId="5" applyFont="1" applyFill="1" applyBorder="1" applyAlignment="1">
      <alignment horizontal="center" vertical="center" wrapText="1"/>
    </xf>
    <xf numFmtId="0" fontId="23" fillId="2" borderId="30" xfId="5" applyFont="1" applyFill="1" applyBorder="1" applyAlignment="1">
      <alignment horizontal="center" vertical="center" wrapText="1"/>
    </xf>
    <xf numFmtId="0" fontId="23" fillId="2" borderId="10" xfId="5" applyFont="1" applyFill="1" applyBorder="1" applyAlignment="1">
      <alignment horizontal="center" vertical="center" wrapText="1"/>
    </xf>
    <xf numFmtId="0" fontId="23" fillId="2" borderId="40" xfId="5" applyFont="1" applyFill="1" applyBorder="1" applyAlignment="1">
      <alignment horizontal="center" vertical="center" wrapText="1"/>
    </xf>
    <xf numFmtId="1" fontId="23" fillId="2" borderId="31" xfId="5" applyNumberFormat="1" applyFont="1" applyFill="1" applyBorder="1" applyAlignment="1">
      <alignment horizontal="center" vertical="center" wrapText="1"/>
    </xf>
    <xf numFmtId="1" fontId="23" fillId="2" borderId="12" xfId="5" applyNumberFormat="1" applyFont="1" applyFill="1" applyBorder="1" applyAlignment="1">
      <alignment horizontal="center" vertical="center" wrapText="1"/>
    </xf>
    <xf numFmtId="1" fontId="23" fillId="2" borderId="41" xfId="5" applyNumberFormat="1" applyFont="1" applyFill="1" applyBorder="1" applyAlignment="1">
      <alignment horizontal="center" vertical="center" wrapText="1"/>
    </xf>
    <xf numFmtId="0" fontId="23" fillId="2" borderId="32" xfId="5" applyFont="1" applyFill="1" applyBorder="1" applyAlignment="1">
      <alignment horizontal="center" vertical="center" wrapText="1"/>
    </xf>
    <xf numFmtId="0" fontId="23" fillId="2" borderId="36" xfId="5" applyFont="1" applyFill="1" applyBorder="1" applyAlignment="1">
      <alignment horizontal="center" vertical="center" wrapText="1"/>
    </xf>
    <xf numFmtId="0" fontId="23" fillId="2" borderId="42" xfId="5" applyFont="1" applyFill="1" applyBorder="1" applyAlignment="1">
      <alignment horizontal="center" vertical="center" wrapText="1"/>
    </xf>
    <xf numFmtId="0" fontId="23" fillId="2" borderId="24" xfId="5" applyFont="1" applyFill="1" applyBorder="1" applyAlignment="1">
      <alignment horizontal="center"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23" fillId="2" borderId="37" xfId="5" applyFont="1" applyFill="1" applyBorder="1" applyAlignment="1">
      <alignment horizontal="center" vertical="center" wrapText="1"/>
    </xf>
    <xf numFmtId="0" fontId="23" fillId="2" borderId="38" xfId="5" applyFont="1" applyFill="1" applyBorder="1" applyAlignment="1">
      <alignment horizontal="center" vertical="center" wrapText="1"/>
    </xf>
    <xf numFmtId="0" fontId="23" fillId="2" borderId="39" xfId="5" applyFont="1" applyFill="1" applyBorder="1" applyAlignment="1">
      <alignment horizontal="center" vertical="center" wrapText="1"/>
    </xf>
    <xf numFmtId="0" fontId="23" fillId="2" borderId="25" xfId="5" applyFont="1" applyFill="1" applyBorder="1" applyAlignment="1">
      <alignment horizontal="center" vertical="center" wrapText="1"/>
    </xf>
  </cellXfs>
  <cellStyles count="9">
    <cellStyle name="Lien hypertexte" xfId="7" builtinId="8"/>
    <cellStyle name="Milliers" xfId="8" builtinId="3"/>
    <cellStyle name="Monétaire" xfId="1" builtinId="4"/>
    <cellStyle name="Normal" xfId="0" builtinId="0"/>
    <cellStyle name="Normal 2" xfId="4"/>
    <cellStyle name="Normal 3" xfId="5"/>
    <cellStyle name="Normal 4" xfId="3"/>
    <cellStyle name="Pourcentage" xfId="2" builtinId="5"/>
    <cellStyle name="Pourcentage 2" xfId="6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rgb="FF7C3B06"/>
      </font>
      <fill>
        <patternFill>
          <bgColor theme="9" tint="0.59996337778862885"/>
        </patternFill>
      </fill>
    </dxf>
    <dxf>
      <font>
        <color rgb="FF00421E"/>
      </font>
      <fill>
        <patternFill>
          <bgColor theme="6" tint="0.59996337778862885"/>
        </patternFill>
      </fill>
    </dxf>
    <dxf>
      <font>
        <color rgb="FF7C3B06"/>
      </font>
      <fill>
        <patternFill>
          <bgColor theme="9" tint="0.59996337778862885"/>
        </patternFill>
      </fill>
    </dxf>
    <dxf>
      <font>
        <color rgb="FF00421E"/>
      </font>
      <fill>
        <patternFill>
          <bgColor theme="6" tint="0.59996337778862885"/>
        </patternFill>
      </fill>
    </dxf>
    <dxf>
      <font>
        <color rgb="FFFF0000"/>
      </font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  <vertical/>
        <horizontal/>
      </border>
    </dxf>
    <dxf>
      <font>
        <color rgb="FFFF0000"/>
      </font>
    </dxf>
  </dxfs>
  <tableStyles count="0" defaultTableStyle="TableStyleMedium2" defaultPivotStyle="PivotStyleLight16"/>
  <colors>
    <mruColors>
      <color rgb="FF7C3B06"/>
      <color rgb="FFFFFF99"/>
      <color rgb="FFFFFFCC"/>
      <color rgb="FFFFFF66"/>
      <color rgb="FF00421E"/>
      <color rgb="FFFF9999"/>
      <color rgb="FFFEC0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225.238.194/intr@de/Resultats/Suivi%20DDR/Trimestre%201/Fichier%20Animation%20T1%20DD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DGA"/>
      <sheetName val="Synthèse Agence"/>
      <sheetName val="Fil Rouge 1"/>
      <sheetName val="Fil Rouge 2"/>
      <sheetName val="Fil Rouge 3"/>
      <sheetName val="Fil Rouge 4"/>
      <sheetName val="Fil Rouge 5"/>
    </sheetNames>
    <sheetDataSet>
      <sheetData sheetId="0" refreshError="1">
        <row r="1">
          <cell r="A1">
            <v>0.14119999999999999</v>
          </cell>
          <cell r="C1">
            <v>7</v>
          </cell>
          <cell r="D1">
            <v>14</v>
          </cell>
          <cell r="E1">
            <v>17</v>
          </cell>
          <cell r="F1">
            <v>7</v>
          </cell>
          <cell r="G1">
            <v>14</v>
          </cell>
          <cell r="H1">
            <v>17</v>
          </cell>
          <cell r="I1">
            <v>7</v>
          </cell>
          <cell r="J1">
            <v>14</v>
          </cell>
          <cell r="K1">
            <v>17</v>
          </cell>
          <cell r="L1">
            <v>7</v>
          </cell>
          <cell r="M1">
            <v>14</v>
          </cell>
          <cell r="N1">
            <v>17</v>
          </cell>
          <cell r="O1">
            <v>7</v>
          </cell>
          <cell r="P1">
            <v>14</v>
          </cell>
          <cell r="Q1">
            <v>21</v>
          </cell>
          <cell r="R1">
            <v>24</v>
          </cell>
        </row>
        <row r="4">
          <cell r="C4" t="str">
            <v>Animations DDR Etape 1</v>
          </cell>
        </row>
        <row r="5">
          <cell r="B5" t="str">
            <v>Point de Passage (Q) Episode 3 = 14,12%</v>
          </cell>
          <cell r="C5" t="str">
            <v>Offensif Base Client</v>
          </cell>
          <cell r="F5" t="str">
            <v>Banque Principale</v>
          </cell>
          <cell r="I5" t="str">
            <v>Assureur</v>
          </cell>
          <cell r="L5" t="str">
            <v>Partenaire Conseil</v>
          </cell>
          <cell r="O5" t="str">
            <v>Banque des Pros</v>
          </cell>
          <cell r="X5" t="str">
            <v>Gain
Potentiel
DGA</v>
          </cell>
        </row>
        <row r="6">
          <cell r="A6" t="str">
            <v>Unité</v>
          </cell>
          <cell r="B6" t="str">
            <v>Libellé</v>
          </cell>
          <cell r="C6" t="str">
            <v>Taux
CD+16</v>
          </cell>
          <cell r="D6" t="str">
            <v>Taux
ER-16</v>
          </cell>
          <cell r="E6" t="str">
            <v>Taux
Moyen</v>
          </cell>
          <cell r="F6" t="str">
            <v>Taux
Conso</v>
          </cell>
          <cell r="G6" t="str">
            <v>Taux 
Cartes</v>
          </cell>
          <cell r="H6" t="str">
            <v>Taux
Moyen</v>
          </cell>
          <cell r="I6" t="str">
            <v>Taux
MAS</v>
          </cell>
          <cell r="J6" t="str">
            <v>Taux
Prévoy.</v>
          </cell>
          <cell r="K6" t="str">
            <v>Taux
Moyen</v>
          </cell>
          <cell r="L6" t="str">
            <v>Taux
HB</v>
          </cell>
          <cell r="M6" t="str">
            <v>Taux 
Verst Réc.</v>
          </cell>
          <cell r="N6" t="str">
            <v>Taux
Moyen</v>
          </cell>
          <cell r="O6" t="str">
            <v>Taux
CC Pro</v>
          </cell>
          <cell r="P6" t="str">
            <v>Taux 
Crédit Pro</v>
          </cell>
          <cell r="Q6" t="str">
            <v>Taux 
Ass. Pro</v>
          </cell>
          <cell r="R6" t="str">
            <v>Taux
Moyen</v>
          </cell>
        </row>
        <row r="7">
          <cell r="A7">
            <v>69014</v>
          </cell>
          <cell r="B7" t="str">
            <v>Banque de Proximité</v>
          </cell>
          <cell r="C7">
            <v>0.11460949205478296</v>
          </cell>
          <cell r="D7">
            <v>0.13309857962721564</v>
          </cell>
          <cell r="E7">
            <v>0.1238540358409993</v>
          </cell>
          <cell r="F7">
            <v>0.12564349316398474</v>
          </cell>
          <cell r="G7">
            <v>0.10335770966236191</v>
          </cell>
          <cell r="H7">
            <v>0.11450060141317332</v>
          </cell>
          <cell r="I7">
            <v>0.11480327343681743</v>
          </cell>
          <cell r="J7">
            <v>0.11155402686347311</v>
          </cell>
          <cell r="K7">
            <v>0.11317865015014528</v>
          </cell>
          <cell r="L7">
            <v>0.17770688670702509</v>
          </cell>
          <cell r="M7">
            <v>0.15841965420308829</v>
          </cell>
          <cell r="N7">
            <v>0.1680632704550567</v>
          </cell>
          <cell r="O7">
            <v>0.14338235294117646</v>
          </cell>
          <cell r="P7">
            <v>0.16430920720757078</v>
          </cell>
          <cell r="Q7">
            <v>0.13323388553034465</v>
          </cell>
          <cell r="R7">
            <v>0.14697514855969729</v>
          </cell>
        </row>
        <row r="8">
          <cell r="A8">
            <v>43003</v>
          </cell>
          <cell r="B8" t="str">
            <v>RSO DdR du Sud Ouest</v>
          </cell>
          <cell r="C8">
            <v>0.11254237288135593</v>
          </cell>
          <cell r="D8">
            <v>0.1300201477501679</v>
          </cell>
          <cell r="E8">
            <v>0.12128126031576192</v>
          </cell>
          <cell r="F8">
            <v>0.12176897755610973</v>
          </cell>
          <cell r="G8">
            <v>0.10235983766721779</v>
          </cell>
          <cell r="H8">
            <v>0.11206440761166375</v>
          </cell>
          <cell r="I8">
            <v>0.11422262911303786</v>
          </cell>
          <cell r="J8">
            <v>0.10754523728234892</v>
          </cell>
          <cell r="K8">
            <v>0.11088393319769339</v>
          </cell>
          <cell r="L8">
            <v>0.17717661637389687</v>
          </cell>
          <cell r="M8">
            <v>0.16163934426229509</v>
          </cell>
          <cell r="N8">
            <v>0.16940798031809598</v>
          </cell>
          <cell r="O8">
            <v>0.13645300825796303</v>
          </cell>
          <cell r="P8">
            <v>0.1658703071672355</v>
          </cell>
          <cell r="Q8">
            <v>0.19350473612990526</v>
          </cell>
          <cell r="R8">
            <v>0.1652760171850346</v>
          </cell>
        </row>
        <row r="9">
          <cell r="A9">
            <v>43700</v>
          </cell>
          <cell r="B9" t="str">
            <v>RSO DR Gironde</v>
          </cell>
          <cell r="C9">
            <v>0.10232558139534884</v>
          </cell>
          <cell r="D9">
            <v>0.12585647313379011</v>
          </cell>
          <cell r="E9">
            <v>0.11409102726456948</v>
          </cell>
          <cell r="F9">
            <v>0.12847637362637362</v>
          </cell>
          <cell r="G9">
            <v>9.6542911904592882E-2</v>
          </cell>
          <cell r="H9">
            <v>0.11250964276548325</v>
          </cell>
          <cell r="I9">
            <v>9.9335548172757471E-2</v>
          </cell>
          <cell r="J9">
            <v>0.10463258785942492</v>
          </cell>
          <cell r="K9">
            <v>0.10198406801609119</v>
          </cell>
          <cell r="L9">
            <v>0.16914833576989766</v>
          </cell>
          <cell r="M9">
            <v>0.14555256064690028</v>
          </cell>
          <cell r="N9">
            <v>0.15735044820839897</v>
          </cell>
          <cell r="O9">
            <v>0.1251175917215428</v>
          </cell>
          <cell r="P9">
            <v>0.16025303110173958</v>
          </cell>
          <cell r="Q9">
            <v>0.17894736842105263</v>
          </cell>
          <cell r="R9">
            <v>0.15477266374811169</v>
          </cell>
        </row>
        <row r="10">
          <cell r="A10">
            <v>43780</v>
          </cell>
          <cell r="B10" t="str">
            <v>RSO DR Sud Aquitaine</v>
          </cell>
          <cell r="C10">
            <v>0.109717868338558</v>
          </cell>
          <cell r="D10">
            <v>0.11799702528507684</v>
          </cell>
          <cell r="E10">
            <v>0.11385744681181742</v>
          </cell>
          <cell r="F10">
            <v>0.12505170454545453</v>
          </cell>
          <cell r="G10">
            <v>9.777736271946208E-2</v>
          </cell>
          <cell r="H10">
            <v>0.1114145336324583</v>
          </cell>
          <cell r="I10">
            <v>0.12826218895407648</v>
          </cell>
          <cell r="J10">
            <v>0.10404380791912385</v>
          </cell>
          <cell r="K10">
            <v>0.11615299843660017</v>
          </cell>
          <cell r="L10">
            <v>0.19414300418428765</v>
          </cell>
          <cell r="M10">
            <v>0.13477088948787061</v>
          </cell>
          <cell r="N10">
            <v>0.16445694683607914</v>
          </cell>
          <cell r="O10">
            <v>0.17040358744394618</v>
          </cell>
          <cell r="P10">
            <v>0.15879017013232513</v>
          </cell>
          <cell r="Q10">
            <v>0.14977973568281938</v>
          </cell>
          <cell r="R10">
            <v>0.15965783108636358</v>
          </cell>
        </row>
        <row r="11">
          <cell r="A11">
            <v>43801</v>
          </cell>
          <cell r="B11" t="str">
            <v>RSO DR Poitou Charentes</v>
          </cell>
          <cell r="C11">
            <v>0.12390438247011952</v>
          </cell>
          <cell r="D11">
            <v>0.1378048780487805</v>
          </cell>
          <cell r="E11">
            <v>0.13085463025945002</v>
          </cell>
          <cell r="F11">
            <v>0.11251133786848072</v>
          </cell>
          <cell r="G11">
            <v>0.10908314654712349</v>
          </cell>
          <cell r="H11">
            <v>0.1107972422078021</v>
          </cell>
          <cell r="I11">
            <v>0.11603284356093345</v>
          </cell>
          <cell r="J11">
            <v>0.10695876288659793</v>
          </cell>
          <cell r="K11">
            <v>0.11149580322376569</v>
          </cell>
          <cell r="L11">
            <v>0.18121185578297888</v>
          </cell>
          <cell r="M11">
            <v>0.19402985074626866</v>
          </cell>
          <cell r="N11">
            <v>0.18762085326462377</v>
          </cell>
          <cell r="O11">
            <v>0.14399999999999999</v>
          </cell>
          <cell r="P11">
            <v>0.16328828828828829</v>
          </cell>
          <cell r="Q11">
            <v>0.22674418604651161</v>
          </cell>
          <cell r="R11">
            <v>0.1780108247782666</v>
          </cell>
        </row>
        <row r="12">
          <cell r="A12">
            <v>43861</v>
          </cell>
          <cell r="B12" t="str">
            <v>RSO DR Limousin Dordogne</v>
          </cell>
          <cell r="C12">
            <v>0.10469798657718121</v>
          </cell>
          <cell r="D12">
            <v>0.13933547695605572</v>
          </cell>
          <cell r="E12">
            <v>0.12201673176661847</v>
          </cell>
          <cell r="F12">
            <v>0.1144879858657244</v>
          </cell>
          <cell r="G12">
            <v>0.10469798657718121</v>
          </cell>
          <cell r="H12">
            <v>0.1095929862214528</v>
          </cell>
          <cell r="I12">
            <v>0.11175198269646719</v>
          </cell>
          <cell r="J12">
            <v>0.11667765326301911</v>
          </cell>
          <cell r="K12">
            <v>0.11421481797974314</v>
          </cell>
          <cell r="L12">
            <v>0.14859548607084039</v>
          </cell>
          <cell r="M12">
            <v>0.22425409047160733</v>
          </cell>
          <cell r="N12">
            <v>0.18642478827122386</v>
          </cell>
          <cell r="O12">
            <v>8.9456869009584661E-2</v>
          </cell>
          <cell r="P12">
            <v>0.20253164556962025</v>
          </cell>
          <cell r="Q12">
            <v>0.18446601941747573</v>
          </cell>
          <cell r="R12">
            <v>0.15881817799889356</v>
          </cell>
        </row>
        <row r="13">
          <cell r="A13">
            <v>43703</v>
          </cell>
          <cell r="B13" t="str">
            <v>DGA BORDEAUX CENTRE</v>
          </cell>
          <cell r="C13">
            <v>0.11319148936170213</v>
          </cell>
          <cell r="D13">
            <v>0.14328808446455504</v>
          </cell>
          <cell r="E13">
            <v>0.1282397869131286</v>
          </cell>
          <cell r="F13">
            <v>0.16713111111111112</v>
          </cell>
          <cell r="G13">
            <v>0.10544121793064562</v>
          </cell>
          <cell r="H13">
            <v>0.13628616452087838</v>
          </cell>
          <cell r="I13">
            <v>8.8919288645690833E-2</v>
          </cell>
          <cell r="J13">
            <v>0.11292962356792144</v>
          </cell>
          <cell r="K13">
            <v>0.10092445610680614</v>
          </cell>
          <cell r="L13">
            <v>0.12394446438184104</v>
          </cell>
          <cell r="M13">
            <v>0.14013605442176871</v>
          </cell>
          <cell r="N13">
            <v>0.13204025940180486</v>
          </cell>
          <cell r="O13">
            <v>0.15015015015015015</v>
          </cell>
          <cell r="P13">
            <v>0.14890016920473773</v>
          </cell>
          <cell r="Q13">
            <v>0.14102564102564102</v>
          </cell>
          <cell r="R13">
            <v>0.14669198679350964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</v>
          </cell>
          <cell r="X13">
            <v>500</v>
          </cell>
        </row>
        <row r="14">
          <cell r="A14">
            <v>51800</v>
          </cell>
          <cell r="B14" t="str">
            <v>Multisite BORDEAUX</v>
          </cell>
          <cell r="C14">
            <v>9.6916299559471369E-2</v>
          </cell>
          <cell r="D14">
            <v>0.16541353383458646</v>
          </cell>
          <cell r="E14">
            <v>0.1311649166970289</v>
          </cell>
          <cell r="F14">
            <v>0.20492702169625246</v>
          </cell>
          <cell r="G14">
            <v>9.3304843304843302E-2</v>
          </cell>
          <cell r="H14">
            <v>0.14911593250054789</v>
          </cell>
          <cell r="I14">
            <v>9.0468497576736667E-2</v>
          </cell>
          <cell r="J14">
            <v>0.13750000000000001</v>
          </cell>
          <cell r="K14">
            <v>0.11398424878836834</v>
          </cell>
          <cell r="L14">
            <v>0.15276468519169892</v>
          </cell>
          <cell r="M14">
            <v>0.13621262458471761</v>
          </cell>
          <cell r="N14">
            <v>0.14448865488820828</v>
          </cell>
          <cell r="O14">
            <v>0.13084112149532709</v>
          </cell>
          <cell r="P14">
            <v>0.28947368421052633</v>
          </cell>
          <cell r="Q14">
            <v>0.13793103448275862</v>
          </cell>
          <cell r="R14">
            <v>0.18608194672953737</v>
          </cell>
        </row>
        <row r="15">
          <cell r="A15">
            <v>1800</v>
          </cell>
          <cell r="B15" t="str">
            <v>BORDEAUX</v>
          </cell>
          <cell r="C15">
            <v>9.9273607748184015E-2</v>
          </cell>
          <cell r="D15">
            <v>0.16949152542372881</v>
          </cell>
          <cell r="E15">
            <v>0.1343825665859564</v>
          </cell>
          <cell r="F15">
            <v>0.1580464767616192</v>
          </cell>
          <cell r="G15">
            <v>9.2295345104333862E-2</v>
          </cell>
          <cell r="H15">
            <v>0.12517091093297653</v>
          </cell>
          <cell r="I15">
            <v>9.0573012939001843E-2</v>
          </cell>
          <cell r="J15">
            <v>0.14814814814814814</v>
          </cell>
          <cell r="K15">
            <v>0.11936058054357498</v>
          </cell>
          <cell r="L15">
            <v>0.15928999714476064</v>
          </cell>
          <cell r="M15">
            <v>0.15413533834586465</v>
          </cell>
          <cell r="N15">
            <v>0.15671266774531264</v>
          </cell>
          <cell r="O15">
            <v>0.12941176470588237</v>
          </cell>
          <cell r="P15">
            <v>0.3202247191011236</v>
          </cell>
          <cell r="Q15">
            <v>0.18181818181818182</v>
          </cell>
          <cell r="R15">
            <v>0.21048488854172928</v>
          </cell>
        </row>
        <row r="16">
          <cell r="A16">
            <v>1866</v>
          </cell>
          <cell r="B16" t="str">
            <v>BORDEAUX - PALAIS</v>
          </cell>
          <cell r="C16">
            <v>7.3170731707317069E-2</v>
          </cell>
          <cell r="D16">
            <v>0.13333333333333333</v>
          </cell>
          <cell r="E16">
            <v>0.10325203252032519</v>
          </cell>
          <cell r="F16">
            <v>0.44</v>
          </cell>
          <cell r="G16">
            <v>0.10126582278481013</v>
          </cell>
          <cell r="H16">
            <v>0.27063291139240508</v>
          </cell>
          <cell r="I16">
            <v>8.9743589743589744E-2</v>
          </cell>
          <cell r="J16">
            <v>4.1666666666666664E-2</v>
          </cell>
          <cell r="K16">
            <v>6.5705128205128208E-2</v>
          </cell>
          <cell r="L16">
            <v>7.3502890173410398E-2</v>
          </cell>
          <cell r="M16">
            <v>0</v>
          </cell>
          <cell r="N16">
            <v>3.6751445086705199E-2</v>
          </cell>
          <cell r="O16">
            <v>0.13636363636363635</v>
          </cell>
          <cell r="P16">
            <v>0.18</v>
          </cell>
          <cell r="Q16">
            <v>0</v>
          </cell>
          <cell r="R16">
            <v>0.10545454545454545</v>
          </cell>
        </row>
        <row r="17">
          <cell r="A17">
            <v>1802</v>
          </cell>
          <cell r="B17" t="str">
            <v>BORDEAUX MARITIME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2.2727272727272728E-2</v>
          </cell>
          <cell r="H17">
            <v>1.1363636363636364E-2</v>
          </cell>
          <cell r="I17">
            <v>5.2631578947368418E-2</v>
          </cell>
          <cell r="J17">
            <v>0</v>
          </cell>
          <cell r="K17">
            <v>2.6315789473684209E-2</v>
          </cell>
          <cell r="L17">
            <v>4.0000000000000002E-4</v>
          </cell>
          <cell r="M17">
            <v>0</v>
          </cell>
          <cell r="N17">
            <v>2.0000000000000001E-4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A18">
            <v>51832</v>
          </cell>
          <cell r="B18" t="str">
            <v>Multisite BORDEAUX CHARTRONS</v>
          </cell>
          <cell r="C18">
            <v>0.12222222222222222</v>
          </cell>
          <cell r="D18">
            <v>0.18115942028985507</v>
          </cell>
          <cell r="E18">
            <v>0.15169082125603864</v>
          </cell>
          <cell r="F18">
            <v>0.13250466791144305</v>
          </cell>
          <cell r="G18">
            <v>0.10591133004926108</v>
          </cell>
          <cell r="H18">
            <v>0.11920799898035206</v>
          </cell>
          <cell r="I18">
            <v>0.10526315789473684</v>
          </cell>
          <cell r="J18">
            <v>0.12307692307692308</v>
          </cell>
          <cell r="K18">
            <v>0.11417004048582996</v>
          </cell>
          <cell r="L18">
            <v>0.14005520504731861</v>
          </cell>
          <cell r="M18">
            <v>0.13698630136986301</v>
          </cell>
          <cell r="N18">
            <v>0.13852075320859081</v>
          </cell>
          <cell r="O18">
            <v>0.16279069767441862</v>
          </cell>
          <cell r="P18">
            <v>0.11363636363636363</v>
          </cell>
          <cell r="Q18">
            <v>0.15384615384615385</v>
          </cell>
          <cell r="R18">
            <v>0.14342440505231205</v>
          </cell>
        </row>
        <row r="19">
          <cell r="A19">
            <v>1830</v>
          </cell>
          <cell r="B19" t="str">
            <v>LE BOUSCAT RAVEZIES</v>
          </cell>
          <cell r="C19">
            <v>0.20833333333333334</v>
          </cell>
          <cell r="D19">
            <v>0.12121212121212122</v>
          </cell>
          <cell r="E19">
            <v>0.16477272727272729</v>
          </cell>
          <cell r="F19">
            <v>8.596103896103896E-2</v>
          </cell>
          <cell r="G19">
            <v>0.10625</v>
          </cell>
          <cell r="H19">
            <v>9.6105519480519486E-2</v>
          </cell>
          <cell r="I19">
            <v>0.12727272727272726</v>
          </cell>
          <cell r="J19">
            <v>0</v>
          </cell>
          <cell r="K19">
            <v>6.363636363636363E-2</v>
          </cell>
          <cell r="L19">
            <v>0.29300751879699249</v>
          </cell>
          <cell r="M19">
            <v>0.1111111111111111</v>
          </cell>
          <cell r="N19">
            <v>0.2020593149540518</v>
          </cell>
          <cell r="O19">
            <v>0.16666666666666666</v>
          </cell>
          <cell r="P19">
            <v>0.16666666666666666</v>
          </cell>
          <cell r="Q19">
            <v>0</v>
          </cell>
          <cell r="R19">
            <v>0.1111111111111111</v>
          </cell>
        </row>
        <row r="20">
          <cell r="A20">
            <v>1832</v>
          </cell>
          <cell r="B20" t="str">
            <v>BORDEAUX CHARTRONS</v>
          </cell>
          <cell r="C20">
            <v>0.12213740458015267</v>
          </cell>
          <cell r="D20">
            <v>0.19672131147540983</v>
          </cell>
          <cell r="E20">
            <v>0.15942935802778124</v>
          </cell>
          <cell r="F20">
            <v>0.13854430379746835</v>
          </cell>
          <cell r="G20">
            <v>9.0425531914893623E-2</v>
          </cell>
          <cell r="H20">
            <v>0.11448491785618098</v>
          </cell>
          <cell r="I20">
            <v>0.11971830985915492</v>
          </cell>
          <cell r="J20">
            <v>0.15517241379310345</v>
          </cell>
          <cell r="K20">
            <v>0.13744536182612918</v>
          </cell>
          <cell r="L20">
            <v>8.8480565371024736E-2</v>
          </cell>
          <cell r="M20">
            <v>0.15151515151515152</v>
          </cell>
          <cell r="N20">
            <v>0.11999785844308813</v>
          </cell>
          <cell r="O20">
            <v>0.18181818181818182</v>
          </cell>
          <cell r="P20">
            <v>0.16</v>
          </cell>
          <cell r="Q20">
            <v>0.16666666666666666</v>
          </cell>
          <cell r="R20">
            <v>0.16949494949494948</v>
          </cell>
        </row>
        <row r="21">
          <cell r="A21">
            <v>1844</v>
          </cell>
          <cell r="B21" t="str">
            <v>BORDEAUX CITE GRAND PARC</v>
          </cell>
          <cell r="C21">
            <v>7.6923076923076927E-2</v>
          </cell>
          <cell r="D21">
            <v>0.20454545454545456</v>
          </cell>
          <cell r="E21">
            <v>0.14073426573426573</v>
          </cell>
          <cell r="F21">
            <v>0.1550230840258541</v>
          </cell>
          <cell r="G21">
            <v>0.12681159420289856</v>
          </cell>
          <cell r="H21">
            <v>0.14091733911437632</v>
          </cell>
          <cell r="I21">
            <v>7.476635514018691E-2</v>
          </cell>
          <cell r="J21">
            <v>0.14583333333333334</v>
          </cell>
          <cell r="K21">
            <v>0.11029984423676012</v>
          </cell>
          <cell r="L21">
            <v>0.17517857142857143</v>
          </cell>
          <cell r="M21">
            <v>0.13207547169811321</v>
          </cell>
          <cell r="N21">
            <v>0.15362702156334232</v>
          </cell>
          <cell r="O21">
            <v>0.13333333333333333</v>
          </cell>
          <cell r="P21">
            <v>0</v>
          </cell>
          <cell r="Q21">
            <v>0.25</v>
          </cell>
          <cell r="R21">
            <v>0.12777777777777777</v>
          </cell>
        </row>
        <row r="22">
          <cell r="A22">
            <v>1833</v>
          </cell>
          <cell r="B22" t="str">
            <v>BORDEAUX VICTOR HUGO</v>
          </cell>
          <cell r="C22">
            <v>0.140625</v>
          </cell>
          <cell r="D22">
            <v>8.9552238805970144E-2</v>
          </cell>
          <cell r="E22">
            <v>0.11508861940298507</v>
          </cell>
          <cell r="F22">
            <v>0.15846788450206248</v>
          </cell>
          <cell r="G22">
            <v>0.10434782608695652</v>
          </cell>
          <cell r="H22">
            <v>0.13140785529450949</v>
          </cell>
          <cell r="I22">
            <v>0.10135135135135136</v>
          </cell>
          <cell r="J22">
            <v>4.4117647058823532E-2</v>
          </cell>
          <cell r="K22">
            <v>7.2734499205087441E-2</v>
          </cell>
          <cell r="L22">
            <v>4.886041807147673E-2</v>
          </cell>
          <cell r="M22">
            <v>8.3333333333333329E-2</v>
          </cell>
          <cell r="N22">
            <v>6.6096875702405022E-2</v>
          </cell>
          <cell r="O22">
            <v>0.2</v>
          </cell>
          <cell r="P22">
            <v>4.3478260869565216E-2</v>
          </cell>
          <cell r="Q22">
            <v>0</v>
          </cell>
          <cell r="R22">
            <v>8.115942028985508E-2</v>
          </cell>
        </row>
        <row r="23">
          <cell r="A23">
            <v>1841</v>
          </cell>
          <cell r="B23" t="str">
            <v>LE BOUSCAT BARRIERE DU MEDOC</v>
          </cell>
          <cell r="C23">
            <v>0.11904761904761904</v>
          </cell>
          <cell r="D23">
            <v>0.20967741935483872</v>
          </cell>
          <cell r="E23">
            <v>0.16436251920122888</v>
          </cell>
          <cell r="F23">
            <v>0.12616422287390031</v>
          </cell>
          <cell r="G23">
            <v>0.11075949367088607</v>
          </cell>
          <cell r="H23">
            <v>0.11846185827239319</v>
          </cell>
          <cell r="I23">
            <v>4.5801526717557252E-2</v>
          </cell>
          <cell r="J23">
            <v>9.2592592592592587E-2</v>
          </cell>
          <cell r="K23">
            <v>6.9197059655074916E-2</v>
          </cell>
          <cell r="L23">
            <v>9.0207916833266705E-2</v>
          </cell>
          <cell r="M23">
            <v>0.22388059701492538</v>
          </cell>
          <cell r="N23">
            <v>0.15704425692409604</v>
          </cell>
          <cell r="O23">
            <v>0.10714285714285714</v>
          </cell>
          <cell r="P23">
            <v>0.36666666666666664</v>
          </cell>
          <cell r="Q23">
            <v>0.14285714285714285</v>
          </cell>
          <cell r="R23">
            <v>0.20555555555555557</v>
          </cell>
        </row>
        <row r="24">
          <cell r="A24">
            <v>51847</v>
          </cell>
          <cell r="B24" t="str">
            <v>Multisite BORDEAUX VICTOIRE</v>
          </cell>
          <cell r="C24">
            <v>0.12444444444444444</v>
          </cell>
          <cell r="D24">
            <v>5.737704918032787E-2</v>
          </cell>
          <cell r="E24">
            <v>9.0910746812386159E-2</v>
          </cell>
          <cell r="F24">
            <v>0.16523423740753787</v>
          </cell>
          <cell r="G24">
            <v>0.12917933130699089</v>
          </cell>
          <cell r="H24">
            <v>0.14720678435726436</v>
          </cell>
          <cell r="I24">
            <v>7.2992700729927001E-2</v>
          </cell>
          <cell r="J24">
            <v>0.10526315789473684</v>
          </cell>
          <cell r="K24">
            <v>8.9127929312331919E-2</v>
          </cell>
          <cell r="L24">
            <v>7.0470332850940662E-2</v>
          </cell>
          <cell r="M24">
            <v>0.15107913669064749</v>
          </cell>
          <cell r="N24">
            <v>0.11077473477079408</v>
          </cell>
          <cell r="O24">
            <v>0.2857142857142857</v>
          </cell>
          <cell r="P24">
            <v>0.16129032258064516</v>
          </cell>
          <cell r="Q24">
            <v>0</v>
          </cell>
          <cell r="R24">
            <v>0.14900153609831027</v>
          </cell>
        </row>
        <row r="25">
          <cell r="A25">
            <v>1847</v>
          </cell>
          <cell r="B25" t="str">
            <v>BORDEAUX VICTOIRE</v>
          </cell>
          <cell r="C25">
            <v>0.12418300653594772</v>
          </cell>
          <cell r="D25">
            <v>2.3809523809523808E-2</v>
          </cell>
          <cell r="E25">
            <v>7.3996265172735762E-2</v>
          </cell>
          <cell r="F25">
            <v>0.18104035002430724</v>
          </cell>
          <cell r="G25">
            <v>0.11135371179039301</v>
          </cell>
          <cell r="H25">
            <v>0.14619703090735012</v>
          </cell>
          <cell r="I25">
            <v>8.9947089947089942E-2</v>
          </cell>
          <cell r="J25">
            <v>0.10810810810810811</v>
          </cell>
          <cell r="K25">
            <v>9.9027599027599028E-2</v>
          </cell>
          <cell r="L25">
            <v>6.0433866891322664E-2</v>
          </cell>
          <cell r="M25">
            <v>0.12371134020618557</v>
          </cell>
          <cell r="N25">
            <v>9.2072603548754114E-2</v>
          </cell>
          <cell r="O25">
            <v>0.31818181818181818</v>
          </cell>
          <cell r="P25">
            <v>0.20833333333333334</v>
          </cell>
          <cell r="Q25">
            <v>0</v>
          </cell>
          <cell r="R25">
            <v>0.1755050505050505</v>
          </cell>
        </row>
        <row r="26">
          <cell r="A26">
            <v>1854</v>
          </cell>
          <cell r="B26" t="str">
            <v>BORDEAUX SAINT-JEAN</v>
          </cell>
          <cell r="C26">
            <v>0.125</v>
          </cell>
          <cell r="D26">
            <v>0.13157894736842105</v>
          </cell>
          <cell r="E26">
            <v>0.12828947368421051</v>
          </cell>
          <cell r="F26">
            <v>0.12365728900255755</v>
          </cell>
          <cell r="G26">
            <v>0.17</v>
          </cell>
          <cell r="H26">
            <v>0.14682864450127878</v>
          </cell>
          <cell r="I26">
            <v>3.5294117647058823E-2</v>
          </cell>
          <cell r="J26">
            <v>0.1</v>
          </cell>
          <cell r="K26">
            <v>6.7647058823529421E-2</v>
          </cell>
          <cell r="L26">
            <v>0.13156410256410256</v>
          </cell>
          <cell r="M26">
            <v>0.21428571428571427</v>
          </cell>
          <cell r="N26">
            <v>0.17292490842490843</v>
          </cell>
          <cell r="O26">
            <v>0.16666666666666666</v>
          </cell>
          <cell r="P26">
            <v>0</v>
          </cell>
          <cell r="Q26">
            <v>0</v>
          </cell>
          <cell r="R26">
            <v>5.5555555555555552E-2</v>
          </cell>
        </row>
        <row r="27">
          <cell r="A27">
            <v>43711</v>
          </cell>
          <cell r="B27" t="str">
            <v>DGA MERIGNAC - MEDOC</v>
          </cell>
          <cell r="C27">
            <v>0.11040339702760085</v>
          </cell>
          <cell r="D27">
            <v>0.13249651324965134</v>
          </cell>
          <cell r="E27">
            <v>0.1214499551386261</v>
          </cell>
          <cell r="F27">
            <v>0.11233812154696132</v>
          </cell>
          <cell r="G27">
            <v>9.8695909899229398E-2</v>
          </cell>
          <cell r="H27">
            <v>0.10551701572309535</v>
          </cell>
          <cell r="I27">
            <v>0.1101813110181311</v>
          </cell>
          <cell r="J27">
            <v>0.11409395973154363</v>
          </cell>
          <cell r="K27">
            <v>0.11213763537483737</v>
          </cell>
          <cell r="L27">
            <v>0.14576272702871967</v>
          </cell>
          <cell r="M27">
            <v>0.12305516265912306</v>
          </cell>
          <cell r="N27">
            <v>0.13440894484392135</v>
          </cell>
          <cell r="O27">
            <v>0.10317460317460317</v>
          </cell>
          <cell r="P27">
            <v>0.18241758241758241</v>
          </cell>
          <cell r="Q27">
            <v>6.9444444444444448E-2</v>
          </cell>
          <cell r="R27">
            <v>0.11834554334554333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A28">
            <v>1837</v>
          </cell>
          <cell r="B28" t="str">
            <v>PAUILLAC</v>
          </cell>
          <cell r="C28">
            <v>0.13793103448275862</v>
          </cell>
          <cell r="D28">
            <v>0.15625</v>
          </cell>
          <cell r="E28">
            <v>0.14709051724137931</v>
          </cell>
          <cell r="F28">
            <v>0.11851525423728813</v>
          </cell>
          <cell r="G28">
            <v>0.10622710622710622</v>
          </cell>
          <cell r="H28">
            <v>0.11237118023219718</v>
          </cell>
          <cell r="I28">
            <v>0.16793893129770993</v>
          </cell>
          <cell r="J28">
            <v>0.16</v>
          </cell>
          <cell r="K28">
            <v>0.16396946564885495</v>
          </cell>
          <cell r="L28">
            <v>7.4422921711057299E-2</v>
          </cell>
          <cell r="M28">
            <v>0.109375</v>
          </cell>
          <cell r="N28">
            <v>9.189896085552865E-2</v>
          </cell>
          <cell r="O28">
            <v>0</v>
          </cell>
          <cell r="P28">
            <v>0.3</v>
          </cell>
          <cell r="Q28">
            <v>0</v>
          </cell>
          <cell r="R28">
            <v>9.9999999999999992E-2</v>
          </cell>
        </row>
        <row r="29">
          <cell r="A29">
            <v>1840</v>
          </cell>
          <cell r="B29" t="str">
            <v>MERIGNAC</v>
          </cell>
          <cell r="C29">
            <v>7.8817733990147784E-2</v>
          </cell>
          <cell r="D29">
            <v>7.9470198675496692E-2</v>
          </cell>
          <cell r="E29">
            <v>7.9143966332822238E-2</v>
          </cell>
          <cell r="F29">
            <v>9.2542857142857149E-2</v>
          </cell>
          <cell r="G29">
            <v>9.7693351424694708E-2</v>
          </cell>
          <cell r="H29">
            <v>9.5118104283775928E-2</v>
          </cell>
          <cell r="I29">
            <v>7.8767123287671229E-2</v>
          </cell>
          <cell r="J29">
            <v>0.10236220472440945</v>
          </cell>
          <cell r="K29">
            <v>9.0564664006040338E-2</v>
          </cell>
          <cell r="L29">
            <v>9.9509033778476044E-2</v>
          </cell>
          <cell r="M29">
            <v>7.2368421052631582E-2</v>
          </cell>
          <cell r="N29">
            <v>8.5938727415553806E-2</v>
          </cell>
          <cell r="O29">
            <v>8.6206896551724144E-2</v>
          </cell>
          <cell r="P29">
            <v>0.27397260273972601</v>
          </cell>
          <cell r="Q29">
            <v>0.15789473684210525</v>
          </cell>
          <cell r="R29">
            <v>0.17269141204451846</v>
          </cell>
        </row>
        <row r="30">
          <cell r="A30">
            <v>1843</v>
          </cell>
          <cell r="B30" t="str">
            <v>SAINT MEDARD EN JALLES</v>
          </cell>
          <cell r="C30">
            <v>6.1643835616438353E-2</v>
          </cell>
          <cell r="D30">
            <v>6.8627450980392163E-2</v>
          </cell>
          <cell r="E30">
            <v>6.5135643298415258E-2</v>
          </cell>
          <cell r="F30">
            <v>9.0306748466257664E-2</v>
          </cell>
          <cell r="G30">
            <v>7.0631970260223054E-2</v>
          </cell>
          <cell r="H30">
            <v>8.0469359363240359E-2</v>
          </cell>
          <cell r="I30">
            <v>0.11946902654867257</v>
          </cell>
          <cell r="J30">
            <v>5.434782608695652E-2</v>
          </cell>
          <cell r="K30">
            <v>8.6908426317814549E-2</v>
          </cell>
          <cell r="L30">
            <v>8.0977989562060357E-2</v>
          </cell>
          <cell r="M30">
            <v>9.3457943925233641E-2</v>
          </cell>
          <cell r="N30">
            <v>8.7217966743646999E-2</v>
          </cell>
          <cell r="O30">
            <v>9.3023255813953487E-2</v>
          </cell>
          <cell r="P30">
            <v>0.25641025641025639</v>
          </cell>
          <cell r="Q30">
            <v>6.6666666666666666E-2</v>
          </cell>
          <cell r="R30">
            <v>0.13870005963029217</v>
          </cell>
        </row>
        <row r="31">
          <cell r="A31">
            <v>1850</v>
          </cell>
          <cell r="B31" t="str">
            <v>LESPARRE MEDOC</v>
          </cell>
          <cell r="C31">
            <v>0.125</v>
          </cell>
          <cell r="D31">
            <v>0.12048192771084337</v>
          </cell>
          <cell r="E31">
            <v>0.12274096385542169</v>
          </cell>
          <cell r="F31">
            <v>8.9383070301291251E-2</v>
          </cell>
          <cell r="G31">
            <v>9.7744360902255634E-2</v>
          </cell>
          <cell r="H31">
            <v>9.3563715601773442E-2</v>
          </cell>
          <cell r="I31">
            <v>8.8541666666666671E-2</v>
          </cell>
          <cell r="J31">
            <v>3.6585365853658534E-2</v>
          </cell>
          <cell r="K31">
            <v>6.2563516260162599E-2</v>
          </cell>
          <cell r="L31">
            <v>0.14810031069684865</v>
          </cell>
          <cell r="M31">
            <v>5.6818181818181816E-2</v>
          </cell>
          <cell r="N31">
            <v>0.10245924625751524</v>
          </cell>
          <cell r="O31">
            <v>7.407407407407407E-2</v>
          </cell>
          <cell r="P31">
            <v>0.41935483870967744</v>
          </cell>
          <cell r="Q31">
            <v>0</v>
          </cell>
          <cell r="R31">
            <v>0.16447630426125051</v>
          </cell>
        </row>
        <row r="32">
          <cell r="A32">
            <v>51851</v>
          </cell>
          <cell r="B32" t="str">
            <v>Multisite CAUDERAN</v>
          </cell>
          <cell r="C32">
            <v>9.0452261306532666E-2</v>
          </cell>
          <cell r="D32">
            <v>0.11510791366906475</v>
          </cell>
          <cell r="E32">
            <v>0.10278008748779871</v>
          </cell>
          <cell r="F32">
            <v>0.14789997236805746</v>
          </cell>
          <cell r="G32">
            <v>8.8277858176555715E-2</v>
          </cell>
          <cell r="H32">
            <v>0.11808891527230658</v>
          </cell>
          <cell r="I32">
            <v>9.5394736842105268E-2</v>
          </cell>
          <cell r="J32">
            <v>0.10743801652892562</v>
          </cell>
          <cell r="K32">
            <v>0.10141637668551545</v>
          </cell>
          <cell r="L32">
            <v>0.17257242178447277</v>
          </cell>
          <cell r="M32">
            <v>9.6551724137931033E-2</v>
          </cell>
          <cell r="N32">
            <v>0.1345620729612019</v>
          </cell>
          <cell r="O32">
            <v>0.13846153846153847</v>
          </cell>
          <cell r="P32">
            <v>0.33898305084745761</v>
          </cell>
          <cell r="Q32">
            <v>5.8823529411764705E-2</v>
          </cell>
          <cell r="R32">
            <v>0.17875603957358691</v>
          </cell>
        </row>
        <row r="33">
          <cell r="A33">
            <v>1851</v>
          </cell>
          <cell r="B33" t="str">
            <v>BORDEAUX CAUDERAN</v>
          </cell>
          <cell r="C33">
            <v>6.9565217391304349E-2</v>
          </cell>
          <cell r="D33">
            <v>9.5890410958904104E-2</v>
          </cell>
          <cell r="E33">
            <v>8.272781417510422E-2</v>
          </cell>
          <cell r="F33">
            <v>0.16931512981199642</v>
          </cell>
          <cell r="G33">
            <v>9.8321342925659472E-2</v>
          </cell>
          <cell r="H33">
            <v>0.13381823636882795</v>
          </cell>
          <cell r="I33">
            <v>0.13043478260869565</v>
          </cell>
          <cell r="J33">
            <v>0.11267605633802817</v>
          </cell>
          <cell r="K33">
            <v>0.1215554194733619</v>
          </cell>
          <cell r="L33">
            <v>0.14561332250203088</v>
          </cell>
          <cell r="M33">
            <v>5.4945054945054944E-2</v>
          </cell>
          <cell r="N33">
            <v>0.10027918872354291</v>
          </cell>
          <cell r="O33">
            <v>0.11627906976744186</v>
          </cell>
          <cell r="P33">
            <v>0.1951219512195122</v>
          </cell>
          <cell r="Q33">
            <v>0</v>
          </cell>
          <cell r="R33">
            <v>0.10380034032898468</v>
          </cell>
        </row>
        <row r="34">
          <cell r="A34">
            <v>1864</v>
          </cell>
          <cell r="B34" t="str">
            <v>MERIGNAC MONDESIR</v>
          </cell>
          <cell r="C34">
            <v>0.11904761904761904</v>
          </cell>
          <cell r="D34">
            <v>0.13636363636363635</v>
          </cell>
          <cell r="E34">
            <v>0.12770562770562771</v>
          </cell>
          <cell r="F34">
            <v>0.11335740072202166</v>
          </cell>
          <cell r="G34">
            <v>7.2992700729927001E-2</v>
          </cell>
          <cell r="H34">
            <v>9.3175050725974332E-2</v>
          </cell>
          <cell r="I34">
            <v>4.1666666666666664E-2</v>
          </cell>
          <cell r="J34">
            <v>0.1</v>
          </cell>
          <cell r="K34">
            <v>7.0833333333333331E-2</v>
          </cell>
          <cell r="L34">
            <v>0.23961616161616164</v>
          </cell>
          <cell r="M34">
            <v>0.16666666666666666</v>
          </cell>
          <cell r="N34">
            <v>0.20314141414141415</v>
          </cell>
          <cell r="O34">
            <v>0.18181818181818182</v>
          </cell>
          <cell r="P34">
            <v>0.44</v>
          </cell>
          <cell r="Q34">
            <v>0.33333333333333331</v>
          </cell>
          <cell r="R34">
            <v>0.31838383838383838</v>
          </cell>
        </row>
        <row r="35">
          <cell r="A35">
            <v>51859</v>
          </cell>
          <cell r="B35" t="str">
            <v>Multisite BRUGES</v>
          </cell>
          <cell r="C35">
            <v>0.17180616740088106</v>
          </cell>
          <cell r="D35">
            <v>0.2247191011235955</v>
          </cell>
          <cell r="E35">
            <v>0.19826263426223828</v>
          </cell>
          <cell r="F35">
            <v>0.12764257555847569</v>
          </cell>
          <cell r="G35">
            <v>0.12771739130434784</v>
          </cell>
          <cell r="H35">
            <v>0.12767998343141176</v>
          </cell>
          <cell r="I35">
            <v>0.12539184952978055</v>
          </cell>
          <cell r="J35">
            <v>0.20967741935483872</v>
          </cell>
          <cell r="K35">
            <v>0.16753463444230965</v>
          </cell>
          <cell r="L35">
            <v>0.26376257051753738</v>
          </cell>
          <cell r="M35">
            <v>0.26490066225165565</v>
          </cell>
          <cell r="N35">
            <v>0.26433161638459651</v>
          </cell>
          <cell r="O35">
            <v>0.15</v>
          </cell>
          <cell r="P35">
            <v>0.33333333333333331</v>
          </cell>
          <cell r="Q35">
            <v>0</v>
          </cell>
          <cell r="R35">
            <v>0.16111111111111109</v>
          </cell>
        </row>
        <row r="36">
          <cell r="A36">
            <v>1859</v>
          </cell>
          <cell r="B36" t="str">
            <v>BRUGES</v>
          </cell>
          <cell r="C36">
            <v>0.27272727272727271</v>
          </cell>
          <cell r="D36">
            <v>0.20224719101123595</v>
          </cell>
          <cell r="E36">
            <v>0.23748723186925433</v>
          </cell>
          <cell r="F36">
            <v>0.13823229750382068</v>
          </cell>
          <cell r="G36">
            <v>0.16844919786096257</v>
          </cell>
          <cell r="H36">
            <v>0.15334074768239164</v>
          </cell>
          <cell r="I36">
            <v>8.0246913580246909E-2</v>
          </cell>
          <cell r="J36">
            <v>0.13846153846153847</v>
          </cell>
          <cell r="K36">
            <v>0.10935422602089269</v>
          </cell>
          <cell r="L36">
            <v>0.44</v>
          </cell>
          <cell r="M36">
            <v>0.42857142857142855</v>
          </cell>
          <cell r="N36">
            <v>0.43428571428571427</v>
          </cell>
          <cell r="O36">
            <v>0.25</v>
          </cell>
          <cell r="P36">
            <v>0.35714285714285715</v>
          </cell>
          <cell r="Q36">
            <v>0</v>
          </cell>
          <cell r="R36">
            <v>0.20238095238095241</v>
          </cell>
        </row>
        <row r="37">
          <cell r="A37">
            <v>1860</v>
          </cell>
          <cell r="B37" t="str">
            <v>BLANQUEFORT</v>
          </cell>
          <cell r="C37">
            <v>5.6603773584905662E-2</v>
          </cell>
          <cell r="D37">
            <v>0.24719101123595505</v>
          </cell>
          <cell r="E37">
            <v>0.15189739241043035</v>
          </cell>
          <cell r="F37">
            <v>0.11635722041259501</v>
          </cell>
          <cell r="G37">
            <v>8.5635359116022103E-2</v>
          </cell>
          <cell r="H37">
            <v>0.10099628976430855</v>
          </cell>
          <cell r="I37">
            <v>0.17197452229299362</v>
          </cell>
          <cell r="J37">
            <v>0.28813559322033899</v>
          </cell>
          <cell r="K37">
            <v>0.23005505775666629</v>
          </cell>
          <cell r="L37">
            <v>4.818230563002681E-2</v>
          </cell>
          <cell r="M37">
            <v>9.45945945945946E-2</v>
          </cell>
          <cell r="N37">
            <v>7.1388450112310708E-2</v>
          </cell>
          <cell r="O37">
            <v>0.05</v>
          </cell>
          <cell r="P37">
            <v>0.2857142857142857</v>
          </cell>
          <cell r="Q37">
            <v>0</v>
          </cell>
          <cell r="R37">
            <v>0.1119047619047619</v>
          </cell>
        </row>
        <row r="38">
          <cell r="A38">
            <v>43717</v>
          </cell>
          <cell r="B38" t="str">
            <v>DGA SUD GIRONDE</v>
          </cell>
          <cell r="C38">
            <v>9.285714285714286E-2</v>
          </cell>
          <cell r="D38">
            <v>8.8288288288288289E-2</v>
          </cell>
          <cell r="E38">
            <v>9.0572715572715568E-2</v>
          </cell>
          <cell r="F38">
            <v>0.11511313868613138</v>
          </cell>
          <cell r="G38">
            <v>9.186168354872512E-2</v>
          </cell>
          <cell r="H38">
            <v>0.10348741111742825</v>
          </cell>
          <cell r="I38">
            <v>9.3103448275862075E-2</v>
          </cell>
          <cell r="J38">
            <v>7.1574642126789365E-2</v>
          </cell>
          <cell r="K38">
            <v>8.233904520132572E-2</v>
          </cell>
          <cell r="L38">
            <v>0.19727256584788397</v>
          </cell>
          <cell r="M38">
            <v>0.12563667232597622</v>
          </cell>
          <cell r="N38">
            <v>0.1614546190869301</v>
          </cell>
          <cell r="O38">
            <v>0.12258064516129032</v>
          </cell>
          <cell r="P38">
            <v>0.12403100775193798</v>
          </cell>
          <cell r="Q38">
            <v>0.20454545454545456</v>
          </cell>
          <cell r="R38">
            <v>0.15038570248622762</v>
          </cell>
          <cell r="S38">
            <v>0</v>
          </cell>
          <cell r="T38">
            <v>0</v>
          </cell>
          <cell r="U38">
            <v>0</v>
          </cell>
          <cell r="V38">
            <v>1</v>
          </cell>
          <cell r="W38">
            <v>1</v>
          </cell>
          <cell r="X38">
            <v>1000</v>
          </cell>
        </row>
        <row r="39">
          <cell r="A39">
            <v>1842</v>
          </cell>
          <cell r="B39" t="str">
            <v>BORDEAUX BARRIERE DE PESSAC</v>
          </cell>
          <cell r="C39">
            <v>2.4390243902439025E-2</v>
          </cell>
          <cell r="D39">
            <v>6.4516129032258063E-2</v>
          </cell>
          <cell r="E39">
            <v>4.4453186467348541E-2</v>
          </cell>
          <cell r="F39">
            <v>3.3461002785515316E-2</v>
          </cell>
          <cell r="G39">
            <v>5.9523809523809521E-2</v>
          </cell>
          <cell r="H39">
            <v>4.6492406154662422E-2</v>
          </cell>
          <cell r="I39">
            <v>8.4112149532710276E-2</v>
          </cell>
          <cell r="J39">
            <v>2.1276595744680851E-2</v>
          </cell>
          <cell r="K39">
            <v>5.2694372638695565E-2</v>
          </cell>
          <cell r="L39">
            <v>3.985658409387223E-2</v>
          </cell>
          <cell r="M39">
            <v>3.125E-2</v>
          </cell>
          <cell r="N39">
            <v>3.5553292046936115E-2</v>
          </cell>
          <cell r="O39">
            <v>0.13333333333333333</v>
          </cell>
          <cell r="P39">
            <v>0.2</v>
          </cell>
          <cell r="Q39">
            <v>0</v>
          </cell>
          <cell r="R39">
            <v>0.11111111111111112</v>
          </cell>
        </row>
        <row r="40">
          <cell r="A40">
            <v>51845</v>
          </cell>
          <cell r="B40" t="str">
            <v>Multisite PESSAC</v>
          </cell>
          <cell r="C40">
            <v>8.98876404494382E-2</v>
          </cell>
          <cell r="D40">
            <v>8.1761006289308172E-2</v>
          </cell>
          <cell r="E40">
            <v>8.5824323369373179E-2</v>
          </cell>
          <cell r="F40">
            <v>0.11802172814552804</v>
          </cell>
          <cell r="G40">
            <v>0.10013531799729364</v>
          </cell>
          <cell r="H40">
            <v>0.10907852307141083</v>
          </cell>
          <cell r="I40">
            <v>9.4637223974763401E-2</v>
          </cell>
          <cell r="J40">
            <v>5.4794520547945202E-2</v>
          </cell>
          <cell r="K40">
            <v>7.4715872261354302E-2</v>
          </cell>
          <cell r="L40">
            <v>0.41301156583629894</v>
          </cell>
          <cell r="M40">
            <v>0.1242603550295858</v>
          </cell>
          <cell r="N40">
            <v>0.26863596043294236</v>
          </cell>
          <cell r="O40">
            <v>0.125</v>
          </cell>
          <cell r="P40">
            <v>0.23529411764705882</v>
          </cell>
          <cell r="Q40">
            <v>0</v>
          </cell>
          <cell r="R40">
            <v>0.12009803921568628</v>
          </cell>
        </row>
        <row r="41">
          <cell r="A41">
            <v>1845</v>
          </cell>
          <cell r="B41" t="str">
            <v>PESSAC</v>
          </cell>
          <cell r="C41">
            <v>8.5714285714285715E-2</v>
          </cell>
          <cell r="D41">
            <v>0.11214953271028037</v>
          </cell>
          <cell r="E41">
            <v>9.8931909212283037E-2</v>
          </cell>
          <cell r="F41">
            <v>0.10107998525617398</v>
          </cell>
          <cell r="G41">
            <v>0.1029126213592233</v>
          </cell>
          <cell r="H41">
            <v>0.10199630330769864</v>
          </cell>
          <cell r="I41">
            <v>0.10050251256281408</v>
          </cell>
          <cell r="J41">
            <v>6.0606060606060608E-2</v>
          </cell>
          <cell r="K41">
            <v>8.0554286584437335E-2</v>
          </cell>
          <cell r="L41">
            <v>0.42243718592964824</v>
          </cell>
          <cell r="M41">
            <v>0.12931034482758622</v>
          </cell>
          <cell r="N41">
            <v>0.27587376537861724</v>
          </cell>
          <cell r="O41">
            <v>0.13333333333333333</v>
          </cell>
          <cell r="P41">
            <v>0.32</v>
          </cell>
          <cell r="Q41">
            <v>0</v>
          </cell>
          <cell r="R41">
            <v>0.15111111111111111</v>
          </cell>
        </row>
        <row r="42">
          <cell r="A42">
            <v>1865</v>
          </cell>
          <cell r="B42" t="str">
            <v>PESSAC ALOUETTE</v>
          </cell>
          <cell r="C42">
            <v>9.7826086956521743E-2</v>
          </cell>
          <cell r="D42">
            <v>1.9230769230769232E-2</v>
          </cell>
          <cell r="E42">
            <v>5.8528428093645488E-2</v>
          </cell>
          <cell r="F42">
            <v>0.15493975903614457</v>
          </cell>
          <cell r="G42">
            <v>9.375E-2</v>
          </cell>
          <cell r="H42">
            <v>0.12434487951807228</v>
          </cell>
          <cell r="I42">
            <v>8.4745762711864403E-2</v>
          </cell>
          <cell r="J42">
            <v>4.2553191489361701E-2</v>
          </cell>
          <cell r="K42">
            <v>6.3649477100613056E-2</v>
          </cell>
          <cell r="L42">
            <v>0.39012957317073171</v>
          </cell>
          <cell r="M42">
            <v>0.11320754716981132</v>
          </cell>
          <cell r="N42">
            <v>0.2516685601702715</v>
          </cell>
          <cell r="O42">
            <v>0.1</v>
          </cell>
          <cell r="P42">
            <v>0</v>
          </cell>
          <cell r="Q42">
            <v>0</v>
          </cell>
          <cell r="R42">
            <v>3.3333333333333333E-2</v>
          </cell>
        </row>
        <row r="43">
          <cell r="A43">
            <v>1846</v>
          </cell>
          <cell r="B43" t="str">
            <v>BORDEAUX BARRIER DE TOULOUSE</v>
          </cell>
          <cell r="C43">
            <v>0.2</v>
          </cell>
          <cell r="D43">
            <v>0</v>
          </cell>
          <cell r="E43">
            <v>0.1</v>
          </cell>
          <cell r="F43">
            <v>0.13963636363636364</v>
          </cell>
          <cell r="G43">
            <v>0.10218978102189781</v>
          </cell>
          <cell r="H43">
            <v>0.12091307232913073</v>
          </cell>
          <cell r="I43">
            <v>7.6271186440677971E-2</v>
          </cell>
          <cell r="J43">
            <v>4.3478260869565216E-2</v>
          </cell>
          <cell r="K43">
            <v>5.9874723655121594E-2</v>
          </cell>
          <cell r="L43">
            <v>8.1755373592630506E-2</v>
          </cell>
          <cell r="M43">
            <v>3.1746031746031744E-2</v>
          </cell>
          <cell r="N43">
            <v>5.6750702669331125E-2</v>
          </cell>
          <cell r="O43">
            <v>0.15789473684210525</v>
          </cell>
          <cell r="P43">
            <v>0.2</v>
          </cell>
          <cell r="Q43">
            <v>0.44</v>
          </cell>
          <cell r="R43">
            <v>0.26596491228070174</v>
          </cell>
        </row>
        <row r="44">
          <cell r="A44">
            <v>51855</v>
          </cell>
          <cell r="B44" t="str">
            <v>Multisite TALENCE</v>
          </cell>
          <cell r="C44">
            <v>0.1005586592178771</v>
          </cell>
          <cell r="D44">
            <v>9.8445595854922283E-2</v>
          </cell>
          <cell r="E44">
            <v>9.9502127536399698E-2</v>
          </cell>
          <cell r="F44">
            <v>0.12084968642524783</v>
          </cell>
          <cell r="G44">
            <v>9.106830122591944E-2</v>
          </cell>
          <cell r="H44">
            <v>0.10595899382558363</v>
          </cell>
          <cell r="I44">
            <v>9.3394077448747156E-2</v>
          </cell>
          <cell r="J44">
            <v>9.7142857142857142E-2</v>
          </cell>
          <cell r="K44">
            <v>9.5268467295802156E-2</v>
          </cell>
          <cell r="L44">
            <v>0.16399346279561622</v>
          </cell>
          <cell r="M44">
            <v>0.10731707317073171</v>
          </cell>
          <cell r="N44">
            <v>0.13565526798317395</v>
          </cell>
          <cell r="O44">
            <v>0.15909090909090909</v>
          </cell>
          <cell r="P44">
            <v>0.2</v>
          </cell>
          <cell r="Q44">
            <v>0.2857142857142857</v>
          </cell>
          <cell r="R44">
            <v>0.21493506493506495</v>
          </cell>
        </row>
        <row r="45">
          <cell r="A45">
            <v>1855</v>
          </cell>
          <cell r="B45" t="str">
            <v>TALENCE</v>
          </cell>
          <cell r="C45">
            <v>9.0261282660332537E-2</v>
          </cell>
          <cell r="D45">
            <v>6.4220183486238536E-2</v>
          </cell>
          <cell r="E45">
            <v>7.7240733073285536E-2</v>
          </cell>
          <cell r="F45">
            <v>8.2268456375838919E-2</v>
          </cell>
          <cell r="G45">
            <v>8.8888888888888892E-2</v>
          </cell>
          <cell r="H45">
            <v>8.5578672632363906E-2</v>
          </cell>
          <cell r="I45">
            <v>8.1300813008130079E-2</v>
          </cell>
          <cell r="J45">
            <v>0.10810810810810811</v>
          </cell>
          <cell r="K45">
            <v>9.4704460558119097E-2</v>
          </cell>
          <cell r="L45">
            <v>0.21338195077484048</v>
          </cell>
          <cell r="M45">
            <v>9.1743119266055051E-2</v>
          </cell>
          <cell r="N45">
            <v>0.15256253502044775</v>
          </cell>
          <cell r="O45">
            <v>8.8235294117647065E-2</v>
          </cell>
          <cell r="P45">
            <v>0.17142857142857143</v>
          </cell>
          <cell r="Q45">
            <v>0.16666666666666666</v>
          </cell>
          <cell r="R45">
            <v>0.14211017740429507</v>
          </cell>
        </row>
        <row r="46">
          <cell r="A46">
            <v>1857</v>
          </cell>
          <cell r="B46" t="str">
            <v>VILLENAVE D'ORNON</v>
          </cell>
          <cell r="C46">
            <v>0.13793103448275862</v>
          </cell>
          <cell r="D46">
            <v>0.14285714285714285</v>
          </cell>
          <cell r="E46">
            <v>0.14039408866995073</v>
          </cell>
          <cell r="F46">
            <v>0.1794192562404483</v>
          </cell>
          <cell r="G46">
            <v>9.5490716180371346E-2</v>
          </cell>
          <cell r="H46">
            <v>0.13745498621040983</v>
          </cell>
          <cell r="I46">
            <v>0.10880829015544041</v>
          </cell>
          <cell r="J46">
            <v>7.8125E-2</v>
          </cell>
          <cell r="K46">
            <v>9.3466645077720206E-2</v>
          </cell>
          <cell r="L46">
            <v>0.12795809777186565</v>
          </cell>
          <cell r="M46">
            <v>0.125</v>
          </cell>
          <cell r="N46">
            <v>0.12647904888593281</v>
          </cell>
          <cell r="O46">
            <v>0.4</v>
          </cell>
          <cell r="P46">
            <v>0.3</v>
          </cell>
          <cell r="Q46">
            <v>0.44</v>
          </cell>
          <cell r="R46">
            <v>0.37999999999999995</v>
          </cell>
        </row>
        <row r="47">
          <cell r="A47">
            <v>1856</v>
          </cell>
          <cell r="B47" t="str">
            <v>GRADIGNAN</v>
          </cell>
          <cell r="C47">
            <v>5.5555555555555552E-2</v>
          </cell>
          <cell r="D47">
            <v>0.15476190476190477</v>
          </cell>
          <cell r="E47">
            <v>0.10515873015873016</v>
          </cell>
          <cell r="F47">
            <v>0.13707746478873239</v>
          </cell>
          <cell r="G47">
            <v>9.9462365591397844E-2</v>
          </cell>
          <cell r="H47">
            <v>0.11826991519006512</v>
          </cell>
          <cell r="I47">
            <v>9.8958333333333329E-2</v>
          </cell>
          <cell r="J47">
            <v>9.3333333333333338E-2</v>
          </cell>
          <cell r="K47">
            <v>9.6145833333333333E-2</v>
          </cell>
          <cell r="L47">
            <v>0.12998251136761105</v>
          </cell>
          <cell r="M47">
            <v>0.30681818181818182</v>
          </cell>
          <cell r="N47">
            <v>0.21840034659289642</v>
          </cell>
          <cell r="O47">
            <v>0</v>
          </cell>
          <cell r="P47">
            <v>0.35</v>
          </cell>
          <cell r="Q47">
            <v>0.2857142857142857</v>
          </cell>
          <cell r="R47">
            <v>0.2119047619047619</v>
          </cell>
        </row>
        <row r="48">
          <cell r="A48">
            <v>43739</v>
          </cell>
          <cell r="B48" t="str">
            <v>DGA BASSIN D'ARCACHON</v>
          </cell>
          <cell r="C48">
            <v>7.8629032258064516E-2</v>
          </cell>
          <cell r="D48">
            <v>0.15384615384615385</v>
          </cell>
          <cell r="E48">
            <v>0.11623759305210918</v>
          </cell>
          <cell r="F48">
            <v>0.12390543478260871</v>
          </cell>
          <cell r="G48">
            <v>7.4999999999999997E-2</v>
          </cell>
          <cell r="H48">
            <v>9.9452717391304346E-2</v>
          </cell>
          <cell r="I48">
            <v>9.6695226438188495E-2</v>
          </cell>
          <cell r="J48">
            <v>0.1239193083573487</v>
          </cell>
          <cell r="K48">
            <v>0.1103072673977686</v>
          </cell>
          <cell r="L48">
            <v>0.21405691594970219</v>
          </cell>
          <cell r="M48">
            <v>0.24173027989821882</v>
          </cell>
          <cell r="N48">
            <v>0.22789359792396052</v>
          </cell>
          <cell r="O48">
            <v>0.10714285714285714</v>
          </cell>
          <cell r="P48">
            <v>0.12156862745098039</v>
          </cell>
          <cell r="Q48">
            <v>0.17499999999999999</v>
          </cell>
          <cell r="R48">
            <v>0.13457049486461251</v>
          </cell>
          <cell r="S48">
            <v>0</v>
          </cell>
          <cell r="T48">
            <v>0</v>
          </cell>
          <cell r="U48">
            <v>0</v>
          </cell>
          <cell r="V48">
            <v>1</v>
          </cell>
          <cell r="W48">
            <v>0</v>
          </cell>
          <cell r="X48">
            <v>500</v>
          </cell>
        </row>
        <row r="49">
          <cell r="A49">
            <v>1831</v>
          </cell>
          <cell r="B49" t="str">
            <v>ARCACHON</v>
          </cell>
          <cell r="C49">
            <v>0.10810810810810811</v>
          </cell>
          <cell r="D49">
            <v>0.12676056338028169</v>
          </cell>
          <cell r="E49">
            <v>0.1174343357441949</v>
          </cell>
          <cell r="F49">
            <v>0.1483432916892993</v>
          </cell>
          <cell r="G49">
            <v>8.7209302325581398E-2</v>
          </cell>
          <cell r="H49">
            <v>0.11777629700744036</v>
          </cell>
          <cell r="I49">
            <v>9.4117647058823528E-2</v>
          </cell>
          <cell r="J49">
            <v>0.10126582278481013</v>
          </cell>
          <cell r="K49">
            <v>9.769173492181682E-2</v>
          </cell>
          <cell r="L49">
            <v>0.43409879253567507</v>
          </cell>
          <cell r="M49">
            <v>0.10714285714285714</v>
          </cell>
          <cell r="N49">
            <v>0.27062082483926608</v>
          </cell>
          <cell r="O49">
            <v>0.10344827586206896</v>
          </cell>
          <cell r="P49">
            <v>0.15151515151515152</v>
          </cell>
          <cell r="Q49">
            <v>0.18181818181818182</v>
          </cell>
          <cell r="R49">
            <v>0.14559386973180077</v>
          </cell>
        </row>
        <row r="50">
          <cell r="A50">
            <v>51848</v>
          </cell>
          <cell r="B50" t="str">
            <v>Multisite LA TESTE DE BUCH</v>
          </cell>
          <cell r="C50">
            <v>8.6956521739130432E-2</v>
          </cell>
          <cell r="D50">
            <v>0.13385826771653545</v>
          </cell>
          <cell r="E50">
            <v>0.11040739472783294</v>
          </cell>
          <cell r="F50">
            <v>0.13628497409326423</v>
          </cell>
          <cell r="G50">
            <v>7.6923076923076927E-2</v>
          </cell>
          <cell r="H50">
            <v>0.10660402550817058</v>
          </cell>
          <cell r="I50">
            <v>9.1168091168091173E-2</v>
          </cell>
          <cell r="J50">
            <v>0.12837837837837837</v>
          </cell>
          <cell r="K50">
            <v>0.10977323477323478</v>
          </cell>
          <cell r="L50">
            <v>0.10180949396835344</v>
          </cell>
          <cell r="M50">
            <v>0.28662420382165604</v>
          </cell>
          <cell r="N50">
            <v>0.19421684889500473</v>
          </cell>
          <cell r="O50">
            <v>8.6956521739130432E-2</v>
          </cell>
          <cell r="P50">
            <v>0.24615384615384617</v>
          </cell>
          <cell r="Q50">
            <v>9.0909090909090912E-2</v>
          </cell>
          <cell r="R50">
            <v>0.14133981960068917</v>
          </cell>
        </row>
        <row r="51">
          <cell r="A51">
            <v>1848</v>
          </cell>
          <cell r="B51" t="str">
            <v>LA TESTE DE BUCH</v>
          </cell>
          <cell r="C51">
            <v>5.9701492537313432E-2</v>
          </cell>
          <cell r="D51">
            <v>0.15476190476190477</v>
          </cell>
          <cell r="E51">
            <v>0.1072316986496091</v>
          </cell>
          <cell r="F51">
            <v>0.13761133603238865</v>
          </cell>
          <cell r="G51">
            <v>7.1599045346062054E-2</v>
          </cell>
          <cell r="H51">
            <v>0.10460519068922536</v>
          </cell>
          <cell r="I51">
            <v>9.1743119266055051E-2</v>
          </cell>
          <cell r="J51">
            <v>0.13541666666666666</v>
          </cell>
          <cell r="K51">
            <v>0.11357989296636085</v>
          </cell>
          <cell r="L51">
            <v>0.12523181925158861</v>
          </cell>
          <cell r="M51">
            <v>0.3235294117647059</v>
          </cell>
          <cell r="N51">
            <v>0.22438061550814725</v>
          </cell>
          <cell r="O51">
            <v>4.1666666666666664E-2</v>
          </cell>
          <cell r="P51">
            <v>0.23404255319148937</v>
          </cell>
          <cell r="Q51">
            <v>6.25E-2</v>
          </cell>
          <cell r="R51">
            <v>0.11273640661938535</v>
          </cell>
        </row>
        <row r="52">
          <cell r="A52">
            <v>1870</v>
          </cell>
          <cell r="B52" t="str">
            <v>GUJAN MESTRAS</v>
          </cell>
          <cell r="C52">
            <v>0.13698630136986301</v>
          </cell>
          <cell r="D52">
            <v>9.3023255813953487E-2</v>
          </cell>
          <cell r="E52">
            <v>0.11500477859190825</v>
          </cell>
          <cell r="F52">
            <v>0.13392805755395684</v>
          </cell>
          <cell r="G52">
            <v>8.7155963302752298E-2</v>
          </cell>
          <cell r="H52">
            <v>0.11054201042835457</v>
          </cell>
          <cell r="I52">
            <v>9.0225563909774431E-2</v>
          </cell>
          <cell r="J52">
            <v>0.11538461538461539</v>
          </cell>
          <cell r="K52">
            <v>0.10280508964719491</v>
          </cell>
          <cell r="L52">
            <v>5.5168697282099347E-2</v>
          </cell>
          <cell r="M52">
            <v>0.21818181818181817</v>
          </cell>
          <cell r="N52">
            <v>0.13667525773195877</v>
          </cell>
          <cell r="O52">
            <v>0.19047619047619047</v>
          </cell>
          <cell r="P52">
            <v>0.27777777777777779</v>
          </cell>
          <cell r="Q52">
            <v>0.16666666666666666</v>
          </cell>
          <cell r="R52">
            <v>0.21164021164021163</v>
          </cell>
        </row>
        <row r="53">
          <cell r="A53">
            <v>51852</v>
          </cell>
          <cell r="B53" t="str">
            <v>Multisite ANDERNOS LES BAINS</v>
          </cell>
          <cell r="C53">
            <v>4.4776119402985072E-2</v>
          </cell>
          <cell r="D53">
            <v>0.1889763779527559</v>
          </cell>
          <cell r="E53">
            <v>0.11687624867787048</v>
          </cell>
          <cell r="F53">
            <v>9.7390683052300656E-2</v>
          </cell>
          <cell r="G53">
            <v>6.6129032258064518E-2</v>
          </cell>
          <cell r="H53">
            <v>8.1759857655182594E-2</v>
          </cell>
          <cell r="I53">
            <v>9.9041533546325874E-2</v>
          </cell>
          <cell r="J53">
            <v>0.12213740458015267</v>
          </cell>
          <cell r="K53">
            <v>0.11058946906323927</v>
          </cell>
          <cell r="L53">
            <v>0.11437935581088718</v>
          </cell>
          <cell r="M53">
            <v>0.26451612903225807</v>
          </cell>
          <cell r="N53">
            <v>0.18944774242157264</v>
          </cell>
          <cell r="O53">
            <v>0.12</v>
          </cell>
          <cell r="P53">
            <v>0.19230769230769232</v>
          </cell>
          <cell r="Q53">
            <v>0.16666666666666666</v>
          </cell>
          <cell r="R53">
            <v>0.15965811965811963</v>
          </cell>
        </row>
        <row r="54">
          <cell r="A54">
            <v>1852</v>
          </cell>
          <cell r="B54" t="str">
            <v>ANDERNOS LES BAINS</v>
          </cell>
          <cell r="C54">
            <v>5.2631578947368418E-2</v>
          </cell>
          <cell r="D54">
            <v>0.23943661971830985</v>
          </cell>
          <cell r="E54">
            <v>0.14603409933283912</v>
          </cell>
          <cell r="F54">
            <v>0.1098796992481203</v>
          </cell>
          <cell r="G54">
            <v>7.1232876712328766E-2</v>
          </cell>
          <cell r="H54">
            <v>9.0556287980224526E-2</v>
          </cell>
          <cell r="I54">
            <v>0.10869565217391304</v>
          </cell>
          <cell r="J54">
            <v>0.16666666666666666</v>
          </cell>
          <cell r="K54">
            <v>0.13768115942028986</v>
          </cell>
          <cell r="L54">
            <v>9.613630192777628E-2</v>
          </cell>
          <cell r="M54">
            <v>0.39534883720930231</v>
          </cell>
          <cell r="N54">
            <v>0.24574256956853929</v>
          </cell>
          <cell r="O54">
            <v>0.10810810810810811</v>
          </cell>
          <cell r="P54">
            <v>0.18421052631578946</v>
          </cell>
          <cell r="Q54">
            <v>0.23076923076923078</v>
          </cell>
          <cell r="R54">
            <v>0.17436262173104278</v>
          </cell>
        </row>
        <row r="55">
          <cell r="A55">
            <v>1873</v>
          </cell>
          <cell r="B55" t="str">
            <v>BIGANOS</v>
          </cell>
          <cell r="C55">
            <v>3.4482758620689655E-2</v>
          </cell>
          <cell r="D55">
            <v>0.125</v>
          </cell>
          <cell r="E55">
            <v>7.9741379310344834E-2</v>
          </cell>
          <cell r="F55">
            <v>8.0824468085106391E-2</v>
          </cell>
          <cell r="G55">
            <v>5.8823529411764705E-2</v>
          </cell>
          <cell r="H55">
            <v>6.9823998748435548E-2</v>
          </cell>
          <cell r="I55">
            <v>8.5271317829457363E-2</v>
          </cell>
          <cell r="J55">
            <v>5.6603773584905662E-2</v>
          </cell>
          <cell r="K55">
            <v>7.0937545707181512E-2</v>
          </cell>
          <cell r="L55">
            <v>0.15570110701107009</v>
          </cell>
          <cell r="M55">
            <v>0.10144927536231885</v>
          </cell>
          <cell r="N55">
            <v>0.12857519118669447</v>
          </cell>
          <cell r="O55">
            <v>0.15384615384615385</v>
          </cell>
          <cell r="P55">
            <v>0.21428571428571427</v>
          </cell>
          <cell r="Q55">
            <v>0</v>
          </cell>
          <cell r="R55">
            <v>0.12271062271062272</v>
          </cell>
        </row>
        <row r="56">
          <cell r="A56">
            <v>43741</v>
          </cell>
          <cell r="B56" t="str">
            <v>DGA BORDEAUX RIVE DROITE</v>
          </cell>
          <cell r="C56">
            <v>0.10485933503836317</v>
          </cell>
          <cell r="D56">
            <v>0.11673151750972763</v>
          </cell>
          <cell r="E56">
            <v>0.1107954262740454</v>
          </cell>
          <cell r="F56">
            <v>0.11553840579710145</v>
          </cell>
          <cell r="G56">
            <v>9.9741411156261547E-2</v>
          </cell>
          <cell r="H56">
            <v>0.10763990847668151</v>
          </cell>
          <cell r="I56">
            <v>0.11141304347826086</v>
          </cell>
          <cell r="J56">
            <v>0.10173160173160173</v>
          </cell>
          <cell r="K56">
            <v>0.1065723226049313</v>
          </cell>
          <cell r="L56">
            <v>0.16608528784648188</v>
          </cell>
          <cell r="M56">
            <v>0.13419117647058823</v>
          </cell>
          <cell r="N56">
            <v>0.15013823215853506</v>
          </cell>
          <cell r="O56">
            <v>0.12568306010928962</v>
          </cell>
          <cell r="P56">
            <v>0.20231213872832371</v>
          </cell>
          <cell r="Q56">
            <v>0.37254901960784315</v>
          </cell>
          <cell r="R56">
            <v>0.23351473948181881</v>
          </cell>
          <cell r="S56">
            <v>0</v>
          </cell>
          <cell r="T56">
            <v>0</v>
          </cell>
          <cell r="U56">
            <v>0</v>
          </cell>
          <cell r="V56">
            <v>1</v>
          </cell>
          <cell r="W56">
            <v>1</v>
          </cell>
          <cell r="X56">
            <v>1000</v>
          </cell>
        </row>
        <row r="57">
          <cell r="A57">
            <v>1834</v>
          </cell>
          <cell r="B57" t="str">
            <v>LANGON</v>
          </cell>
          <cell r="C57">
            <v>7.5187969924812026E-2</v>
          </cell>
          <cell r="D57">
            <v>8.98876404494382E-2</v>
          </cell>
          <cell r="E57">
            <v>8.2537805187125113E-2</v>
          </cell>
          <cell r="F57">
            <v>5.447858070099524E-2</v>
          </cell>
          <cell r="G57">
            <v>9.2511013215859028E-2</v>
          </cell>
          <cell r="H57">
            <v>7.349479695842713E-2</v>
          </cell>
          <cell r="I57">
            <v>5.2356020942408377E-2</v>
          </cell>
          <cell r="J57">
            <v>5.2631578947368418E-2</v>
          </cell>
          <cell r="K57">
            <v>5.2493799944888397E-2</v>
          </cell>
          <cell r="L57">
            <v>0.15990395271518287</v>
          </cell>
          <cell r="M57">
            <v>0.13978494623655913</v>
          </cell>
          <cell r="N57">
            <v>0.149844449475871</v>
          </cell>
          <cell r="O57">
            <v>0.17857142857142858</v>
          </cell>
          <cell r="P57">
            <v>0.25714285714285712</v>
          </cell>
          <cell r="Q57">
            <v>0</v>
          </cell>
          <cell r="R57">
            <v>0.14523809523809525</v>
          </cell>
        </row>
        <row r="58">
          <cell r="A58">
            <v>51835</v>
          </cell>
          <cell r="B58" t="str">
            <v>Multisite LIBOURNE</v>
          </cell>
          <cell r="C58">
            <v>6.4748201438848921E-2</v>
          </cell>
          <cell r="D58">
            <v>0.1</v>
          </cell>
          <cell r="E58">
            <v>8.237410071942447E-2</v>
          </cell>
          <cell r="F58">
            <v>0.14838121656429562</v>
          </cell>
          <cell r="G58">
            <v>7.9710144927536225E-2</v>
          </cell>
          <cell r="H58">
            <v>0.11404568074591592</v>
          </cell>
          <cell r="I58">
            <v>0.14356435643564355</v>
          </cell>
          <cell r="J58">
            <v>0.14792899408284024</v>
          </cell>
          <cell r="K58">
            <v>0.1457466752592419</v>
          </cell>
          <cell r="L58">
            <v>0.12894493177387914</v>
          </cell>
          <cell r="M58">
            <v>8.673469387755102E-2</v>
          </cell>
          <cell r="N58">
            <v>0.10783981282571509</v>
          </cell>
          <cell r="O58">
            <v>7.8947368421052627E-2</v>
          </cell>
          <cell r="P58">
            <v>0.31914893617021278</v>
          </cell>
          <cell r="Q58">
            <v>0.08</v>
          </cell>
          <cell r="R58">
            <v>0.15936543486375515</v>
          </cell>
        </row>
        <row r="59">
          <cell r="A59">
            <v>1825</v>
          </cell>
          <cell r="B59" t="str">
            <v>SAINT ANDRE DE CUBZAC</v>
          </cell>
          <cell r="C59">
            <v>0.10309278350515463</v>
          </cell>
          <cell r="D59">
            <v>0.12698412698412698</v>
          </cell>
          <cell r="E59">
            <v>0.11503845524464081</v>
          </cell>
          <cell r="F59">
            <v>0.12837916910473962</v>
          </cell>
          <cell r="G59">
            <v>8.9285714285714288E-2</v>
          </cell>
          <cell r="H59">
            <v>0.10883244169522696</v>
          </cell>
          <cell r="I59">
            <v>0.12587412587412589</v>
          </cell>
          <cell r="J59">
            <v>0.1864406779661017</v>
          </cell>
          <cell r="K59">
            <v>0.15615740192011379</v>
          </cell>
          <cell r="L59">
            <v>0.20637956204379562</v>
          </cell>
          <cell r="M59">
            <v>4.1666666666666664E-2</v>
          </cell>
          <cell r="N59">
            <v>0.12402311435523114</v>
          </cell>
          <cell r="O59">
            <v>0.2</v>
          </cell>
          <cell r="P59">
            <v>0.44</v>
          </cell>
          <cell r="Q59">
            <v>0</v>
          </cell>
          <cell r="R59">
            <v>0.21333333333333335</v>
          </cell>
        </row>
        <row r="60">
          <cell r="A60">
            <v>1835</v>
          </cell>
          <cell r="B60" t="str">
            <v>LIBOURNE</v>
          </cell>
          <cell r="C60">
            <v>4.2424242424242427E-2</v>
          </cell>
          <cell r="D60">
            <v>8.4112149532710276E-2</v>
          </cell>
          <cell r="E60">
            <v>6.3268195978476355E-2</v>
          </cell>
          <cell r="F60">
            <v>0.13986175115207372</v>
          </cell>
          <cell r="G60">
            <v>6.6317626527050616E-2</v>
          </cell>
          <cell r="H60">
            <v>0.10308968883956217</v>
          </cell>
          <cell r="I60">
            <v>0.15319148936170213</v>
          </cell>
          <cell r="J60">
            <v>0.11764705882352941</v>
          </cell>
          <cell r="K60">
            <v>0.13541927409261578</v>
          </cell>
          <cell r="L60">
            <v>7.9669657422512238E-2</v>
          </cell>
          <cell r="M60">
            <v>0.10714285714285714</v>
          </cell>
          <cell r="N60">
            <v>9.3406257282684688E-2</v>
          </cell>
          <cell r="O60">
            <v>6.9767441860465115E-2</v>
          </cell>
          <cell r="P60">
            <v>0.18604651162790697</v>
          </cell>
          <cell r="Q60">
            <v>0.16666666666666666</v>
          </cell>
          <cell r="R60">
            <v>0.1408268733850129</v>
          </cell>
        </row>
        <row r="61">
          <cell r="A61">
            <v>1878</v>
          </cell>
          <cell r="B61" t="str">
            <v>SAINT EMILION</v>
          </cell>
          <cell r="C61">
            <v>6.25E-2</v>
          </cell>
          <cell r="D61">
            <v>0.1</v>
          </cell>
          <cell r="E61">
            <v>8.1250000000000003E-2</v>
          </cell>
          <cell r="F61">
            <v>0.34856666666666664</v>
          </cell>
          <cell r="G61">
            <v>0.15789473684210525</v>
          </cell>
          <cell r="H61">
            <v>0.25323070175438595</v>
          </cell>
          <cell r="I61">
            <v>0.15384615384615385</v>
          </cell>
          <cell r="J61">
            <v>0.25</v>
          </cell>
          <cell r="K61">
            <v>0.20192307692307693</v>
          </cell>
          <cell r="L61">
            <v>0.18120567375886526</v>
          </cell>
          <cell r="M61">
            <v>0.16666666666666666</v>
          </cell>
          <cell r="N61">
            <v>0.17393617021276597</v>
          </cell>
          <cell r="O61">
            <v>4.3478260869565216E-2</v>
          </cell>
          <cell r="P61">
            <v>0.30952380952380953</v>
          </cell>
          <cell r="Q61">
            <v>0</v>
          </cell>
          <cell r="R61">
            <v>0.11766735679779157</v>
          </cell>
        </row>
        <row r="62">
          <cell r="A62">
            <v>1836</v>
          </cell>
          <cell r="B62" t="str">
            <v>BORDEAUX LA BASTIDE</v>
          </cell>
          <cell r="C62">
            <v>0.10638297872340426</v>
          </cell>
          <cell r="D62">
            <v>0.18478260869565216</v>
          </cell>
          <cell r="E62">
            <v>0.1455827937095282</v>
          </cell>
          <cell r="F62">
            <v>0.13772786177105831</v>
          </cell>
          <cell r="G62">
            <v>0.11320754716981132</v>
          </cell>
          <cell r="H62">
            <v>0.12546770447043482</v>
          </cell>
          <cell r="I62">
            <v>0.12626262626262627</v>
          </cell>
          <cell r="J62">
            <v>0.125</v>
          </cell>
          <cell r="K62">
            <v>0.12563131313131315</v>
          </cell>
          <cell r="L62">
            <v>0.18247366509262622</v>
          </cell>
          <cell r="M62">
            <v>0.16853932584269662</v>
          </cell>
          <cell r="N62">
            <v>0.17550649546766142</v>
          </cell>
          <cell r="O62">
            <v>0.13636363636363635</v>
          </cell>
          <cell r="P62">
            <v>0.44</v>
          </cell>
          <cell r="Q62">
            <v>0.4</v>
          </cell>
          <cell r="R62">
            <v>0.3254545454545455</v>
          </cell>
        </row>
        <row r="63">
          <cell r="A63">
            <v>51853</v>
          </cell>
          <cell r="B63" t="str">
            <v>Multisite CENON</v>
          </cell>
          <cell r="C63">
            <v>0.16956521739130434</v>
          </cell>
          <cell r="D63">
            <v>0.11038961038961038</v>
          </cell>
          <cell r="E63">
            <v>0.13997741389045737</v>
          </cell>
          <cell r="F63">
            <v>9.711897261933608E-2</v>
          </cell>
          <cell r="G63">
            <v>0.11975308641975309</v>
          </cell>
          <cell r="H63">
            <v>0.10843602951954459</v>
          </cell>
          <cell r="I63">
            <v>8.9820359281437126E-2</v>
          </cell>
          <cell r="J63">
            <v>5.8394160583941604E-2</v>
          </cell>
          <cell r="K63">
            <v>7.4107259932689365E-2</v>
          </cell>
          <cell r="L63">
            <v>0.19675236806495264</v>
          </cell>
          <cell r="M63">
            <v>0.16867469879518071</v>
          </cell>
          <cell r="N63">
            <v>0.18271353343006669</v>
          </cell>
          <cell r="O63">
            <v>0.17142857142857143</v>
          </cell>
          <cell r="P63">
            <v>0.27777777777777779</v>
          </cell>
          <cell r="Q63">
            <v>0.44</v>
          </cell>
          <cell r="R63">
            <v>0.29640211640211639</v>
          </cell>
        </row>
        <row r="64">
          <cell r="A64">
            <v>1824</v>
          </cell>
          <cell r="B64" t="str">
            <v>AMBARES ET LAGRAVE</v>
          </cell>
          <cell r="C64">
            <v>0.29629629629629628</v>
          </cell>
          <cell r="D64">
            <v>0.13157894736842105</v>
          </cell>
          <cell r="E64">
            <v>0.21393762183235865</v>
          </cell>
          <cell r="F64">
            <v>5.3780617678381257E-2</v>
          </cell>
          <cell r="G64">
            <v>0.14720812182741116</v>
          </cell>
          <cell r="H64">
            <v>0.10049436975289622</v>
          </cell>
          <cell r="I64">
            <v>0.11538461538461539</v>
          </cell>
          <cell r="J64">
            <v>9.0909090909090912E-2</v>
          </cell>
          <cell r="K64">
            <v>0.10314685314685315</v>
          </cell>
          <cell r="L64">
            <v>0.10796192609182531</v>
          </cell>
          <cell r="M64">
            <v>5.4054054054054057E-2</v>
          </cell>
          <cell r="N64">
            <v>8.1007990072939684E-2</v>
          </cell>
          <cell r="O64">
            <v>0.3</v>
          </cell>
          <cell r="P64">
            <v>0.25</v>
          </cell>
          <cell r="Q64">
            <v>0</v>
          </cell>
          <cell r="R64">
            <v>0.18333333333333335</v>
          </cell>
        </row>
        <row r="65">
          <cell r="A65">
            <v>1853</v>
          </cell>
          <cell r="B65" t="str">
            <v>CENON</v>
          </cell>
          <cell r="C65">
            <v>0.13068181818181818</v>
          </cell>
          <cell r="D65">
            <v>0.10344827586206896</v>
          </cell>
          <cell r="E65">
            <v>0.11706504702194356</v>
          </cell>
          <cell r="F65">
            <v>0.10988393977415307</v>
          </cell>
          <cell r="G65">
            <v>0.11092985318107668</v>
          </cell>
          <cell r="H65">
            <v>0.11040689647761487</v>
          </cell>
          <cell r="I65">
            <v>8.203125E-2</v>
          </cell>
          <cell r="J65">
            <v>4.807692307692308E-2</v>
          </cell>
          <cell r="K65">
            <v>6.5054086538461536E-2</v>
          </cell>
          <cell r="L65">
            <v>0.21914148545608586</v>
          </cell>
          <cell r="M65">
            <v>0.20155038759689922</v>
          </cell>
          <cell r="N65">
            <v>0.21034593652649253</v>
          </cell>
          <cell r="O65">
            <v>0.12</v>
          </cell>
          <cell r="P65">
            <v>0.2857142857142857</v>
          </cell>
          <cell r="Q65">
            <v>0.44</v>
          </cell>
          <cell r="R65">
            <v>0.28190476190476188</v>
          </cell>
        </row>
        <row r="66">
          <cell r="A66">
            <v>43733</v>
          </cell>
          <cell r="B66" t="str">
            <v>DGA LOT ET GARONNE</v>
          </cell>
          <cell r="C66">
            <v>0.12669683257918551</v>
          </cell>
          <cell r="D66">
            <v>0.12867647058823528</v>
          </cell>
          <cell r="E66">
            <v>0.1276866515837104</v>
          </cell>
          <cell r="F66">
            <v>0.1002072192513369</v>
          </cell>
          <cell r="G66">
            <v>9.8438560760353025E-2</v>
          </cell>
          <cell r="H66">
            <v>9.932289000584496E-2</v>
          </cell>
          <cell r="I66">
            <v>0.10953058321479374</v>
          </cell>
          <cell r="J66">
            <v>0.13580246913580246</v>
          </cell>
          <cell r="K66">
            <v>0.12266652617529811</v>
          </cell>
          <cell r="L66">
            <v>0.12850739497323291</v>
          </cell>
          <cell r="M66">
            <v>0.17560975609756097</v>
          </cell>
          <cell r="N66">
            <v>0.15205857553539692</v>
          </cell>
          <cell r="O66">
            <v>0.1</v>
          </cell>
          <cell r="P66">
            <v>0.17518248175182483</v>
          </cell>
          <cell r="Q66">
            <v>0.25925925925925924</v>
          </cell>
          <cell r="R66">
            <v>0.17814724700369466</v>
          </cell>
          <cell r="S66">
            <v>0</v>
          </cell>
          <cell r="T66">
            <v>0</v>
          </cell>
          <cell r="U66">
            <v>0</v>
          </cell>
          <cell r="V66">
            <v>1</v>
          </cell>
          <cell r="W66">
            <v>1</v>
          </cell>
          <cell r="X66">
            <v>1000</v>
          </cell>
        </row>
        <row r="67">
          <cell r="A67">
            <v>51200</v>
          </cell>
          <cell r="B67" t="str">
            <v>Multisite AGEN</v>
          </cell>
          <cell r="C67">
            <v>0.1125</v>
          </cell>
          <cell r="D67">
            <v>0.10256410256410256</v>
          </cell>
          <cell r="E67">
            <v>0.10753205128205129</v>
          </cell>
          <cell r="F67">
            <v>0.10745142568761039</v>
          </cell>
          <cell r="G67">
            <v>0.10453400503778337</v>
          </cell>
          <cell r="H67">
            <v>0.10599271536269689</v>
          </cell>
          <cell r="I67">
            <v>0.12928759894459102</v>
          </cell>
          <cell r="J67">
            <v>0.10989010989010989</v>
          </cell>
          <cell r="K67">
            <v>0.11958885441735045</v>
          </cell>
          <cell r="L67">
            <v>0.14448635634028892</v>
          </cell>
          <cell r="M67">
            <v>0.20627802690582961</v>
          </cell>
          <cell r="N67">
            <v>0.17538219162305926</v>
          </cell>
          <cell r="O67">
            <v>9.3023255813953487E-2</v>
          </cell>
          <cell r="P67">
            <v>0.27272727272727271</v>
          </cell>
          <cell r="Q67">
            <v>0.26666666666666666</v>
          </cell>
          <cell r="R67">
            <v>0.21080573173596429</v>
          </cell>
        </row>
        <row r="68">
          <cell r="A68">
            <v>1200</v>
          </cell>
          <cell r="B68" t="str">
            <v>AGEN</v>
          </cell>
          <cell r="C68">
            <v>0.11650485436893204</v>
          </cell>
          <cell r="D68">
            <v>0.10294117647058823</v>
          </cell>
          <cell r="E68">
            <v>0.10972301541976014</v>
          </cell>
          <cell r="F68">
            <v>6.815205327413984E-2</v>
          </cell>
          <cell r="G68">
            <v>9.9715099715099717E-2</v>
          </cell>
          <cell r="H68">
            <v>8.3933576494619772E-2</v>
          </cell>
          <cell r="I68">
            <v>8.1081081081081086E-2</v>
          </cell>
          <cell r="J68">
            <v>8.8235294117647065E-2</v>
          </cell>
          <cell r="K68">
            <v>8.4658187599364082E-2</v>
          </cell>
          <cell r="L68">
            <v>0.18539473684210525</v>
          </cell>
          <cell r="M68">
            <v>0.19791666666666666</v>
          </cell>
          <cell r="N68">
            <v>0.19165570175438595</v>
          </cell>
          <cell r="O68">
            <v>4.5454545454545456E-2</v>
          </cell>
          <cell r="P68">
            <v>0.22222222222222221</v>
          </cell>
          <cell r="Q68">
            <v>0.33333333333333331</v>
          </cell>
          <cell r="R68">
            <v>0.20033670033670034</v>
          </cell>
        </row>
        <row r="69">
          <cell r="A69">
            <v>1236</v>
          </cell>
          <cell r="B69" t="str">
            <v>AGEN QUARTIER DE LA PORTE DU PIN</v>
          </cell>
          <cell r="C69">
            <v>0.11475409836065574</v>
          </cell>
          <cell r="D69">
            <v>5.4054054054054057E-2</v>
          </cell>
          <cell r="E69">
            <v>8.4404076207354906E-2</v>
          </cell>
          <cell r="F69">
            <v>0.1948394004282655</v>
          </cell>
          <cell r="G69">
            <v>9.4736842105263161E-2</v>
          </cell>
          <cell r="H69">
            <v>0.14478812126676432</v>
          </cell>
          <cell r="I69">
            <v>0.12371134020618557</v>
          </cell>
          <cell r="J69">
            <v>0.10869565217391304</v>
          </cell>
          <cell r="K69">
            <v>0.1162034961900493</v>
          </cell>
          <cell r="L69">
            <v>0.14471902017291063</v>
          </cell>
          <cell r="M69">
            <v>0.14814814814814814</v>
          </cell>
          <cell r="N69">
            <v>0.14643358416052937</v>
          </cell>
          <cell r="O69">
            <v>0</v>
          </cell>
          <cell r="P69">
            <v>0.3</v>
          </cell>
          <cell r="Q69">
            <v>0</v>
          </cell>
          <cell r="R69">
            <v>9.9999999999999992E-2</v>
          </cell>
        </row>
        <row r="70">
          <cell r="A70">
            <v>1237</v>
          </cell>
          <cell r="B70" t="str">
            <v>NERAC</v>
          </cell>
          <cell r="C70">
            <v>0.10256410256410256</v>
          </cell>
          <cell r="D70">
            <v>8.3333333333333329E-2</v>
          </cell>
          <cell r="E70">
            <v>9.2948717948717952E-2</v>
          </cell>
          <cell r="F70">
            <v>8.2118491921005385E-2</v>
          </cell>
          <cell r="G70">
            <v>0.15966386554621848</v>
          </cell>
          <cell r="H70">
            <v>0.12089117873361194</v>
          </cell>
          <cell r="I70">
            <v>0.20634920634920634</v>
          </cell>
          <cell r="J70">
            <v>0.18181818181818182</v>
          </cell>
          <cell r="K70">
            <v>0.19408369408369408</v>
          </cell>
          <cell r="L70">
            <v>5.1390862944162431E-2</v>
          </cell>
          <cell r="M70">
            <v>0.11428571428571428</v>
          </cell>
          <cell r="N70">
            <v>8.283828861493836E-2</v>
          </cell>
          <cell r="O70">
            <v>0.2857142857142857</v>
          </cell>
          <cell r="P70">
            <v>0.44</v>
          </cell>
          <cell r="Q70">
            <v>0.44</v>
          </cell>
          <cell r="R70">
            <v>0.38857142857142857</v>
          </cell>
        </row>
        <row r="71">
          <cell r="A71">
            <v>1240</v>
          </cell>
          <cell r="B71" t="str">
            <v>LE PASSAGE D'AGEN</v>
          </cell>
          <cell r="C71">
            <v>0.10810810810810811</v>
          </cell>
          <cell r="D71">
            <v>0.18518518518518517</v>
          </cell>
          <cell r="E71">
            <v>0.14664664664664664</v>
          </cell>
          <cell r="F71">
            <v>0.11238805970149253</v>
          </cell>
          <cell r="G71">
            <v>8.2089552238805971E-2</v>
          </cell>
          <cell r="H71">
            <v>9.723880597014925E-2</v>
          </cell>
          <cell r="I71">
            <v>0.16901408450704225</v>
          </cell>
          <cell r="J71">
            <v>8.5714285714285715E-2</v>
          </cell>
          <cell r="K71">
            <v>0.127364185110664</v>
          </cell>
          <cell r="L71">
            <v>0.11103023516237402</v>
          </cell>
          <cell r="M71">
            <v>0.39473684210526316</v>
          </cell>
          <cell r="N71">
            <v>0.25288353863381857</v>
          </cell>
          <cell r="O71">
            <v>0.14285714285714285</v>
          </cell>
          <cell r="P71">
            <v>0.22222222222222221</v>
          </cell>
          <cell r="Q71">
            <v>0.33333333333333331</v>
          </cell>
          <cell r="R71">
            <v>0.23280423280423279</v>
          </cell>
        </row>
        <row r="72">
          <cell r="A72">
            <v>51232</v>
          </cell>
          <cell r="B72" t="str">
            <v>Multisite MARMANDE</v>
          </cell>
          <cell r="C72">
            <v>0.16379310344827586</v>
          </cell>
          <cell r="D72">
            <v>0.17105263157894737</v>
          </cell>
          <cell r="E72">
            <v>0.16742286751361163</v>
          </cell>
          <cell r="F72">
            <v>0.10490035769034235</v>
          </cell>
          <cell r="G72">
            <v>9.8734177215189872E-2</v>
          </cell>
          <cell r="H72">
            <v>0.10181726745276612</v>
          </cell>
          <cell r="I72">
            <v>0.10837438423645321</v>
          </cell>
          <cell r="J72">
            <v>0.19780219780219779</v>
          </cell>
          <cell r="K72">
            <v>0.1530882910193255</v>
          </cell>
          <cell r="L72">
            <v>0.14596792241700857</v>
          </cell>
          <cell r="M72">
            <v>0.16071428571428573</v>
          </cell>
          <cell r="N72">
            <v>0.15334110406564716</v>
          </cell>
          <cell r="O72">
            <v>0.125</v>
          </cell>
          <cell r="P72">
            <v>0.21428571428571427</v>
          </cell>
          <cell r="Q72">
            <v>0.375</v>
          </cell>
          <cell r="R72">
            <v>0.23809523809523811</v>
          </cell>
        </row>
        <row r="73">
          <cell r="A73">
            <v>1232</v>
          </cell>
          <cell r="B73" t="str">
            <v>MARMANDE</v>
          </cell>
          <cell r="C73">
            <v>0.16470588235294117</v>
          </cell>
          <cell r="D73">
            <v>0.18518518518518517</v>
          </cell>
          <cell r="E73">
            <v>0.17494553376906319</v>
          </cell>
          <cell r="F73">
            <v>9.6046841731724633E-2</v>
          </cell>
          <cell r="G73">
            <v>9.5744680851063829E-2</v>
          </cell>
          <cell r="H73">
            <v>9.5895761291394238E-2</v>
          </cell>
          <cell r="I73">
            <v>0.11267605633802817</v>
          </cell>
          <cell r="J73">
            <v>0.20967741935483872</v>
          </cell>
          <cell r="K73">
            <v>0.16117673784643344</v>
          </cell>
          <cell r="L73">
            <v>0.13819875776397517</v>
          </cell>
          <cell r="M73">
            <v>0.1875</v>
          </cell>
          <cell r="N73">
            <v>0.16284937888198758</v>
          </cell>
          <cell r="O73">
            <v>0.15</v>
          </cell>
          <cell r="P73">
            <v>0.25</v>
          </cell>
          <cell r="Q73">
            <v>0.33333333333333331</v>
          </cell>
          <cell r="R73">
            <v>0.24444444444444446</v>
          </cell>
        </row>
        <row r="74">
          <cell r="A74">
            <v>1239</v>
          </cell>
          <cell r="B74" t="str">
            <v>TONNEINS</v>
          </cell>
          <cell r="C74">
            <v>0.16129032258064516</v>
          </cell>
          <cell r="D74">
            <v>0.13636363636363635</v>
          </cell>
          <cell r="E74">
            <v>0.14882697947214074</v>
          </cell>
          <cell r="F74">
            <v>0.12766423357664233</v>
          </cell>
          <cell r="G74">
            <v>0.10619469026548672</v>
          </cell>
          <cell r="H74">
            <v>0.11692946192106453</v>
          </cell>
          <cell r="I74">
            <v>9.8360655737704916E-2</v>
          </cell>
          <cell r="J74">
            <v>0.17241379310344829</v>
          </cell>
          <cell r="K74">
            <v>0.1353872244205766</v>
          </cell>
          <cell r="L74">
            <v>0.16602136181575433</v>
          </cell>
          <cell r="M74">
            <v>9.375E-2</v>
          </cell>
          <cell r="N74">
            <v>0.12988568090787717</v>
          </cell>
          <cell r="O74">
            <v>0</v>
          </cell>
          <cell r="P74">
            <v>0</v>
          </cell>
          <cell r="Q74">
            <v>0.44</v>
          </cell>
          <cell r="R74">
            <v>0.14666666666666667</v>
          </cell>
        </row>
        <row r="75">
          <cell r="A75">
            <v>1235</v>
          </cell>
          <cell r="B75" t="str">
            <v>VILLENEUVE SUR LOT</v>
          </cell>
          <cell r="C75">
            <v>0.11627906976744186</v>
          </cell>
          <cell r="D75">
            <v>0.15</v>
          </cell>
          <cell r="E75">
            <v>0.13313953488372093</v>
          </cell>
          <cell r="F75">
            <v>7.5923076923076926E-2</v>
          </cell>
          <cell r="G75">
            <v>8.098591549295775E-2</v>
          </cell>
          <cell r="H75">
            <v>7.8454496208017338E-2</v>
          </cell>
          <cell r="I75">
            <v>4.4444444444444446E-2</v>
          </cell>
          <cell r="J75">
            <v>0.11764705882352941</v>
          </cell>
          <cell r="K75">
            <v>8.1045751633986932E-2</v>
          </cell>
          <cell r="L75">
            <v>6.066115702479339E-2</v>
          </cell>
          <cell r="M75">
            <v>0.10666666666666667</v>
          </cell>
          <cell r="N75">
            <v>8.3663911845730035E-2</v>
          </cell>
          <cell r="O75">
            <v>7.6923076923076927E-2</v>
          </cell>
          <cell r="P75">
            <v>0.17647058823529413</v>
          </cell>
          <cell r="Q75">
            <v>0</v>
          </cell>
          <cell r="R75">
            <v>8.4464555052790338E-2</v>
          </cell>
        </row>
        <row r="76">
          <cell r="A76">
            <v>43763</v>
          </cell>
          <cell r="B76" t="str">
            <v>DGA LANDES NORD</v>
          </cell>
          <cell r="C76">
            <v>0.11724137931034483</v>
          </cell>
          <cell r="D76">
            <v>0.10702341137123746</v>
          </cell>
          <cell r="E76">
            <v>0.11213239534079114</v>
          </cell>
          <cell r="F76">
            <v>0.1183523600439078</v>
          </cell>
          <cell r="G76">
            <v>0.10601548540798095</v>
          </cell>
          <cell r="H76">
            <v>0.11218392272594438</v>
          </cell>
          <cell r="I76">
            <v>0.12453300124533001</v>
          </cell>
          <cell r="J76">
            <v>7.0680628272251314E-2</v>
          </cell>
          <cell r="K76">
            <v>9.7606814758790655E-2</v>
          </cell>
          <cell r="L76">
            <v>0.15835502958579881</v>
          </cell>
          <cell r="M76">
            <v>0.13807531380753138</v>
          </cell>
          <cell r="N76">
            <v>0.14821517169666509</v>
          </cell>
          <cell r="O76">
            <v>0.21348314606741572</v>
          </cell>
          <cell r="P76">
            <v>0.13690476190476192</v>
          </cell>
          <cell r="Q76">
            <v>0.20454545454545456</v>
          </cell>
          <cell r="R76">
            <v>0.18497778750587743</v>
          </cell>
          <cell r="S76">
            <v>0</v>
          </cell>
          <cell r="T76">
            <v>0</v>
          </cell>
          <cell r="U76">
            <v>0</v>
          </cell>
          <cell r="V76">
            <v>1</v>
          </cell>
          <cell r="W76">
            <v>1</v>
          </cell>
          <cell r="X76">
            <v>1000</v>
          </cell>
        </row>
        <row r="77">
          <cell r="A77">
            <v>51734</v>
          </cell>
          <cell r="B77" t="str">
            <v>Multisite MONT DE MARSAN</v>
          </cell>
          <cell r="C77">
            <v>7.3170731707317069E-2</v>
          </cell>
          <cell r="D77">
            <v>9.036144578313253E-2</v>
          </cell>
          <cell r="E77">
            <v>8.1766088745224799E-2</v>
          </cell>
          <cell r="F77">
            <v>0.13011077542799598</v>
          </cell>
          <cell r="G77">
            <v>8.9729729729729729E-2</v>
          </cell>
          <cell r="H77">
            <v>0.10992025257886286</v>
          </cell>
          <cell r="I77">
            <v>0.12946428571428573</v>
          </cell>
          <cell r="J77">
            <v>7.9812206572769953E-2</v>
          </cell>
          <cell r="K77">
            <v>0.10463824614352785</v>
          </cell>
          <cell r="L77">
            <v>0.20632965468138129</v>
          </cell>
          <cell r="M77">
            <v>0.15151515151515152</v>
          </cell>
          <cell r="N77">
            <v>0.1789224030982664</v>
          </cell>
          <cell r="O77">
            <v>0.15217391304347827</v>
          </cell>
          <cell r="P77">
            <v>0.14925373134328357</v>
          </cell>
          <cell r="Q77">
            <v>0.22222222222222221</v>
          </cell>
          <cell r="R77">
            <v>0.17454995553632802</v>
          </cell>
        </row>
        <row r="78">
          <cell r="A78">
            <v>1734</v>
          </cell>
          <cell r="B78" t="str">
            <v>MONT DE MARSAN</v>
          </cell>
          <cell r="C78">
            <v>5.4545454545454543E-2</v>
          </cell>
          <cell r="D78">
            <v>8.9285714285714288E-2</v>
          </cell>
          <cell r="E78">
            <v>7.1915584415584419E-2</v>
          </cell>
          <cell r="F78">
            <v>0.12066217044757818</v>
          </cell>
          <cell r="G78">
            <v>7.8904991948470213E-2</v>
          </cell>
          <cell r="H78">
            <v>9.978358119802419E-2</v>
          </cell>
          <cell r="I78">
            <v>0.1206896551724138</v>
          </cell>
          <cell r="J78">
            <v>8.5106382978723402E-2</v>
          </cell>
          <cell r="K78">
            <v>0.1028980190755686</v>
          </cell>
          <cell r="L78">
            <v>0.20461519302615191</v>
          </cell>
          <cell r="M78">
            <v>0.15760869565217392</v>
          </cell>
          <cell r="N78">
            <v>0.18111194433916292</v>
          </cell>
          <cell r="O78">
            <v>0.1875</v>
          </cell>
          <cell r="P78">
            <v>0.10869565217391304</v>
          </cell>
          <cell r="Q78">
            <v>0.15789473684210525</v>
          </cell>
          <cell r="R78">
            <v>0.15136346300533943</v>
          </cell>
        </row>
        <row r="79">
          <cell r="A79">
            <v>1739</v>
          </cell>
          <cell r="B79" t="str">
            <v>HAGETMAU</v>
          </cell>
          <cell r="C79">
            <v>0.13953488372093023</v>
          </cell>
          <cell r="D79">
            <v>0.1</v>
          </cell>
          <cell r="E79">
            <v>0.11976744186046512</v>
          </cell>
          <cell r="F79">
            <v>0.12049092849519745</v>
          </cell>
          <cell r="G79">
            <v>8.2278481012658222E-2</v>
          </cell>
          <cell r="H79">
            <v>0.10138470475392783</v>
          </cell>
          <cell r="I79">
            <v>0.1744186046511628</v>
          </cell>
          <cell r="J79">
            <v>2.6315789473684209E-2</v>
          </cell>
          <cell r="K79">
            <v>0.1003671970624235</v>
          </cell>
          <cell r="L79">
            <v>0.36521531100478466</v>
          </cell>
          <cell r="M79">
            <v>0.10526315789473684</v>
          </cell>
          <cell r="N79">
            <v>0.23523923444976075</v>
          </cell>
          <cell r="O79">
            <v>0.14285714285714285</v>
          </cell>
          <cell r="P79">
            <v>0.1</v>
          </cell>
          <cell r="Q79">
            <v>0.25</v>
          </cell>
          <cell r="R79">
            <v>0.16428571428571428</v>
          </cell>
        </row>
        <row r="80">
          <cell r="A80">
            <v>1748</v>
          </cell>
          <cell r="B80" t="str">
            <v>AIRE SUR L'ADOUR</v>
          </cell>
          <cell r="C80">
            <v>7.8947368421052627E-2</v>
          </cell>
          <cell r="D80">
            <v>8.3333333333333329E-2</v>
          </cell>
          <cell r="E80">
            <v>8.1140350877192985E-2</v>
          </cell>
          <cell r="F80">
            <v>0.18211488250652741</v>
          </cell>
          <cell r="G80">
            <v>0.14383561643835616</v>
          </cell>
          <cell r="H80">
            <v>0.1629752494724418</v>
          </cell>
          <cell r="I80">
            <v>0.1111111111111111</v>
          </cell>
          <cell r="J80">
            <v>0.11764705882352941</v>
          </cell>
          <cell r="K80">
            <v>0.11437908496732026</v>
          </cell>
          <cell r="L80">
            <v>4.2125162972620596E-2</v>
          </cell>
          <cell r="M80">
            <v>0.16666666666666666</v>
          </cell>
          <cell r="N80">
            <v>0.10439591481964362</v>
          </cell>
          <cell r="O80">
            <v>0</v>
          </cell>
          <cell r="P80">
            <v>0.36363636363636365</v>
          </cell>
          <cell r="Q80">
            <v>0.44</v>
          </cell>
          <cell r="R80">
            <v>0.26787878787878788</v>
          </cell>
        </row>
        <row r="81">
          <cell r="A81">
            <v>51736</v>
          </cell>
          <cell r="B81" t="str">
            <v>Multisite MIMIZAN</v>
          </cell>
          <cell r="C81">
            <v>0.21551724137931033</v>
          </cell>
          <cell r="D81">
            <v>8.5365853658536592E-2</v>
          </cell>
          <cell r="E81">
            <v>0.15044154751892347</v>
          </cell>
          <cell r="F81">
            <v>0.10434363709353674</v>
          </cell>
          <cell r="G81">
            <v>0.14473684210526316</v>
          </cell>
          <cell r="H81">
            <v>0.12454023959939994</v>
          </cell>
          <cell r="I81">
            <v>0.12663755458515283</v>
          </cell>
          <cell r="J81">
            <v>7.6190476190476197E-2</v>
          </cell>
          <cell r="K81">
            <v>0.10141401538781451</v>
          </cell>
          <cell r="L81">
            <v>0.11034281546316557</v>
          </cell>
          <cell r="M81">
            <v>0.16666666666666666</v>
          </cell>
          <cell r="N81">
            <v>0.13850474106491611</v>
          </cell>
          <cell r="O81">
            <v>0.40909090909090912</v>
          </cell>
          <cell r="P81">
            <v>0.24242424242424243</v>
          </cell>
          <cell r="Q81">
            <v>7.1428571428571425E-2</v>
          </cell>
          <cell r="R81">
            <v>0.24098124098124099</v>
          </cell>
        </row>
        <row r="82">
          <cell r="A82">
            <v>1736</v>
          </cell>
          <cell r="B82" t="str">
            <v>MIMIZAN</v>
          </cell>
          <cell r="C82">
            <v>0.28749999999999998</v>
          </cell>
          <cell r="D82">
            <v>0.11764705882352941</v>
          </cell>
          <cell r="E82">
            <v>0.20257352941176471</v>
          </cell>
          <cell r="F82">
            <v>0.10620985010706638</v>
          </cell>
          <cell r="G82">
            <v>0.16923076923076924</v>
          </cell>
          <cell r="H82">
            <v>0.1377203096689178</v>
          </cell>
          <cell r="I82">
            <v>0.14906832298136646</v>
          </cell>
          <cell r="J82">
            <v>9.7222222222222224E-2</v>
          </cell>
          <cell r="K82">
            <v>0.12314527260179434</v>
          </cell>
          <cell r="L82">
            <v>8.3809293320425943E-2</v>
          </cell>
          <cell r="M82">
            <v>0.22340425531914893</v>
          </cell>
          <cell r="N82">
            <v>0.15360677431978742</v>
          </cell>
          <cell r="O82">
            <v>0.4</v>
          </cell>
          <cell r="P82">
            <v>0.2857142857142857</v>
          </cell>
          <cell r="Q82">
            <v>0</v>
          </cell>
          <cell r="R82">
            <v>0.22857142857142856</v>
          </cell>
        </row>
        <row r="83">
          <cell r="A83">
            <v>1744</v>
          </cell>
          <cell r="B83" t="str">
            <v>MORCENX</v>
          </cell>
          <cell r="C83">
            <v>5.5555555555555552E-2</v>
          </cell>
          <cell r="D83">
            <v>3.2258064516129031E-2</v>
          </cell>
          <cell r="E83">
            <v>4.3906810035842292E-2</v>
          </cell>
          <cell r="F83">
            <v>9.8747993579454255E-2</v>
          </cell>
          <cell r="G83">
            <v>8.3969465648854963E-2</v>
          </cell>
          <cell r="H83">
            <v>9.1358729614154616E-2</v>
          </cell>
          <cell r="I83">
            <v>7.3529411764705885E-2</v>
          </cell>
          <cell r="J83">
            <v>3.0303030303030304E-2</v>
          </cell>
          <cell r="K83">
            <v>5.1916221033868094E-2</v>
          </cell>
          <cell r="L83">
            <v>0.19144970414201185</v>
          </cell>
          <cell r="M83">
            <v>2.6315789473684209E-2</v>
          </cell>
          <cell r="N83">
            <v>0.10888274680784803</v>
          </cell>
          <cell r="O83">
            <v>0.44</v>
          </cell>
          <cell r="P83">
            <v>0</v>
          </cell>
          <cell r="Q83">
            <v>0.33333333333333331</v>
          </cell>
          <cell r="R83">
            <v>0.25777777777777777</v>
          </cell>
        </row>
        <row r="84">
          <cell r="A84">
            <v>1741</v>
          </cell>
          <cell r="B84" t="str">
            <v>BISCARROSSE</v>
          </cell>
          <cell r="C84">
            <v>0.1095890410958904</v>
          </cell>
          <cell r="D84">
            <v>0.19607843137254902</v>
          </cell>
          <cell r="E84">
            <v>0.1528337362342197</v>
          </cell>
          <cell r="F84">
            <v>0.10415356711003629</v>
          </cell>
          <cell r="G84">
            <v>9.7315436241610737E-2</v>
          </cell>
          <cell r="H84">
            <v>0.10073450167582351</v>
          </cell>
          <cell r="I84">
            <v>9.154929577464789E-2</v>
          </cell>
          <cell r="J84">
            <v>3.125E-2</v>
          </cell>
          <cell r="K84">
            <v>6.1399647887323945E-2</v>
          </cell>
          <cell r="L84">
            <v>8.3135103926096993E-2</v>
          </cell>
          <cell r="M84">
            <v>4.878048780487805E-2</v>
          </cell>
          <cell r="N84">
            <v>6.5957795865487528E-2</v>
          </cell>
          <cell r="O84">
            <v>0.13636363636363635</v>
          </cell>
          <cell r="P84">
            <v>0.15151515151515152</v>
          </cell>
          <cell r="Q84">
            <v>0.2</v>
          </cell>
          <cell r="R84">
            <v>0.16262626262626262</v>
          </cell>
        </row>
        <row r="85">
          <cell r="A85">
            <v>43765</v>
          </cell>
          <cell r="B85" t="str">
            <v>DGA PAU PYRENEES</v>
          </cell>
          <cell r="C85">
            <v>9.9720410065237658E-2</v>
          </cell>
          <cell r="D85">
            <v>8.9285714285714288E-2</v>
          </cell>
          <cell r="E85">
            <v>9.4503062175475966E-2</v>
          </cell>
          <cell r="F85">
            <v>0.13278236397748594</v>
          </cell>
          <cell r="G85">
            <v>8.9051540103690152E-2</v>
          </cell>
          <cell r="H85">
            <v>0.11091695204058805</v>
          </cell>
          <cell r="I85">
            <v>0.11984021304926765</v>
          </cell>
          <cell r="J85">
            <v>8.7201125175808719E-2</v>
          </cell>
          <cell r="K85">
            <v>0.10352066911253818</v>
          </cell>
          <cell r="L85">
            <v>0.19476025321570478</v>
          </cell>
          <cell r="M85">
            <v>0.13507625272331156</v>
          </cell>
          <cell r="N85">
            <v>0.16491825296950818</v>
          </cell>
          <cell r="O85">
            <v>0.17989417989417988</v>
          </cell>
          <cell r="P85">
            <v>0.11870503597122302</v>
          </cell>
          <cell r="Q85">
            <v>0.13333333333333333</v>
          </cell>
          <cell r="R85">
            <v>0.14397751639957876</v>
          </cell>
          <cell r="S85">
            <v>0</v>
          </cell>
          <cell r="T85">
            <v>0</v>
          </cell>
          <cell r="U85">
            <v>0</v>
          </cell>
          <cell r="V85">
            <v>1</v>
          </cell>
          <cell r="W85">
            <v>1</v>
          </cell>
          <cell r="X85">
            <v>1000</v>
          </cell>
        </row>
        <row r="86">
          <cell r="A86">
            <v>53500</v>
          </cell>
          <cell r="B86" t="str">
            <v>Multisite PAU</v>
          </cell>
          <cell r="C86">
            <v>0.12903225806451613</v>
          </cell>
          <cell r="D86">
            <v>5.7142857142857141E-2</v>
          </cell>
          <cell r="E86">
            <v>9.308755760368663E-2</v>
          </cell>
          <cell r="F86">
            <v>0.18753420582986319</v>
          </cell>
          <cell r="G86">
            <v>9.5029239766081866E-2</v>
          </cell>
          <cell r="H86">
            <v>0.14128172279797252</v>
          </cell>
          <cell r="I86">
            <v>0.13522012578616352</v>
          </cell>
          <cell r="J86">
            <v>0.13740458015267176</v>
          </cell>
          <cell r="K86">
            <v>0.13631235296941763</v>
          </cell>
          <cell r="L86">
            <v>0.19405540819333925</v>
          </cell>
          <cell r="M86">
            <v>0.20744680851063829</v>
          </cell>
          <cell r="N86">
            <v>0.20075110835198878</v>
          </cell>
          <cell r="O86">
            <v>0.15384615384615385</v>
          </cell>
          <cell r="P86">
            <v>0.15254237288135594</v>
          </cell>
          <cell r="Q86">
            <v>6.6666666666666666E-2</v>
          </cell>
          <cell r="R86">
            <v>0.12435173113139215</v>
          </cell>
        </row>
        <row r="87">
          <cell r="A87">
            <v>3500</v>
          </cell>
          <cell r="B87" t="str">
            <v>PAU</v>
          </cell>
          <cell r="C87">
            <v>0.1419753086419753</v>
          </cell>
          <cell r="D87">
            <v>3.8095238095238099E-2</v>
          </cell>
          <cell r="E87">
            <v>9.00352733686067E-2</v>
          </cell>
          <cell r="F87">
            <v>0.20990708478513359</v>
          </cell>
          <cell r="G87">
            <v>9.6899224806201556E-2</v>
          </cell>
          <cell r="H87">
            <v>0.15340315479566757</v>
          </cell>
          <cell r="I87">
            <v>9.9585062240663894E-2</v>
          </cell>
          <cell r="J87">
            <v>0.16161616161616163</v>
          </cell>
          <cell r="K87">
            <v>0.13060061192841277</v>
          </cell>
          <cell r="L87">
            <v>0.21812453531598514</v>
          </cell>
          <cell r="M87">
            <v>0.22068965517241379</v>
          </cell>
          <cell r="N87">
            <v>0.21940709524419946</v>
          </cell>
          <cell r="O87">
            <v>0.16666666666666666</v>
          </cell>
          <cell r="P87">
            <v>0.12280701754385964</v>
          </cell>
          <cell r="Q87">
            <v>8.3333333333333329E-2</v>
          </cell>
          <cell r="R87">
            <v>0.12426900584795321</v>
          </cell>
        </row>
        <row r="88">
          <cell r="A88">
            <v>3536</v>
          </cell>
          <cell r="B88" t="str">
            <v>PAU CROIX DU PRINCE</v>
          </cell>
          <cell r="C88">
            <v>9.0909090909090912E-2</v>
          </cell>
          <cell r="D88">
            <v>0.11428571428571428</v>
          </cell>
          <cell r="E88">
            <v>0.1025974025974026</v>
          </cell>
          <cell r="F88">
            <v>0.11333761232349167</v>
          </cell>
          <cell r="G88">
            <v>8.9285714285714288E-2</v>
          </cell>
          <cell r="H88">
            <v>0.10131166330460298</v>
          </cell>
          <cell r="I88">
            <v>0.24675324675324675</v>
          </cell>
          <cell r="J88">
            <v>6.25E-2</v>
          </cell>
          <cell r="K88">
            <v>0.15462662337662336</v>
          </cell>
          <cell r="L88">
            <v>0.10195590327169274</v>
          </cell>
          <cell r="M88">
            <v>0.16279069767441862</v>
          </cell>
          <cell r="N88">
            <v>0.13237330047305568</v>
          </cell>
          <cell r="O88">
            <v>0.1</v>
          </cell>
          <cell r="P88">
            <v>0.44</v>
          </cell>
          <cell r="Q88">
            <v>0</v>
          </cell>
          <cell r="R88">
            <v>0.18000000000000002</v>
          </cell>
        </row>
        <row r="89">
          <cell r="A89">
            <v>3532</v>
          </cell>
          <cell r="B89" t="str">
            <v>OLORON SAINTE MARIE</v>
          </cell>
          <cell r="C89">
            <v>9.5238095238095233E-2</v>
          </cell>
          <cell r="D89">
            <v>0.14285714285714285</v>
          </cell>
          <cell r="E89">
            <v>0.11904761904761904</v>
          </cell>
          <cell r="F89">
            <v>0.14226384364820846</v>
          </cell>
          <cell r="G89">
            <v>9.4339622641509441E-2</v>
          </cell>
          <cell r="H89">
            <v>0.11830173314485895</v>
          </cell>
          <cell r="I89">
            <v>0.10084033613445378</v>
          </cell>
          <cell r="J89">
            <v>0.11290322580645161</v>
          </cell>
          <cell r="K89">
            <v>0.10687178097045269</v>
          </cell>
          <cell r="L89">
            <v>0.21786478391099701</v>
          </cell>
          <cell r="M89">
            <v>5.4054054054054057E-2</v>
          </cell>
          <cell r="N89">
            <v>0.13595941898252553</v>
          </cell>
          <cell r="O89">
            <v>6.6666666666666666E-2</v>
          </cell>
          <cell r="P89">
            <v>7.6923076923076927E-2</v>
          </cell>
          <cell r="Q89">
            <v>0</v>
          </cell>
          <cell r="R89">
            <v>4.786324786324786E-2</v>
          </cell>
        </row>
        <row r="90">
          <cell r="A90">
            <v>53533</v>
          </cell>
          <cell r="B90" t="str">
            <v>Multisite ORTHEZ</v>
          </cell>
          <cell r="C90">
            <v>0.11574074074074074</v>
          </cell>
          <cell r="D90">
            <v>0.14705882352941177</v>
          </cell>
          <cell r="E90">
            <v>0.13139978213507625</v>
          </cell>
          <cell r="F90">
            <v>0.13948702101359703</v>
          </cell>
          <cell r="G90">
            <v>0.10952380952380952</v>
          </cell>
          <cell r="H90">
            <v>0.12450541526870328</v>
          </cell>
          <cell r="I90">
            <v>0.16279069767441862</v>
          </cell>
          <cell r="J90">
            <v>9.154929577464789E-2</v>
          </cell>
          <cell r="K90">
            <v>0.12716999672453325</v>
          </cell>
          <cell r="L90">
            <v>0.15199615451844084</v>
          </cell>
          <cell r="M90">
            <v>0.14917127071823205</v>
          </cell>
          <cell r="N90">
            <v>0.15058371261833645</v>
          </cell>
          <cell r="O90">
            <v>0.1</v>
          </cell>
          <cell r="P90">
            <v>0.15151515151515152</v>
          </cell>
          <cell r="Q90">
            <v>0</v>
          </cell>
          <cell r="R90">
            <v>8.3838383838383837E-2</v>
          </cell>
        </row>
        <row r="91">
          <cell r="A91">
            <v>3533</v>
          </cell>
          <cell r="B91" t="str">
            <v>ORTHEZ</v>
          </cell>
          <cell r="C91">
            <v>9.7087378640776698E-2</v>
          </cell>
          <cell r="D91">
            <v>0.13846153846153847</v>
          </cell>
          <cell r="E91">
            <v>0.11777445855115759</v>
          </cell>
          <cell r="F91">
            <v>0.15062348668280873</v>
          </cell>
          <cell r="G91">
            <v>9.9337748344370855E-2</v>
          </cell>
          <cell r="H91">
            <v>0.1249806175135898</v>
          </cell>
          <cell r="I91">
            <v>0.10884353741496598</v>
          </cell>
          <cell r="J91">
            <v>9.3333333333333338E-2</v>
          </cell>
          <cell r="K91">
            <v>0.10108843537414966</v>
          </cell>
          <cell r="L91">
            <v>0.18112407211028636</v>
          </cell>
          <cell r="M91">
            <v>0.16666666666666666</v>
          </cell>
          <cell r="N91">
            <v>0.1738953693884765</v>
          </cell>
          <cell r="O91">
            <v>0.05</v>
          </cell>
          <cell r="P91">
            <v>0.1875</v>
          </cell>
          <cell r="Q91">
            <v>0</v>
          </cell>
          <cell r="R91">
            <v>7.9166666666666663E-2</v>
          </cell>
        </row>
        <row r="92">
          <cell r="A92">
            <v>3534</v>
          </cell>
          <cell r="B92" t="str">
            <v>SALIES DE BEARN</v>
          </cell>
          <cell r="C92">
            <v>6.1224489795918366E-2</v>
          </cell>
          <cell r="D92">
            <v>0.17647058823529413</v>
          </cell>
          <cell r="E92">
            <v>0.11884753901560624</v>
          </cell>
          <cell r="F92">
            <v>0.10307917888563049</v>
          </cell>
          <cell r="G92">
            <v>0.10884353741496598</v>
          </cell>
          <cell r="H92">
            <v>0.10596135815029824</v>
          </cell>
          <cell r="I92">
            <v>0.30985915492957744</v>
          </cell>
          <cell r="J92">
            <v>7.6923076923076927E-2</v>
          </cell>
          <cell r="K92">
            <v>0.19339111592632718</v>
          </cell>
          <cell r="L92">
            <v>0.14787731256085687</v>
          </cell>
          <cell r="M92">
            <v>0.20512820512820512</v>
          </cell>
          <cell r="N92">
            <v>0.17650275884453098</v>
          </cell>
          <cell r="O92">
            <v>0.2</v>
          </cell>
          <cell r="P92">
            <v>0.2</v>
          </cell>
          <cell r="Q92">
            <v>0</v>
          </cell>
          <cell r="R92">
            <v>0.13333333333333333</v>
          </cell>
        </row>
        <row r="93">
          <cell r="A93">
            <v>3537</v>
          </cell>
          <cell r="B93" t="str">
            <v>MOURENX</v>
          </cell>
          <cell r="C93">
            <v>0.1875</v>
          </cell>
          <cell r="D93">
            <v>0.13513513513513514</v>
          </cell>
          <cell r="E93">
            <v>0.16131756756756757</v>
          </cell>
          <cell r="F93">
            <v>0.14661862527716185</v>
          </cell>
          <cell r="G93">
            <v>0.1270718232044199</v>
          </cell>
          <cell r="H93">
            <v>0.13684522424079087</v>
          </cell>
          <cell r="I93">
            <v>0.13253012048192772</v>
          </cell>
          <cell r="J93">
            <v>9.7560975609756101E-2</v>
          </cell>
          <cell r="K93">
            <v>0.11504554804584191</v>
          </cell>
          <cell r="L93">
            <v>0.1100804289544236</v>
          </cell>
          <cell r="M93">
            <v>7.6923076923076927E-2</v>
          </cell>
          <cell r="N93">
            <v>9.3501752938750265E-2</v>
          </cell>
          <cell r="O93">
            <v>0.2</v>
          </cell>
          <cell r="P93">
            <v>0</v>
          </cell>
          <cell r="Q93">
            <v>0</v>
          </cell>
          <cell r="R93">
            <v>6.6666666666666666E-2</v>
          </cell>
        </row>
        <row r="94">
          <cell r="A94">
            <v>3535</v>
          </cell>
          <cell r="B94" t="str">
            <v>PAU MERMOZ</v>
          </cell>
          <cell r="C94">
            <v>0</v>
          </cell>
          <cell r="D94">
            <v>1.4925373134328358E-2</v>
          </cell>
          <cell r="E94">
            <v>7.462686567164179E-3</v>
          </cell>
          <cell r="F94">
            <v>8.2726138490330642E-2</v>
          </cell>
          <cell r="G94">
            <v>6.1728395061728392E-2</v>
          </cell>
          <cell r="H94">
            <v>7.2227266776029517E-2</v>
          </cell>
          <cell r="I94">
            <v>0.1038961038961039</v>
          </cell>
          <cell r="J94">
            <v>7.3529411764705885E-2</v>
          </cell>
          <cell r="K94">
            <v>8.8712757830404887E-2</v>
          </cell>
          <cell r="L94">
            <v>0.12211347517730495</v>
          </cell>
          <cell r="M94">
            <v>0.13978494623655913</v>
          </cell>
          <cell r="N94">
            <v>0.13094921070693205</v>
          </cell>
          <cell r="O94">
            <v>0.2</v>
          </cell>
          <cell r="P94">
            <v>4.7619047619047616E-2</v>
          </cell>
          <cell r="Q94">
            <v>0.16666666666666666</v>
          </cell>
          <cell r="R94">
            <v>0.13809523809523808</v>
          </cell>
        </row>
        <row r="95">
          <cell r="A95">
            <v>53542</v>
          </cell>
          <cell r="B95" t="str">
            <v>Multisite LONS</v>
          </cell>
          <cell r="C95">
            <v>8.2926829268292687E-2</v>
          </cell>
          <cell r="D95">
            <v>6.5040650406504072E-2</v>
          </cell>
          <cell r="E95">
            <v>7.398373983739838E-2</v>
          </cell>
          <cell r="F95">
            <v>8.4764855997083485E-2</v>
          </cell>
          <cell r="G95">
            <v>7.1180555555555552E-2</v>
          </cell>
          <cell r="H95">
            <v>7.7972705776319512E-2</v>
          </cell>
          <cell r="I95">
            <v>8.6956521739130432E-2</v>
          </cell>
          <cell r="J95">
            <v>5.6737588652482268E-2</v>
          </cell>
          <cell r="K95">
            <v>7.184705519580635E-2</v>
          </cell>
          <cell r="L95">
            <v>0.35666748046875002</v>
          </cell>
          <cell r="M95">
            <v>0.1402439024390244</v>
          </cell>
          <cell r="N95">
            <v>0.24845569145388721</v>
          </cell>
          <cell r="O95">
            <v>0.30769230769230771</v>
          </cell>
          <cell r="P95">
            <v>0.33333333333333331</v>
          </cell>
          <cell r="Q95">
            <v>0.33333333333333331</v>
          </cell>
          <cell r="R95">
            <v>0.32478632478632474</v>
          </cell>
        </row>
        <row r="96">
          <cell r="A96">
            <v>3539</v>
          </cell>
          <cell r="B96" t="str">
            <v>BILLERE</v>
          </cell>
          <cell r="C96">
            <v>9.8765432098765427E-2</v>
          </cell>
          <cell r="D96">
            <v>8.1632653061224483E-2</v>
          </cell>
          <cell r="E96">
            <v>9.0199042579994948E-2</v>
          </cell>
          <cell r="F96">
            <v>8.7570621468926552E-2</v>
          </cell>
          <cell r="G96">
            <v>5.3333333333333337E-2</v>
          </cell>
          <cell r="H96">
            <v>7.0451977401129948E-2</v>
          </cell>
          <cell r="I96">
            <v>7.0796460176991149E-2</v>
          </cell>
          <cell r="J96">
            <v>0.109375</v>
          </cell>
          <cell r="K96">
            <v>9.0085730088495575E-2</v>
          </cell>
          <cell r="L96">
            <v>0.44</v>
          </cell>
          <cell r="M96">
            <v>0.1111111111111111</v>
          </cell>
          <cell r="N96">
            <v>0.27555555555555555</v>
          </cell>
          <cell r="O96">
            <v>0.44</v>
          </cell>
          <cell r="P96">
            <v>9.0909090909090912E-2</v>
          </cell>
          <cell r="Q96">
            <v>0.25</v>
          </cell>
          <cell r="R96">
            <v>0.26030303030303031</v>
          </cell>
        </row>
        <row r="97">
          <cell r="A97">
            <v>3542</v>
          </cell>
          <cell r="B97" t="str">
            <v>LONS COMEDIE</v>
          </cell>
          <cell r="C97">
            <v>7.2580645161290328E-2</v>
          </cell>
          <cell r="D97">
            <v>5.4054054054054057E-2</v>
          </cell>
          <cell r="E97">
            <v>6.3317349607672185E-2</v>
          </cell>
          <cell r="F97">
            <v>8.2992266508030932E-2</v>
          </cell>
          <cell r="G97">
            <v>8.2621082621082614E-2</v>
          </cell>
          <cell r="H97">
            <v>8.2806674564556773E-2</v>
          </cell>
          <cell r="I97">
            <v>9.815950920245399E-2</v>
          </cell>
          <cell r="J97">
            <v>1.2987012987012988E-2</v>
          </cell>
          <cell r="K97">
            <v>5.5573261094733491E-2</v>
          </cell>
          <cell r="L97">
            <v>0.11341726618705036</v>
          </cell>
          <cell r="M97">
            <v>0.15841584158415842</v>
          </cell>
          <cell r="N97">
            <v>0.13591655388560439</v>
          </cell>
          <cell r="O97">
            <v>0.17647058823529413</v>
          </cell>
          <cell r="P97">
            <v>0.44</v>
          </cell>
          <cell r="Q97">
            <v>0.375</v>
          </cell>
          <cell r="R97">
            <v>0.33049019607843139</v>
          </cell>
        </row>
        <row r="98">
          <cell r="A98">
            <v>53538</v>
          </cell>
          <cell r="B98" t="str">
            <v>Multisite PAU THIERS</v>
          </cell>
          <cell r="C98">
            <v>0.11328125</v>
          </cell>
          <cell r="D98">
            <v>0.10126582278481013</v>
          </cell>
          <cell r="E98">
            <v>0.10727353639240506</v>
          </cell>
          <cell r="F98">
            <v>0.13131709871694161</v>
          </cell>
          <cell r="G98">
            <v>8.98876404494382E-2</v>
          </cell>
          <cell r="H98">
            <v>0.11060236958318991</v>
          </cell>
          <cell r="I98">
            <v>9.9447513812154692E-2</v>
          </cell>
          <cell r="J98">
            <v>6.5868263473053898E-2</v>
          </cell>
          <cell r="K98">
            <v>8.2657888642604288E-2</v>
          </cell>
          <cell r="L98">
            <v>0.16450384615384614</v>
          </cell>
          <cell r="M98">
            <v>8.2191780821917804E-2</v>
          </cell>
          <cell r="N98">
            <v>0.12334781348788197</v>
          </cell>
          <cell r="O98">
            <v>0.21951219512195122</v>
          </cell>
          <cell r="P98">
            <v>0.16</v>
          </cell>
          <cell r="Q98">
            <v>0.13333333333333333</v>
          </cell>
          <cell r="R98">
            <v>0.17094850948509485</v>
          </cell>
        </row>
        <row r="99">
          <cell r="A99">
            <v>3538</v>
          </cell>
          <cell r="B99" t="str">
            <v>PAU THIERS</v>
          </cell>
          <cell r="C99">
            <v>0.12264150943396226</v>
          </cell>
          <cell r="D99">
            <v>0.13043478260869565</v>
          </cell>
          <cell r="E99">
            <v>0.12653814602132896</v>
          </cell>
          <cell r="F99">
            <v>0.12630170316301703</v>
          </cell>
          <cell r="G99">
            <v>6.1764705882352944E-2</v>
          </cell>
          <cell r="H99">
            <v>9.4033204522684988E-2</v>
          </cell>
          <cell r="I99">
            <v>0.12751677852348994</v>
          </cell>
          <cell r="J99">
            <v>6.25E-2</v>
          </cell>
          <cell r="K99">
            <v>9.5008389261744972E-2</v>
          </cell>
          <cell r="L99">
            <v>0.20556139512661251</v>
          </cell>
          <cell r="M99">
            <v>6.4516129032258063E-2</v>
          </cell>
          <cell r="N99">
            <v>0.13503876207943527</v>
          </cell>
          <cell r="O99">
            <v>0.25</v>
          </cell>
          <cell r="P99">
            <v>0.14814814814814814</v>
          </cell>
          <cell r="Q99">
            <v>0.4</v>
          </cell>
          <cell r="R99">
            <v>0.26604938271604939</v>
          </cell>
        </row>
        <row r="100">
          <cell r="A100">
            <v>3540</v>
          </cell>
          <cell r="B100" t="str">
            <v>NAY</v>
          </cell>
          <cell r="C100">
            <v>0.15384615384615385</v>
          </cell>
          <cell r="D100">
            <v>0.11428571428571428</v>
          </cell>
          <cell r="E100">
            <v>0.13406593406593406</v>
          </cell>
          <cell r="F100">
            <v>0.23820276497695853</v>
          </cell>
          <cell r="G100">
            <v>0.12690355329949238</v>
          </cell>
          <cell r="H100">
            <v>0.18255315913822545</v>
          </cell>
          <cell r="I100">
            <v>8.1395348837209308E-2</v>
          </cell>
          <cell r="J100">
            <v>0.14634146341463414</v>
          </cell>
          <cell r="K100">
            <v>0.11386840612592172</v>
          </cell>
          <cell r="L100">
            <v>8.6145124716553292E-2</v>
          </cell>
          <cell r="M100">
            <v>0.1111111111111111</v>
          </cell>
          <cell r="N100">
            <v>9.8628117913832192E-2</v>
          </cell>
          <cell r="O100">
            <v>0.2</v>
          </cell>
          <cell r="P100">
            <v>0.25</v>
          </cell>
          <cell r="Q100">
            <v>0</v>
          </cell>
          <cell r="R100">
            <v>0.15</v>
          </cell>
        </row>
        <row r="101">
          <cell r="A101">
            <v>3541</v>
          </cell>
          <cell r="B101" t="str">
            <v>PAU HERMES</v>
          </cell>
          <cell r="C101">
            <v>8.1632653061224483E-2</v>
          </cell>
          <cell r="D101">
            <v>5.5555555555555552E-2</v>
          </cell>
          <cell r="E101">
            <v>6.8594104308390025E-2</v>
          </cell>
          <cell r="F101">
            <v>6.6641162968630444E-2</v>
          </cell>
          <cell r="G101">
            <v>9.8484848484848481E-2</v>
          </cell>
          <cell r="H101">
            <v>8.2563005726739469E-2</v>
          </cell>
          <cell r="I101">
            <v>7.874015748031496E-2</v>
          </cell>
          <cell r="J101">
            <v>1.6129032258064516E-2</v>
          </cell>
          <cell r="K101">
            <v>4.7434594869189738E-2</v>
          </cell>
          <cell r="L101">
            <v>0.13473592317765168</v>
          </cell>
          <cell r="M101">
            <v>8.3333333333333329E-2</v>
          </cell>
          <cell r="N101">
            <v>0.10903462825549251</v>
          </cell>
          <cell r="O101">
            <v>0.16666666666666666</v>
          </cell>
          <cell r="P101">
            <v>9.0909090909090912E-2</v>
          </cell>
          <cell r="Q101">
            <v>0</v>
          </cell>
          <cell r="R101">
            <v>8.5858585858585856E-2</v>
          </cell>
        </row>
        <row r="102">
          <cell r="A102">
            <v>43783</v>
          </cell>
          <cell r="B102" t="str">
            <v>DGA COTE BASQUE</v>
          </cell>
          <cell r="C102">
            <v>0.10641025641025641</v>
          </cell>
          <cell r="D102">
            <v>0.13174946004319654</v>
          </cell>
          <cell r="E102">
            <v>0.11907985822672648</v>
          </cell>
          <cell r="F102">
            <v>0.12797433547204401</v>
          </cell>
          <cell r="G102">
            <v>0.10402165506573859</v>
          </cell>
          <cell r="H102">
            <v>0.11599799526889129</v>
          </cell>
          <cell r="I102">
            <v>0.14133333333333334</v>
          </cell>
          <cell r="J102">
            <v>0.12687813021702837</v>
          </cell>
          <cell r="K102">
            <v>0.13410573177518087</v>
          </cell>
          <cell r="L102">
            <v>0.22608169327887115</v>
          </cell>
          <cell r="M102">
            <v>0.12222222222222222</v>
          </cell>
          <cell r="N102">
            <v>0.17415195775054668</v>
          </cell>
          <cell r="O102">
            <v>0.17587939698492464</v>
          </cell>
          <cell r="P102">
            <v>0.16118421052631579</v>
          </cell>
          <cell r="Q102">
            <v>0.10169491525423729</v>
          </cell>
          <cell r="R102">
            <v>0.14625284092182592</v>
          </cell>
          <cell r="S102">
            <v>0</v>
          </cell>
          <cell r="T102">
            <v>0</v>
          </cell>
          <cell r="U102">
            <v>0</v>
          </cell>
          <cell r="V102">
            <v>1</v>
          </cell>
          <cell r="W102">
            <v>1</v>
          </cell>
          <cell r="X102">
            <v>1000</v>
          </cell>
        </row>
        <row r="103">
          <cell r="A103">
            <v>51700</v>
          </cell>
          <cell r="B103" t="str">
            <v>Multisite BAYONNE</v>
          </cell>
          <cell r="C103">
            <v>6.8273092369477914E-2</v>
          </cell>
          <cell r="D103">
            <v>0.12413793103448276</v>
          </cell>
          <cell r="E103">
            <v>9.6205511701980329E-2</v>
          </cell>
          <cell r="F103">
            <v>8.1879518072289159E-2</v>
          </cell>
          <cell r="G103">
            <v>8.6247086247086241E-2</v>
          </cell>
          <cell r="H103">
            <v>8.40633021596877E-2</v>
          </cell>
          <cell r="I103">
            <v>0.13802083333333334</v>
          </cell>
          <cell r="J103">
            <v>0.14136125654450263</v>
          </cell>
          <cell r="K103">
            <v>0.13969104493891799</v>
          </cell>
          <cell r="L103">
            <v>0.13959456148946595</v>
          </cell>
          <cell r="M103">
            <v>0.12704918032786885</v>
          </cell>
          <cell r="N103">
            <v>0.1333218709086674</v>
          </cell>
          <cell r="O103">
            <v>0.16901408450704225</v>
          </cell>
          <cell r="P103">
            <v>0.37179487179487181</v>
          </cell>
          <cell r="Q103">
            <v>0.2</v>
          </cell>
          <cell r="R103">
            <v>0.24693631876730468</v>
          </cell>
        </row>
        <row r="104">
          <cell r="A104">
            <v>1700</v>
          </cell>
          <cell r="B104" t="str">
            <v>BAYONNE</v>
          </cell>
          <cell r="C104">
            <v>4.7619047619047616E-2</v>
          </cell>
          <cell r="D104">
            <v>7.5949367088607597E-2</v>
          </cell>
          <cell r="E104">
            <v>6.1784207353827607E-2</v>
          </cell>
          <cell r="F104">
            <v>8.6694915254237281E-2</v>
          </cell>
          <cell r="G104">
            <v>8.0912863070539423E-2</v>
          </cell>
          <cell r="H104">
            <v>8.3803889162388345E-2</v>
          </cell>
          <cell r="I104">
            <v>8.8785046728971959E-2</v>
          </cell>
          <cell r="J104">
            <v>8.7378640776699032E-2</v>
          </cell>
          <cell r="K104">
            <v>8.8081843752835495E-2</v>
          </cell>
          <cell r="L104">
            <v>0.12005373134328361</v>
          </cell>
          <cell r="M104">
            <v>9.7902097902097904E-2</v>
          </cell>
          <cell r="N104">
            <v>0.10897791462269076</v>
          </cell>
          <cell r="O104">
            <v>0.11904761904761904</v>
          </cell>
          <cell r="P104">
            <v>0.43478260869565216</v>
          </cell>
          <cell r="Q104">
            <v>6.25E-2</v>
          </cell>
          <cell r="R104">
            <v>0.20544340924775706</v>
          </cell>
        </row>
        <row r="105">
          <cell r="A105">
            <v>1737</v>
          </cell>
          <cell r="B105" t="str">
            <v>BAYONNE SAINT ESPRIT</v>
          </cell>
          <cell r="C105">
            <v>0.17499999999999999</v>
          </cell>
          <cell r="D105">
            <v>0.15384615384615385</v>
          </cell>
          <cell r="E105">
            <v>0.16442307692307692</v>
          </cell>
          <cell r="F105">
            <v>7.2753403933434199E-2</v>
          </cell>
          <cell r="G105">
            <v>0.12650602409638553</v>
          </cell>
          <cell r="H105">
            <v>9.9629714014909859E-2</v>
          </cell>
          <cell r="I105">
            <v>0.11428571428571428</v>
          </cell>
          <cell r="J105">
            <v>0.17647058823529413</v>
          </cell>
          <cell r="K105">
            <v>0.14537815126050421</v>
          </cell>
          <cell r="L105">
            <v>0.28982517482517484</v>
          </cell>
          <cell r="M105">
            <v>0.17499999999999999</v>
          </cell>
          <cell r="N105">
            <v>0.23241258741258741</v>
          </cell>
          <cell r="O105">
            <v>0</v>
          </cell>
          <cell r="P105">
            <v>0.44</v>
          </cell>
          <cell r="Q105">
            <v>0.44</v>
          </cell>
          <cell r="R105">
            <v>0.29333333333333333</v>
          </cell>
        </row>
        <row r="106">
          <cell r="A106">
            <v>1747</v>
          </cell>
          <cell r="B106" t="str">
            <v>BAYONNE CITE DU PALAIS</v>
          </cell>
          <cell r="C106">
            <v>4.8387096774193547E-2</v>
          </cell>
          <cell r="D106">
            <v>0.2</v>
          </cell>
          <cell r="E106">
            <v>0.12419354838709679</v>
          </cell>
          <cell r="F106">
            <v>7.7463157894736845E-2</v>
          </cell>
          <cell r="G106">
            <v>6.6666666666666666E-2</v>
          </cell>
          <cell r="H106">
            <v>7.2064912280701748E-2</v>
          </cell>
          <cell r="I106">
            <v>0.26</v>
          </cell>
          <cell r="J106">
            <v>0.22222222222222221</v>
          </cell>
          <cell r="K106">
            <v>0.24111111111111111</v>
          </cell>
          <cell r="L106">
            <v>0.10266666666666667</v>
          </cell>
          <cell r="M106">
            <v>0.16393442622950818</v>
          </cell>
          <cell r="N106">
            <v>0.13330054644808742</v>
          </cell>
          <cell r="O106">
            <v>0.30434782608695654</v>
          </cell>
          <cell r="P106">
            <v>0.23076923076923078</v>
          </cell>
          <cell r="Q106">
            <v>0.375</v>
          </cell>
          <cell r="R106">
            <v>0.30337235228539577</v>
          </cell>
        </row>
        <row r="107">
          <cell r="A107">
            <v>51731</v>
          </cell>
          <cell r="B107" t="str">
            <v>Multisite BIARRITZ</v>
          </cell>
          <cell r="C107">
            <v>9.3959731543624164E-2</v>
          </cell>
          <cell r="D107">
            <v>8.1395348837209308E-2</v>
          </cell>
          <cell r="E107">
            <v>8.7677540190416736E-2</v>
          </cell>
          <cell r="F107">
            <v>0.13953989231522271</v>
          </cell>
          <cell r="G107">
            <v>0.11087420042643924</v>
          </cell>
          <cell r="H107">
            <v>0.12520704637083097</v>
          </cell>
          <cell r="I107">
            <v>0.13145539906103287</v>
          </cell>
          <cell r="J107">
            <v>8.6206896551724144E-2</v>
          </cell>
          <cell r="K107">
            <v>0.10883114780637851</v>
          </cell>
          <cell r="L107">
            <v>0.22178310168251641</v>
          </cell>
          <cell r="M107">
            <v>6.5217391304347824E-2</v>
          </cell>
          <cell r="N107">
            <v>0.14350024649343213</v>
          </cell>
          <cell r="O107">
            <v>0.1702127659574468</v>
          </cell>
          <cell r="P107">
            <v>7.6923076923076927E-2</v>
          </cell>
          <cell r="Q107">
            <v>0</v>
          </cell>
          <cell r="R107">
            <v>8.2378614293507915E-2</v>
          </cell>
        </row>
        <row r="108">
          <cell r="A108">
            <v>1731</v>
          </cell>
          <cell r="B108" t="str">
            <v>BIARRITZ</v>
          </cell>
          <cell r="C108">
            <v>8.0357142857142863E-2</v>
          </cell>
          <cell r="D108">
            <v>5.0847457627118647E-2</v>
          </cell>
          <cell r="E108">
            <v>6.5602300242130762E-2</v>
          </cell>
          <cell r="F108">
            <v>0.15270194986072425</v>
          </cell>
          <cell r="G108">
            <v>0.11676646706586827</v>
          </cell>
          <cell r="H108">
            <v>0.13473420846329626</v>
          </cell>
          <cell r="I108">
            <v>0.15131578947368421</v>
          </cell>
          <cell r="J108">
            <v>8.4337349397590355E-2</v>
          </cell>
          <cell r="K108">
            <v>0.11782656943563728</v>
          </cell>
          <cell r="L108">
            <v>0.2094358846918489</v>
          </cell>
          <cell r="M108">
            <v>3.0927835051546393E-2</v>
          </cell>
          <cell r="N108">
            <v>0.12018185987169765</v>
          </cell>
          <cell r="O108">
            <v>0.16216216216216217</v>
          </cell>
          <cell r="P108">
            <v>4.7619047619047616E-2</v>
          </cell>
          <cell r="Q108">
            <v>0</v>
          </cell>
          <cell r="R108">
            <v>6.9927069927069929E-2</v>
          </cell>
        </row>
        <row r="109">
          <cell r="A109">
            <v>1749</v>
          </cell>
          <cell r="B109" t="str">
            <v>BIARRITZ SAINT CHARLES</v>
          </cell>
          <cell r="C109">
            <v>0.13513513513513514</v>
          </cell>
          <cell r="D109">
            <v>0.14814814814814814</v>
          </cell>
          <cell r="E109">
            <v>0.14164164164164164</v>
          </cell>
          <cell r="F109">
            <v>0.10840197693574959</v>
          </cell>
          <cell r="G109">
            <v>9.6296296296296297E-2</v>
          </cell>
          <cell r="H109">
            <v>0.10234913661602293</v>
          </cell>
          <cell r="I109">
            <v>8.1967213114754092E-2</v>
          </cell>
          <cell r="J109">
            <v>9.0909090909090912E-2</v>
          </cell>
          <cell r="K109">
            <v>8.6438152011922509E-2</v>
          </cell>
          <cell r="L109">
            <v>0.25619113573407204</v>
          </cell>
          <cell r="M109">
            <v>0.14634146341463414</v>
          </cell>
          <cell r="N109">
            <v>0.2012662995743531</v>
          </cell>
          <cell r="O109">
            <v>0.2</v>
          </cell>
          <cell r="P109">
            <v>0.2</v>
          </cell>
          <cell r="Q109">
            <v>0</v>
          </cell>
          <cell r="R109">
            <v>0.13333333333333333</v>
          </cell>
        </row>
        <row r="110">
          <cell r="A110">
            <v>51735</v>
          </cell>
          <cell r="B110" t="str">
            <v>Multisite ST JEAN DE LUZ</v>
          </cell>
          <cell r="C110">
            <v>0.1393939393939394</v>
          </cell>
          <cell r="D110">
            <v>0.13592233009708737</v>
          </cell>
          <cell r="E110">
            <v>0.13765813474551339</v>
          </cell>
          <cell r="F110">
            <v>0.18221513217866908</v>
          </cell>
          <cell r="G110">
            <v>0.10738255033557047</v>
          </cell>
          <cell r="H110">
            <v>0.14479884125711978</v>
          </cell>
          <cell r="I110">
            <v>0.189873417721519</v>
          </cell>
          <cell r="J110">
            <v>0.18032786885245902</v>
          </cell>
          <cell r="K110">
            <v>0.185100643286989</v>
          </cell>
          <cell r="L110">
            <v>0.34559142739387277</v>
          </cell>
          <cell r="M110">
            <v>0.1793103448275862</v>
          </cell>
          <cell r="N110">
            <v>0.26245088611072948</v>
          </cell>
          <cell r="O110">
            <v>0.1951219512195122</v>
          </cell>
          <cell r="P110">
            <v>0.18181818181818182</v>
          </cell>
          <cell r="Q110">
            <v>9.0909090909090912E-2</v>
          </cell>
          <cell r="R110">
            <v>0.155949741315595</v>
          </cell>
        </row>
        <row r="111">
          <cell r="A111">
            <v>1733</v>
          </cell>
          <cell r="B111" t="str">
            <v>HENDAYE</v>
          </cell>
          <cell r="C111">
            <v>0.39473684210526316</v>
          </cell>
          <cell r="D111">
            <v>0.14705882352941177</v>
          </cell>
          <cell r="E111">
            <v>0.27089783281733748</v>
          </cell>
          <cell r="F111">
            <v>0.12045205479452056</v>
          </cell>
          <cell r="G111">
            <v>0.11330049261083744</v>
          </cell>
          <cell r="H111">
            <v>0.116876273702679</v>
          </cell>
          <cell r="I111">
            <v>7.8947368421052627E-2</v>
          </cell>
          <cell r="J111">
            <v>2.6315789473684209E-2</v>
          </cell>
          <cell r="K111">
            <v>5.2631578947368418E-2</v>
          </cell>
          <cell r="L111">
            <v>0.25038183694530441</v>
          </cell>
          <cell r="M111">
            <v>9.7560975609756101E-2</v>
          </cell>
          <cell r="N111">
            <v>0.17397140627753027</v>
          </cell>
          <cell r="O111">
            <v>0.27272727272727271</v>
          </cell>
          <cell r="P111">
            <v>7.6923076923076927E-2</v>
          </cell>
          <cell r="Q111">
            <v>0</v>
          </cell>
          <cell r="R111">
            <v>0.11655011655011654</v>
          </cell>
        </row>
        <row r="112">
          <cell r="A112">
            <v>1735</v>
          </cell>
          <cell r="B112" t="str">
            <v>ST JEAN DE LUZ</v>
          </cell>
          <cell r="C112">
            <v>6.2992125984251968E-2</v>
          </cell>
          <cell r="D112">
            <v>0.13043478260869565</v>
          </cell>
          <cell r="E112">
            <v>9.6713454296473808E-2</v>
          </cell>
          <cell r="F112">
            <v>0.21300546448087429</v>
          </cell>
          <cell r="G112">
            <v>0.10432569974554708</v>
          </cell>
          <cell r="H112">
            <v>0.15866558211321069</v>
          </cell>
          <cell r="I112">
            <v>0.24223602484472051</v>
          </cell>
          <cell r="J112">
            <v>0.25</v>
          </cell>
          <cell r="K112">
            <v>0.24611801242236025</v>
          </cell>
          <cell r="L112">
            <v>0.38013855083317727</v>
          </cell>
          <cell r="M112">
            <v>0.21153846153846154</v>
          </cell>
          <cell r="N112">
            <v>0.29583850618581942</v>
          </cell>
          <cell r="O112">
            <v>0.16666666666666666</v>
          </cell>
          <cell r="P112">
            <v>0.22580645161290322</v>
          </cell>
          <cell r="Q112">
            <v>0.125</v>
          </cell>
          <cell r="R112">
            <v>0.1724910394265233</v>
          </cell>
        </row>
        <row r="113">
          <cell r="A113">
            <v>51738</v>
          </cell>
          <cell r="B113" t="str">
            <v>Multisite ANGLET</v>
          </cell>
          <cell r="C113">
            <v>0.14285714285714285</v>
          </cell>
          <cell r="D113">
            <v>0.17346938775510204</v>
          </cell>
          <cell r="E113">
            <v>0.15816326530612246</v>
          </cell>
          <cell r="F113">
            <v>0.10887010676156585</v>
          </cell>
          <cell r="G113">
            <v>0.12007874015748031</v>
          </cell>
          <cell r="H113">
            <v>0.11447442345952308</v>
          </cell>
          <cell r="I113">
            <v>0.10878661087866109</v>
          </cell>
          <cell r="J113">
            <v>0.11363636363636363</v>
          </cell>
          <cell r="K113">
            <v>0.11121148725751237</v>
          </cell>
          <cell r="L113">
            <v>0.20205875855975258</v>
          </cell>
          <cell r="M113">
            <v>0.10067114093959731</v>
          </cell>
          <cell r="N113">
            <v>0.15136494974967496</v>
          </cell>
          <cell r="O113">
            <v>0.17647058823529413</v>
          </cell>
          <cell r="P113">
            <v>0.21621621621621623</v>
          </cell>
          <cell r="Q113">
            <v>0</v>
          </cell>
          <cell r="R113">
            <v>0.1308956014838368</v>
          </cell>
        </row>
        <row r="114">
          <cell r="A114">
            <v>1738</v>
          </cell>
          <cell r="B114" t="str">
            <v>ANGLET</v>
          </cell>
          <cell r="C114">
            <v>0.19354838709677419</v>
          </cell>
          <cell r="D114">
            <v>0.18333333333333332</v>
          </cell>
          <cell r="E114">
            <v>0.18844086021505374</v>
          </cell>
          <cell r="F114">
            <v>8.9663250366032218E-2</v>
          </cell>
          <cell r="G114">
            <v>0.125</v>
          </cell>
          <cell r="H114">
            <v>0.10733162518301612</v>
          </cell>
          <cell r="I114">
            <v>6.8965517241379309E-2</v>
          </cell>
          <cell r="J114">
            <v>0.1038961038961039</v>
          </cell>
          <cell r="K114">
            <v>8.6430810568741606E-2</v>
          </cell>
          <cell r="L114">
            <v>0.2090459569517161</v>
          </cell>
          <cell r="M114">
            <v>6.5934065934065936E-2</v>
          </cell>
          <cell r="N114">
            <v>0.13749001144289102</v>
          </cell>
          <cell r="O114">
            <v>0.21739130434782608</v>
          </cell>
          <cell r="P114">
            <v>0.24</v>
          </cell>
          <cell r="Q114">
            <v>0</v>
          </cell>
          <cell r="R114">
            <v>0.15246376811594201</v>
          </cell>
        </row>
        <row r="115">
          <cell r="A115">
            <v>1754</v>
          </cell>
          <cell r="B115" t="str">
            <v>ANGLET ERDIAN</v>
          </cell>
          <cell r="C115">
            <v>2.7777777777777776E-2</v>
          </cell>
          <cell r="D115">
            <v>0.10526315789473684</v>
          </cell>
          <cell r="E115">
            <v>6.6520467836257313E-2</v>
          </cell>
          <cell r="F115">
            <v>0.10915331807780321</v>
          </cell>
          <cell r="G115">
            <v>7.4468085106382975E-2</v>
          </cell>
          <cell r="H115">
            <v>9.1810701592093091E-2</v>
          </cell>
          <cell r="I115">
            <v>9.0909090909090912E-2</v>
          </cell>
          <cell r="J115">
            <v>3.7037037037037035E-2</v>
          </cell>
          <cell r="K115">
            <v>6.3973063973063973E-2</v>
          </cell>
          <cell r="L115">
            <v>0.18544520547945206</v>
          </cell>
          <cell r="M115">
            <v>3.4482758620689655E-2</v>
          </cell>
          <cell r="N115">
            <v>0.10996398205007085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</row>
        <row r="116">
          <cell r="A116">
            <v>1755</v>
          </cell>
          <cell r="B116" t="str">
            <v>USTARITZ</v>
          </cell>
          <cell r="C116">
            <v>0.12820512820512819</v>
          </cell>
          <cell r="D116">
            <v>0.21052631578947367</v>
          </cell>
          <cell r="E116">
            <v>0.16936572199730093</v>
          </cell>
          <cell r="F116">
            <v>0.16755056179775282</v>
          </cell>
          <cell r="G116">
            <v>0.14705882352941177</v>
          </cell>
          <cell r="H116">
            <v>0.1573046926635823</v>
          </cell>
          <cell r="I116">
            <v>0.24</v>
          </cell>
          <cell r="J116">
            <v>0.21428571428571427</v>
          </cell>
          <cell r="K116">
            <v>0.22714285714285715</v>
          </cell>
          <cell r="L116">
            <v>0.17370297029702969</v>
          </cell>
          <cell r="M116">
            <v>0.27586206896551724</v>
          </cell>
          <cell r="N116">
            <v>0.22478251963127346</v>
          </cell>
          <cell r="O116">
            <v>0.14285714285714285</v>
          </cell>
          <cell r="P116">
            <v>0.2857142857142857</v>
          </cell>
          <cell r="Q116">
            <v>0</v>
          </cell>
          <cell r="R116">
            <v>0.14285714285714285</v>
          </cell>
        </row>
        <row r="117">
          <cell r="A117">
            <v>1743</v>
          </cell>
          <cell r="B117" t="str">
            <v>CAMBO LES BAINS</v>
          </cell>
          <cell r="C117">
            <v>0.10204081632653061</v>
          </cell>
          <cell r="D117">
            <v>0.16129032258064516</v>
          </cell>
          <cell r="E117">
            <v>0.13166556945358787</v>
          </cell>
          <cell r="F117">
            <v>0.23302898550724638</v>
          </cell>
          <cell r="G117">
            <v>0.11612903225806452</v>
          </cell>
          <cell r="H117">
            <v>0.17457900888265546</v>
          </cell>
          <cell r="I117">
            <v>9.2105263157894732E-2</v>
          </cell>
          <cell r="J117">
            <v>5.2631578947368418E-2</v>
          </cell>
          <cell r="K117">
            <v>7.2368421052631582E-2</v>
          </cell>
          <cell r="L117">
            <v>0.22596452328159647</v>
          </cell>
          <cell r="M117">
            <v>0.15909090909090909</v>
          </cell>
          <cell r="N117">
            <v>0.19252771618625278</v>
          </cell>
          <cell r="O117">
            <v>0.16666666666666666</v>
          </cell>
          <cell r="P117">
            <v>0</v>
          </cell>
          <cell r="Q117">
            <v>0</v>
          </cell>
          <cell r="R117">
            <v>5.5555555555555552E-2</v>
          </cell>
        </row>
        <row r="118">
          <cell r="A118">
            <v>43787</v>
          </cell>
          <cell r="B118" t="str">
            <v>DGA LANDES SUD</v>
          </cell>
          <cell r="C118">
            <v>0.11521739130434783</v>
          </cell>
          <cell r="D118">
            <v>0.16077170418006431</v>
          </cell>
          <cell r="E118">
            <v>0.13799454774220607</v>
          </cell>
          <cell r="F118">
            <v>0.13486680988184746</v>
          </cell>
          <cell r="G118">
            <v>9.5601173020527855E-2</v>
          </cell>
          <cell r="H118">
            <v>0.11523399145118765</v>
          </cell>
          <cell r="I118">
            <v>0.15128205128205127</v>
          </cell>
          <cell r="J118">
            <v>0.1043956043956044</v>
          </cell>
          <cell r="K118">
            <v>0.12783882783882783</v>
          </cell>
          <cell r="L118">
            <v>0.1752212957023733</v>
          </cell>
          <cell r="M118">
            <v>0.11312217194570136</v>
          </cell>
          <cell r="N118">
            <v>0.14417173382403733</v>
          </cell>
          <cell r="O118">
            <v>0.16071428571428573</v>
          </cell>
          <cell r="P118">
            <v>0.21910112359550563</v>
          </cell>
          <cell r="Q118">
            <v>0.10810810810810811</v>
          </cell>
          <cell r="R118">
            <v>0.16264117247263316</v>
          </cell>
          <cell r="S118">
            <v>0</v>
          </cell>
          <cell r="T118">
            <v>0</v>
          </cell>
          <cell r="U118">
            <v>0</v>
          </cell>
          <cell r="V118">
            <v>1</v>
          </cell>
          <cell r="W118">
            <v>1</v>
          </cell>
          <cell r="X118">
            <v>1000</v>
          </cell>
        </row>
        <row r="119">
          <cell r="A119">
            <v>51732</v>
          </cell>
          <cell r="B119" t="str">
            <v>Multisite DAX</v>
          </cell>
          <cell r="C119">
            <v>0.12554112554112554</v>
          </cell>
          <cell r="D119">
            <v>0.17948717948717949</v>
          </cell>
          <cell r="E119">
            <v>0.15251415251415251</v>
          </cell>
          <cell r="F119">
            <v>9.8428412874583801E-2</v>
          </cell>
          <cell r="G119">
            <v>9.6219931271477668E-2</v>
          </cell>
          <cell r="H119">
            <v>9.7324172073030735E-2</v>
          </cell>
          <cell r="I119">
            <v>0.12594458438287154</v>
          </cell>
          <cell r="J119">
            <v>8.6956521739130432E-2</v>
          </cell>
          <cell r="K119">
            <v>0.10645055306100099</v>
          </cell>
          <cell r="L119">
            <v>0.13032303915234528</v>
          </cell>
          <cell r="M119">
            <v>9.0909090909090912E-2</v>
          </cell>
          <cell r="N119">
            <v>0.11061606503071809</v>
          </cell>
          <cell r="O119">
            <v>0.13114754098360656</v>
          </cell>
          <cell r="P119">
            <v>0.29333333333333333</v>
          </cell>
          <cell r="Q119">
            <v>0</v>
          </cell>
          <cell r="R119">
            <v>0.14149362477231331</v>
          </cell>
        </row>
        <row r="120">
          <cell r="A120">
            <v>1732</v>
          </cell>
          <cell r="B120" t="str">
            <v>DAX</v>
          </cell>
          <cell r="C120">
            <v>0.15492957746478872</v>
          </cell>
          <cell r="D120">
            <v>0.20212765957446807</v>
          </cell>
          <cell r="E120">
            <v>0.1785286185196284</v>
          </cell>
          <cell r="F120">
            <v>8.8750929368029738E-2</v>
          </cell>
          <cell r="G120">
            <v>9.8076923076923075E-2</v>
          </cell>
          <cell r="H120">
            <v>9.3413926222476407E-2</v>
          </cell>
          <cell r="I120">
            <v>0.13135593220338984</v>
          </cell>
          <cell r="J120">
            <v>9.90990990990991E-2</v>
          </cell>
          <cell r="K120">
            <v>0.11522751565124448</v>
          </cell>
          <cell r="L120">
            <v>0.12338241146040589</v>
          </cell>
          <cell r="M120">
            <v>0.12878787878787878</v>
          </cell>
          <cell r="N120">
            <v>0.12608514512414234</v>
          </cell>
          <cell r="O120">
            <v>7.6923076923076927E-2</v>
          </cell>
          <cell r="P120">
            <v>0.38</v>
          </cell>
          <cell r="Q120">
            <v>0</v>
          </cell>
          <cell r="R120">
            <v>0.15230769230769231</v>
          </cell>
        </row>
        <row r="121">
          <cell r="A121">
            <v>1742</v>
          </cell>
          <cell r="B121" t="str">
            <v>PEYREHORADE</v>
          </cell>
          <cell r="C121">
            <v>8.1081081081081086E-2</v>
          </cell>
          <cell r="D121">
            <v>0.18518518518518517</v>
          </cell>
          <cell r="E121">
            <v>0.13313313313313313</v>
          </cell>
          <cell r="F121">
            <v>5.5560000000000005E-2</v>
          </cell>
          <cell r="G121">
            <v>9.4339622641509441E-2</v>
          </cell>
          <cell r="H121">
            <v>7.494981132075472E-2</v>
          </cell>
          <cell r="I121">
            <v>0.1</v>
          </cell>
          <cell r="J121">
            <v>6.4516129032258063E-2</v>
          </cell>
          <cell r="K121">
            <v>8.2258064516129034E-2</v>
          </cell>
          <cell r="L121">
            <v>0.23085319949811794</v>
          </cell>
          <cell r="M121">
            <v>2.7027027027027029E-2</v>
          </cell>
          <cell r="N121">
            <v>0.12894011326257249</v>
          </cell>
          <cell r="O121">
            <v>0.375</v>
          </cell>
          <cell r="P121">
            <v>8.3333333333333329E-2</v>
          </cell>
          <cell r="Q121">
            <v>0</v>
          </cell>
          <cell r="R121">
            <v>0.15277777777777776</v>
          </cell>
        </row>
        <row r="122">
          <cell r="A122">
            <v>1745</v>
          </cell>
          <cell r="B122" t="str">
            <v>SAINT PAUL LES DAX</v>
          </cell>
          <cell r="C122">
            <v>7.6923076923076927E-2</v>
          </cell>
          <cell r="D122">
            <v>0.11428571428571428</v>
          </cell>
          <cell r="E122">
            <v>9.5604395604395598E-2</v>
          </cell>
          <cell r="F122">
            <v>0.15306103286384976</v>
          </cell>
          <cell r="G122">
            <v>9.2783505154639179E-2</v>
          </cell>
          <cell r="H122">
            <v>0.12292226900924447</v>
          </cell>
          <cell r="I122">
            <v>0.13186813186813187</v>
          </cell>
          <cell r="J122">
            <v>7.1428571428571425E-2</v>
          </cell>
          <cell r="K122">
            <v>0.10164835164835165</v>
          </cell>
          <cell r="L122">
            <v>0.10671189979123173</v>
          </cell>
          <cell r="M122">
            <v>3.9215686274509803E-2</v>
          </cell>
          <cell r="N122">
            <v>7.2963793032870761E-2</v>
          </cell>
          <cell r="O122">
            <v>0.14285714285714285</v>
          </cell>
          <cell r="P122">
            <v>0.15384615384615385</v>
          </cell>
          <cell r="Q122">
            <v>0</v>
          </cell>
          <cell r="R122">
            <v>9.8901098901098897E-2</v>
          </cell>
        </row>
        <row r="123">
          <cell r="A123">
            <v>51746</v>
          </cell>
          <cell r="B123" t="str">
            <v>Multisite CAPBRETON</v>
          </cell>
          <cell r="C123">
            <v>0.10480349344978165</v>
          </cell>
          <cell r="D123">
            <v>0.14102564102564102</v>
          </cell>
          <cell r="E123">
            <v>0.12291456723771134</v>
          </cell>
          <cell r="F123">
            <v>0.1690280957336108</v>
          </cell>
          <cell r="G123">
            <v>9.4951923076923073E-2</v>
          </cell>
          <cell r="H123">
            <v>0.13199000940526695</v>
          </cell>
          <cell r="I123">
            <v>0.17</v>
          </cell>
          <cell r="J123">
            <v>0.12222222222222222</v>
          </cell>
          <cell r="K123">
            <v>0.14611111111111111</v>
          </cell>
          <cell r="L123">
            <v>0.23288628332797945</v>
          </cell>
          <cell r="M123">
            <v>0.13513513513513514</v>
          </cell>
          <cell r="N123">
            <v>0.1840107092315573</v>
          </cell>
          <cell r="O123">
            <v>0.19607843137254902</v>
          </cell>
          <cell r="P123">
            <v>0.30909090909090908</v>
          </cell>
          <cell r="Q123">
            <v>0.25</v>
          </cell>
          <cell r="R123">
            <v>0.25172311348781934</v>
          </cell>
        </row>
        <row r="124">
          <cell r="A124">
            <v>1740</v>
          </cell>
          <cell r="B124" t="str">
            <v>TARNOS</v>
          </cell>
          <cell r="C124">
            <v>5.6338028169014086E-2</v>
          </cell>
          <cell r="D124">
            <v>0.13207547169811321</v>
          </cell>
          <cell r="E124">
            <v>9.4206749933563649E-2</v>
          </cell>
          <cell r="F124">
            <v>0.15675247524752475</v>
          </cell>
          <cell r="G124">
            <v>7.9422382671480149E-2</v>
          </cell>
          <cell r="H124">
            <v>0.11808742895950244</v>
          </cell>
          <cell r="I124">
            <v>0.19083969465648856</v>
          </cell>
          <cell r="J124">
            <v>0.14516129032258066</v>
          </cell>
          <cell r="K124">
            <v>0.16800049248953461</v>
          </cell>
          <cell r="L124">
            <v>0.10894766146993318</v>
          </cell>
          <cell r="M124">
            <v>0.20547945205479451</v>
          </cell>
          <cell r="N124">
            <v>0.15721355676236384</v>
          </cell>
          <cell r="O124">
            <v>8.3333333333333329E-2</v>
          </cell>
          <cell r="P124">
            <v>0.44</v>
          </cell>
          <cell r="Q124">
            <v>0.44</v>
          </cell>
          <cell r="R124">
            <v>0.32111111111111112</v>
          </cell>
        </row>
        <row r="125">
          <cell r="A125">
            <v>1746</v>
          </cell>
          <cell r="B125" t="str">
            <v>CAPBRETON</v>
          </cell>
          <cell r="C125">
            <v>2.2727272727272728E-2</v>
          </cell>
          <cell r="D125">
            <v>0.2413793103448276</v>
          </cell>
          <cell r="E125">
            <v>0.13205329153605017</v>
          </cell>
          <cell r="F125">
            <v>0.19879093198992445</v>
          </cell>
          <cell r="G125">
            <v>0.1059190031152648</v>
          </cell>
          <cell r="H125">
            <v>0.15235496755259462</v>
          </cell>
          <cell r="I125">
            <v>0.15483870967741936</v>
          </cell>
          <cell r="J125">
            <v>7.575757575757576E-2</v>
          </cell>
          <cell r="K125">
            <v>0.11529814271749755</v>
          </cell>
          <cell r="L125">
            <v>0.29466979747578514</v>
          </cell>
          <cell r="M125">
            <v>0.10588235294117647</v>
          </cell>
          <cell r="N125">
            <v>0.20027607520848081</v>
          </cell>
          <cell r="O125">
            <v>0.16666666666666666</v>
          </cell>
          <cell r="P125">
            <v>0.43333333333333335</v>
          </cell>
          <cell r="Q125">
            <v>0.125</v>
          </cell>
          <cell r="R125">
            <v>0.24166666666666667</v>
          </cell>
        </row>
        <row r="126">
          <cell r="A126">
            <v>1753</v>
          </cell>
          <cell r="B126" t="str">
            <v>SAINT VINCENT DE TYROSSE</v>
          </cell>
          <cell r="C126">
            <v>0.25714285714285712</v>
          </cell>
          <cell r="D126">
            <v>2.2222222222222223E-2</v>
          </cell>
          <cell r="E126">
            <v>0.13968253968253966</v>
          </cell>
          <cell r="F126">
            <v>0.1380153256704981</v>
          </cell>
          <cell r="G126">
            <v>9.8290598290598288E-2</v>
          </cell>
          <cell r="H126">
            <v>0.1181529619805482</v>
          </cell>
          <cell r="I126">
            <v>0.16666666666666666</v>
          </cell>
          <cell r="J126">
            <v>0.15384615384615385</v>
          </cell>
          <cell r="K126">
            <v>0.16025641025641024</v>
          </cell>
          <cell r="L126">
            <v>0.24472140762463343</v>
          </cell>
          <cell r="M126">
            <v>9.375E-2</v>
          </cell>
          <cell r="N126">
            <v>0.16923570381231673</v>
          </cell>
          <cell r="O126">
            <v>0.33333333333333331</v>
          </cell>
          <cell r="P126">
            <v>0</v>
          </cell>
          <cell r="Q126">
            <v>0</v>
          </cell>
          <cell r="R126">
            <v>0.1111111111111111</v>
          </cell>
        </row>
        <row r="127">
          <cell r="A127">
            <v>43804</v>
          </cell>
          <cell r="B127" t="str">
            <v>DGA VIENNE</v>
          </cell>
          <cell r="C127">
            <v>0.11</v>
          </cell>
          <cell r="D127">
            <v>0.11455847255369929</v>
          </cell>
          <cell r="E127">
            <v>0.11227923627684964</v>
          </cell>
          <cell r="F127">
            <v>0.10473203285420944</v>
          </cell>
          <cell r="G127">
            <v>0.1083000443852641</v>
          </cell>
          <cell r="H127">
            <v>0.10651603861973677</v>
          </cell>
          <cell r="I127">
            <v>0.11069767441860465</v>
          </cell>
          <cell r="J127">
            <v>0.13451327433628318</v>
          </cell>
          <cell r="K127">
            <v>0.12260547437744392</v>
          </cell>
          <cell r="L127">
            <v>0.18359405646359583</v>
          </cell>
          <cell r="M127">
            <v>0.29652351738241312</v>
          </cell>
          <cell r="N127">
            <v>0.24005878692300447</v>
          </cell>
          <cell r="O127">
            <v>0.11403508771929824</v>
          </cell>
          <cell r="P127">
            <v>0.14835164835164835</v>
          </cell>
          <cell r="Q127">
            <v>0.14705882352941177</v>
          </cell>
          <cell r="R127">
            <v>0.13648185320011944</v>
          </cell>
          <cell r="S127">
            <v>0</v>
          </cell>
          <cell r="T127">
            <v>0</v>
          </cell>
          <cell r="U127">
            <v>0</v>
          </cell>
          <cell r="V127">
            <v>1</v>
          </cell>
          <cell r="W127">
            <v>0</v>
          </cell>
          <cell r="X127">
            <v>500</v>
          </cell>
        </row>
        <row r="128">
          <cell r="A128">
            <v>57800</v>
          </cell>
          <cell r="B128" t="str">
            <v>Multisite POITIERS</v>
          </cell>
          <cell r="C128">
            <v>0.1157556270096463</v>
          </cell>
          <cell r="D128">
            <v>0.12337662337662338</v>
          </cell>
          <cell r="E128">
            <v>0.11956612519313484</v>
          </cell>
          <cell r="F128">
            <v>0.10544303797468355</v>
          </cell>
          <cell r="G128">
            <v>9.903121636167922E-2</v>
          </cell>
          <cell r="H128">
            <v>0.10223712716818138</v>
          </cell>
          <cell r="I128">
            <v>0.11557788944723618</v>
          </cell>
          <cell r="J128">
            <v>0.12444444444444444</v>
          </cell>
          <cell r="K128">
            <v>0.12001116694584031</v>
          </cell>
          <cell r="L128">
            <v>0.23427489733059548</v>
          </cell>
          <cell r="M128">
            <v>0.27411167512690354</v>
          </cell>
          <cell r="N128">
            <v>0.25419328622874948</v>
          </cell>
          <cell r="O128">
            <v>0.13333333333333333</v>
          </cell>
          <cell r="P128">
            <v>0.35135135135135137</v>
          </cell>
          <cell r="Q128">
            <v>7.1428571428571425E-2</v>
          </cell>
          <cell r="R128">
            <v>0.18537108537108538</v>
          </cell>
        </row>
        <row r="129">
          <cell r="A129">
            <v>7800</v>
          </cell>
          <cell r="B129" t="str">
            <v>POITIERS</v>
          </cell>
          <cell r="C129">
            <v>0.11290322580645161</v>
          </cell>
          <cell r="D129">
            <v>9.1743119266055051E-2</v>
          </cell>
          <cell r="E129">
            <v>0.10232317253625334</v>
          </cell>
          <cell r="F129">
            <v>0.10658571428571428</v>
          </cell>
          <cell r="G129">
            <v>0.11047345767575323</v>
          </cell>
          <cell r="H129">
            <v>0.10852958598073376</v>
          </cell>
          <cell r="I129">
            <v>7.2202166064981949E-2</v>
          </cell>
          <cell r="J129">
            <v>0.1393939393939394</v>
          </cell>
          <cell r="K129">
            <v>0.10579805272946068</v>
          </cell>
          <cell r="L129">
            <v>0.29736502153030803</v>
          </cell>
          <cell r="M129">
            <v>0.32214765100671139</v>
          </cell>
          <cell r="N129">
            <v>0.30975633626850974</v>
          </cell>
          <cell r="O129">
            <v>0.14285714285714285</v>
          </cell>
          <cell r="P129">
            <v>0.38461538461538464</v>
          </cell>
          <cell r="Q129">
            <v>8.3333333333333329E-2</v>
          </cell>
          <cell r="R129">
            <v>0.20360195360195363</v>
          </cell>
        </row>
        <row r="130">
          <cell r="A130">
            <v>7839</v>
          </cell>
          <cell r="B130" t="str">
            <v>POITIERS LIBERATION</v>
          </cell>
          <cell r="C130">
            <v>0.12698412698412698</v>
          </cell>
          <cell r="D130">
            <v>0.2</v>
          </cell>
          <cell r="E130">
            <v>0.16349206349206349</v>
          </cell>
          <cell r="F130">
            <v>0.10266086956521739</v>
          </cell>
          <cell r="G130">
            <v>6.4655172413793108E-2</v>
          </cell>
          <cell r="H130">
            <v>8.3658020989505255E-2</v>
          </cell>
          <cell r="I130">
            <v>0.21487603305785125</v>
          </cell>
          <cell r="J130">
            <v>8.3333333333333329E-2</v>
          </cell>
          <cell r="K130">
            <v>0.14910468319559228</v>
          </cell>
          <cell r="L130">
            <v>1.709236031927024E-2</v>
          </cell>
          <cell r="M130">
            <v>0.125</v>
          </cell>
          <cell r="N130">
            <v>7.1046180159635125E-2</v>
          </cell>
          <cell r="O130">
            <v>0.1</v>
          </cell>
          <cell r="P130">
            <v>0.27272727272727271</v>
          </cell>
          <cell r="Q130">
            <v>0</v>
          </cell>
          <cell r="R130">
            <v>0.12424242424242422</v>
          </cell>
        </row>
        <row r="131">
          <cell r="A131">
            <v>7831</v>
          </cell>
          <cell r="B131" t="str">
            <v>CHATELLERAULT</v>
          </cell>
          <cell r="C131">
            <v>0.11764705882352941</v>
          </cell>
          <cell r="D131">
            <v>9.0909090909090912E-2</v>
          </cell>
          <cell r="E131">
            <v>0.10427807486631016</v>
          </cell>
          <cell r="F131">
            <v>0.13709233791748526</v>
          </cell>
          <cell r="G131">
            <v>0.12</v>
          </cell>
          <cell r="H131">
            <v>0.12854616895874263</v>
          </cell>
          <cell r="I131">
            <v>0.1103448275862069</v>
          </cell>
          <cell r="J131">
            <v>0.15827338129496402</v>
          </cell>
          <cell r="K131">
            <v>0.13430910444058547</v>
          </cell>
          <cell r="L131">
            <v>0.11306768023540952</v>
          </cell>
          <cell r="M131">
            <v>0.44</v>
          </cell>
          <cell r="N131">
            <v>0.27653384011770477</v>
          </cell>
          <cell r="O131">
            <v>0.15217391304347827</v>
          </cell>
          <cell r="P131">
            <v>0.26315789473684209</v>
          </cell>
          <cell r="Q131">
            <v>6.6666666666666666E-2</v>
          </cell>
          <cell r="R131">
            <v>0.16066615814899568</v>
          </cell>
        </row>
        <row r="132">
          <cell r="A132">
            <v>57836</v>
          </cell>
          <cell r="B132" t="str">
            <v>Multisite POITIERS PROVENCE</v>
          </cell>
          <cell r="C132">
            <v>9.8814229249011856E-2</v>
          </cell>
          <cell r="D132">
            <v>0.13286713286713286</v>
          </cell>
          <cell r="E132">
            <v>0.11584068105807235</v>
          </cell>
          <cell r="F132">
            <v>7.848998459167951E-2</v>
          </cell>
          <cell r="G132">
            <v>0.11053984575835475</v>
          </cell>
          <cell r="H132">
            <v>9.4514915175017131E-2</v>
          </cell>
          <cell r="I132">
            <v>0.10704960835509138</v>
          </cell>
          <cell r="J132">
            <v>0.12935323383084577</v>
          </cell>
          <cell r="K132">
            <v>0.11820142109296858</v>
          </cell>
          <cell r="L132">
            <v>0.16486747483049105</v>
          </cell>
          <cell r="M132">
            <v>0.20958083832335328</v>
          </cell>
          <cell r="N132">
            <v>0.18722415657692215</v>
          </cell>
          <cell r="O132">
            <v>0</v>
          </cell>
          <cell r="P132">
            <v>0.18181818181818182</v>
          </cell>
          <cell r="Q132">
            <v>0.42857142857142855</v>
          </cell>
          <cell r="R132">
            <v>0.20346320346320346</v>
          </cell>
        </row>
        <row r="133">
          <cell r="A133">
            <v>7802</v>
          </cell>
          <cell r="B133" t="str">
            <v>NEUVILLE DE POITOU</v>
          </cell>
          <cell r="C133">
            <v>4.4444444444444446E-2</v>
          </cell>
          <cell r="D133">
            <v>0.12903225806451613</v>
          </cell>
          <cell r="E133">
            <v>8.6738351254480289E-2</v>
          </cell>
          <cell r="F133">
            <v>0.10979848866498741</v>
          </cell>
          <cell r="G133">
            <v>8.3333333333333329E-2</v>
          </cell>
          <cell r="H133">
            <v>9.656591099916037E-2</v>
          </cell>
          <cell r="I133">
            <v>0.1744186046511628</v>
          </cell>
          <cell r="J133">
            <v>0.2558139534883721</v>
          </cell>
          <cell r="K133">
            <v>0.21511627906976744</v>
          </cell>
          <cell r="L133">
            <v>0.17532275132275132</v>
          </cell>
          <cell r="M133">
            <v>0.14705882352941177</v>
          </cell>
          <cell r="N133">
            <v>0.16119078742608156</v>
          </cell>
          <cell r="O133">
            <v>0</v>
          </cell>
          <cell r="P133">
            <v>0.25</v>
          </cell>
          <cell r="Q133">
            <v>0</v>
          </cell>
          <cell r="R133">
            <v>8.3333333333333329E-2</v>
          </cell>
        </row>
        <row r="134">
          <cell r="A134">
            <v>7832</v>
          </cell>
          <cell r="B134" t="str">
            <v>POITIERS BEAULIEU</v>
          </cell>
          <cell r="C134">
            <v>0.1076923076923077</v>
          </cell>
          <cell r="D134">
            <v>0.12698412698412698</v>
          </cell>
          <cell r="E134">
            <v>0.11733821733821734</v>
          </cell>
          <cell r="F134">
            <v>6.8452997779422653E-2</v>
          </cell>
          <cell r="G134">
            <v>0.11480362537764351</v>
          </cell>
          <cell r="H134">
            <v>9.1628311578533073E-2</v>
          </cell>
          <cell r="I134">
            <v>9.6385542168674704E-2</v>
          </cell>
          <cell r="J134">
            <v>0.10588235294117647</v>
          </cell>
          <cell r="K134">
            <v>0.10113394755492558</v>
          </cell>
          <cell r="L134">
            <v>0.15792903972232936</v>
          </cell>
          <cell r="M134">
            <v>0.26865671641791045</v>
          </cell>
          <cell r="N134">
            <v>0.2132928780701199</v>
          </cell>
          <cell r="O134">
            <v>0</v>
          </cell>
          <cell r="P134">
            <v>0.16666666666666666</v>
          </cell>
          <cell r="Q134">
            <v>0.44</v>
          </cell>
          <cell r="R134">
            <v>0.20222222222222222</v>
          </cell>
        </row>
        <row r="135">
          <cell r="A135">
            <v>7836</v>
          </cell>
          <cell r="B135" t="str">
            <v>POITIERS PROVENCE</v>
          </cell>
          <cell r="C135">
            <v>0.11538461538461539</v>
          </cell>
          <cell r="D135">
            <v>0.14285714285714285</v>
          </cell>
          <cell r="E135">
            <v>0.12912087912087911</v>
          </cell>
          <cell r="F135">
            <v>6.8218181818181831E-2</v>
          </cell>
          <cell r="G135">
            <v>0.12027491408934708</v>
          </cell>
          <cell r="H135">
            <v>9.4246547953764456E-2</v>
          </cell>
          <cell r="I135">
            <v>7.6335877862595422E-2</v>
          </cell>
          <cell r="J135">
            <v>8.2191780821917804E-2</v>
          </cell>
          <cell r="K135">
            <v>7.926382934225662E-2</v>
          </cell>
          <cell r="L135">
            <v>0.17097065462753949</v>
          </cell>
          <cell r="M135">
            <v>0.18181818181818182</v>
          </cell>
          <cell r="N135">
            <v>0.17639441822286067</v>
          </cell>
          <cell r="O135">
            <v>0</v>
          </cell>
          <cell r="P135">
            <v>0.16666666666666666</v>
          </cell>
          <cell r="Q135">
            <v>0.44</v>
          </cell>
          <cell r="R135">
            <v>0.20222222222222222</v>
          </cell>
        </row>
        <row r="136">
          <cell r="A136">
            <v>43812</v>
          </cell>
          <cell r="B136" t="str">
            <v>DGA PAYS ROCHELAIS DEUX SEVRES</v>
          </cell>
          <cell r="C136">
            <v>0.13294797687861271</v>
          </cell>
          <cell r="D136">
            <v>0.14374999999999999</v>
          </cell>
          <cell r="E136">
            <v>0.13834898843930635</v>
          </cell>
          <cell r="F136">
            <v>0.11685431400282885</v>
          </cell>
          <cell r="G136">
            <v>0.11687025420931001</v>
          </cell>
          <cell r="H136">
            <v>0.11686228410606943</v>
          </cell>
          <cell r="I136">
            <v>0.1153068105192178</v>
          </cell>
          <cell r="J136">
            <v>6.8831168831168826E-2</v>
          </cell>
          <cell r="K136">
            <v>9.2068989675193308E-2</v>
          </cell>
          <cell r="L136">
            <v>0.15154870909636747</v>
          </cell>
          <cell r="M136">
            <v>0.18541033434650456</v>
          </cell>
          <cell r="N136">
            <v>0.16847952172143602</v>
          </cell>
          <cell r="O136">
            <v>0.18954248366013071</v>
          </cell>
          <cell r="P136">
            <v>0.16605166051660517</v>
          </cell>
          <cell r="Q136">
            <v>0.26923076923076922</v>
          </cell>
          <cell r="R136">
            <v>0.20827497113583501</v>
          </cell>
          <cell r="S136">
            <v>0</v>
          </cell>
          <cell r="T136">
            <v>0</v>
          </cell>
          <cell r="U136">
            <v>0</v>
          </cell>
          <cell r="V136">
            <v>1</v>
          </cell>
          <cell r="W136">
            <v>1</v>
          </cell>
          <cell r="X136">
            <v>1000</v>
          </cell>
        </row>
        <row r="137">
          <cell r="A137">
            <v>55131</v>
          </cell>
          <cell r="B137" t="str">
            <v>Multisite BRESSUIRE</v>
          </cell>
          <cell r="C137">
            <v>7.3770491803278687E-2</v>
          </cell>
          <cell r="D137">
            <v>8.3333333333333329E-2</v>
          </cell>
          <cell r="E137">
            <v>7.8551912568306015E-2</v>
          </cell>
          <cell r="F137">
            <v>0.21517783291976839</v>
          </cell>
          <cell r="G137">
            <v>0.13006396588486141</v>
          </cell>
          <cell r="H137">
            <v>0.1726208994023149</v>
          </cell>
          <cell r="I137">
            <v>0.18292682926829268</v>
          </cell>
          <cell r="J137">
            <v>0.14399999999999999</v>
          </cell>
          <cell r="K137">
            <v>0.16346341463414632</v>
          </cell>
          <cell r="L137">
            <v>0.10814913685709202</v>
          </cell>
          <cell r="M137">
            <v>0.17757009345794392</v>
          </cell>
          <cell r="N137">
            <v>0.14285961515751797</v>
          </cell>
          <cell r="O137">
            <v>9.375E-2</v>
          </cell>
          <cell r="P137">
            <v>0.35714285714285715</v>
          </cell>
          <cell r="Q137">
            <v>0.18181818181818182</v>
          </cell>
          <cell r="R137">
            <v>0.21090367965367965</v>
          </cell>
        </row>
        <row r="138">
          <cell r="A138">
            <v>5131</v>
          </cell>
          <cell r="B138" t="str">
            <v>BRESSUIRE</v>
          </cell>
          <cell r="C138">
            <v>0.1276595744680851</v>
          </cell>
          <cell r="D138">
            <v>6.0606060606060608E-2</v>
          </cell>
          <cell r="E138">
            <v>9.4132817537072852E-2</v>
          </cell>
          <cell r="F138">
            <v>0.32436548223350253</v>
          </cell>
          <cell r="G138">
            <v>0.15</v>
          </cell>
          <cell r="H138">
            <v>0.23718274111675125</v>
          </cell>
          <cell r="I138">
            <v>0.15957446808510639</v>
          </cell>
          <cell r="J138">
            <v>0.15384615384615385</v>
          </cell>
          <cell r="K138">
            <v>0.15671031096563012</v>
          </cell>
          <cell r="L138">
            <v>8.1719483568075124E-2</v>
          </cell>
          <cell r="M138">
            <v>0.26829268292682928</v>
          </cell>
          <cell r="N138">
            <v>0.1750060832474522</v>
          </cell>
          <cell r="O138">
            <v>0</v>
          </cell>
          <cell r="P138">
            <v>0.4</v>
          </cell>
          <cell r="Q138">
            <v>0.16666666666666666</v>
          </cell>
          <cell r="R138">
            <v>0.18888888888888888</v>
          </cell>
        </row>
        <row r="139">
          <cell r="A139">
            <v>5139</v>
          </cell>
          <cell r="B139" t="str">
            <v>THOUARS</v>
          </cell>
          <cell r="C139">
            <v>2.9411764705882353E-2</v>
          </cell>
          <cell r="D139">
            <v>0.12</v>
          </cell>
          <cell r="E139">
            <v>7.4705882352941178E-2</v>
          </cell>
          <cell r="F139">
            <v>0.15935766423357664</v>
          </cell>
          <cell r="G139">
            <v>0.1276595744680851</v>
          </cell>
          <cell r="H139">
            <v>0.14350861935083087</v>
          </cell>
          <cell r="I139">
            <v>0.16666666666666666</v>
          </cell>
          <cell r="J139">
            <v>0.14705882352941177</v>
          </cell>
          <cell r="K139">
            <v>0.15686274509803921</v>
          </cell>
          <cell r="L139">
            <v>0.13549375709421113</v>
          </cell>
          <cell r="M139">
            <v>9.375E-2</v>
          </cell>
          <cell r="N139">
            <v>0.11462187854710557</v>
          </cell>
          <cell r="O139">
            <v>0</v>
          </cell>
          <cell r="P139">
            <v>0.44</v>
          </cell>
          <cell r="Q139">
            <v>0.44</v>
          </cell>
          <cell r="R139">
            <v>0.29333333333333333</v>
          </cell>
        </row>
        <row r="140">
          <cell r="A140">
            <v>7834</v>
          </cell>
          <cell r="B140" t="str">
            <v>PARTHENAY</v>
          </cell>
          <cell r="C140">
            <v>4.878048780487805E-2</v>
          </cell>
          <cell r="D140">
            <v>7.6923076923076927E-2</v>
          </cell>
          <cell r="E140">
            <v>6.2851782363977482E-2</v>
          </cell>
          <cell r="F140">
            <v>0.12251336898395722</v>
          </cell>
          <cell r="G140">
            <v>0.10810810810810811</v>
          </cell>
          <cell r="H140">
            <v>0.11531073854603266</v>
          </cell>
          <cell r="I140">
            <v>0.22500000000000001</v>
          </cell>
          <cell r="J140">
            <v>0.12820512820512819</v>
          </cell>
          <cell r="K140">
            <v>0.17660256410256409</v>
          </cell>
          <cell r="L140">
            <v>0.15776691729323308</v>
          </cell>
          <cell r="M140">
            <v>0.14705882352941177</v>
          </cell>
          <cell r="N140">
            <v>0.15241287041132243</v>
          </cell>
          <cell r="O140">
            <v>0.27272727272727271</v>
          </cell>
          <cell r="P140">
            <v>0.14285714285714285</v>
          </cell>
          <cell r="Q140">
            <v>0</v>
          </cell>
          <cell r="R140">
            <v>0.13852813852813853</v>
          </cell>
        </row>
        <row r="141">
          <cell r="A141">
            <v>57833</v>
          </cell>
          <cell r="B141" t="str">
            <v>Multisite NIORT</v>
          </cell>
          <cell r="C141">
            <v>7.7348066298342538E-2</v>
          </cell>
          <cell r="D141">
            <v>0.13043478260869565</v>
          </cell>
          <cell r="E141">
            <v>0.10389142445351909</v>
          </cell>
          <cell r="F141">
            <v>7.5824104234527692E-2</v>
          </cell>
          <cell r="G141">
            <v>0.10398860398860399</v>
          </cell>
          <cell r="H141">
            <v>8.9906354111565834E-2</v>
          </cell>
          <cell r="I141">
            <v>0.12394366197183099</v>
          </cell>
          <cell r="J141">
            <v>7.1428571428571425E-2</v>
          </cell>
          <cell r="K141">
            <v>9.7686116700201206E-2</v>
          </cell>
          <cell r="L141">
            <v>0.17317557013433305</v>
          </cell>
          <cell r="M141">
            <v>0.20382165605095542</v>
          </cell>
          <cell r="N141">
            <v>0.18849861309264423</v>
          </cell>
          <cell r="O141">
            <v>0.12121212121212122</v>
          </cell>
          <cell r="P141">
            <v>0.29629629629629628</v>
          </cell>
          <cell r="Q141">
            <v>0.3</v>
          </cell>
          <cell r="R141">
            <v>0.23916947250280582</v>
          </cell>
        </row>
        <row r="142">
          <cell r="A142">
            <v>7833</v>
          </cell>
          <cell r="B142" t="str">
            <v>NIORT</v>
          </cell>
          <cell r="C142">
            <v>9.5238095238095233E-2</v>
          </cell>
          <cell r="D142">
            <v>0.11842105263157894</v>
          </cell>
          <cell r="E142">
            <v>0.10682957393483708</v>
          </cell>
          <cell r="F142">
            <v>7.3050228310502272E-2</v>
          </cell>
          <cell r="G142">
            <v>0.11498973305954825</v>
          </cell>
          <cell r="H142">
            <v>9.4019980685025262E-2</v>
          </cell>
          <cell r="I142">
            <v>0.16049382716049382</v>
          </cell>
          <cell r="J142">
            <v>6.25E-2</v>
          </cell>
          <cell r="K142">
            <v>0.11149691358024691</v>
          </cell>
          <cell r="L142">
            <v>0.18450618495974866</v>
          </cell>
          <cell r="M142">
            <v>0.18691588785046728</v>
          </cell>
          <cell r="N142">
            <v>0.18571103640510797</v>
          </cell>
          <cell r="O142">
            <v>0.13793103448275862</v>
          </cell>
          <cell r="P142">
            <v>0.36363636363636365</v>
          </cell>
          <cell r="Q142">
            <v>0.33333333333333331</v>
          </cell>
          <cell r="R142">
            <v>0.27830024381748514</v>
          </cell>
        </row>
        <row r="143">
          <cell r="A143">
            <v>7835</v>
          </cell>
          <cell r="B143" t="str">
            <v>SAINT MAIXENT L'ECOLE</v>
          </cell>
          <cell r="C143">
            <v>5.128205128205128E-2</v>
          </cell>
          <cell r="D143">
            <v>0.19230769230769232</v>
          </cell>
          <cell r="E143">
            <v>0.12179487179487181</v>
          </cell>
          <cell r="F143">
            <v>0.11030303030303031</v>
          </cell>
          <cell r="G143">
            <v>8.7837837837837843E-2</v>
          </cell>
          <cell r="H143">
            <v>9.9070434070434074E-2</v>
          </cell>
          <cell r="I143">
            <v>6.4935064935064929E-2</v>
          </cell>
          <cell r="J143">
            <v>9.7560975609756101E-2</v>
          </cell>
          <cell r="K143">
            <v>8.1248020272410515E-2</v>
          </cell>
          <cell r="L143">
            <v>0.1868520578420467</v>
          </cell>
          <cell r="M143">
            <v>0.35294117647058826</v>
          </cell>
          <cell r="N143">
            <v>0.26989661715631746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</row>
        <row r="144">
          <cell r="A144">
            <v>7837</v>
          </cell>
          <cell r="B144" t="str">
            <v>MELLE</v>
          </cell>
          <cell r="C144">
            <v>0</v>
          </cell>
          <cell r="D144">
            <v>7.6923076923076927E-2</v>
          </cell>
          <cell r="E144">
            <v>3.8461538461538464E-2</v>
          </cell>
          <cell r="F144">
            <v>0</v>
          </cell>
          <cell r="G144">
            <v>5.9701492537313432E-2</v>
          </cell>
          <cell r="H144">
            <v>2.9850746268656716E-2</v>
          </cell>
          <cell r="I144">
            <v>0</v>
          </cell>
          <cell r="J144">
            <v>7.6923076923076927E-2</v>
          </cell>
          <cell r="K144">
            <v>3.8461538461538464E-2</v>
          </cell>
          <cell r="L144">
            <v>2.4390243902439024E-3</v>
          </cell>
          <cell r="M144">
            <v>0</v>
          </cell>
          <cell r="N144">
            <v>1.2195121951219512E-3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</row>
        <row r="145">
          <cell r="A145">
            <v>58100</v>
          </cell>
          <cell r="B145" t="str">
            <v>Multisite LA ROCHELLE</v>
          </cell>
          <cell r="C145">
            <v>0.18118466898954705</v>
          </cell>
          <cell r="D145">
            <v>0.16666666666666666</v>
          </cell>
          <cell r="E145">
            <v>0.17392566782810687</v>
          </cell>
          <cell r="F145">
            <v>0.11305364806866953</v>
          </cell>
          <cell r="G145">
            <v>0.1110009910802775</v>
          </cell>
          <cell r="H145">
            <v>0.11202731957447351</v>
          </cell>
          <cell r="I145">
            <v>7.7534791252485094E-2</v>
          </cell>
          <cell r="J145">
            <v>6.1068702290076333E-2</v>
          </cell>
          <cell r="K145">
            <v>6.9301746771280717E-2</v>
          </cell>
          <cell r="L145">
            <v>0.17103177479763199</v>
          </cell>
          <cell r="M145">
            <v>0.15981735159817351</v>
          </cell>
          <cell r="N145">
            <v>0.16542456319790275</v>
          </cell>
          <cell r="O145">
            <v>0.1875</v>
          </cell>
          <cell r="P145">
            <v>0.2857142857142857</v>
          </cell>
          <cell r="Q145">
            <v>0.41176470588235292</v>
          </cell>
          <cell r="R145">
            <v>0.29499299719887956</v>
          </cell>
        </row>
        <row r="146">
          <cell r="A146">
            <v>8100</v>
          </cell>
          <cell r="B146" t="str">
            <v>LA ROCHELLE</v>
          </cell>
          <cell r="C146">
            <v>0.13450292397660818</v>
          </cell>
          <cell r="D146">
            <v>0.21518987341772153</v>
          </cell>
          <cell r="E146">
            <v>0.17484639869716484</v>
          </cell>
          <cell r="F146">
            <v>7.7199275362318839E-2</v>
          </cell>
          <cell r="G146">
            <v>9.3333333333333338E-2</v>
          </cell>
          <cell r="H146">
            <v>8.5266304347826088E-2</v>
          </cell>
          <cell r="I146">
            <v>7.0234113712374577E-2</v>
          </cell>
          <cell r="J146">
            <v>4.5161290322580643E-2</v>
          </cell>
          <cell r="K146">
            <v>5.7697702017477606E-2</v>
          </cell>
          <cell r="L146">
            <v>0.16648703956343791</v>
          </cell>
          <cell r="M146">
            <v>0.13178294573643412</v>
          </cell>
          <cell r="N146">
            <v>0.14913499264993602</v>
          </cell>
          <cell r="O146">
            <v>0.20689655172413793</v>
          </cell>
          <cell r="P146">
            <v>0.39393939393939392</v>
          </cell>
          <cell r="Q146">
            <v>0.44</v>
          </cell>
          <cell r="R146">
            <v>0.34694531522117728</v>
          </cell>
        </row>
        <row r="147">
          <cell r="A147">
            <v>8146</v>
          </cell>
          <cell r="B147" t="str">
            <v>LA ROCHELLE BEL AIR</v>
          </cell>
          <cell r="C147">
            <v>0.27868852459016391</v>
          </cell>
          <cell r="D147">
            <v>0.12820512820512819</v>
          </cell>
          <cell r="E147">
            <v>0.20344682639764605</v>
          </cell>
          <cell r="F147">
            <v>6.8688679245283019E-2</v>
          </cell>
          <cell r="G147">
            <v>0.13559322033898305</v>
          </cell>
          <cell r="H147">
            <v>0.10214094979213303</v>
          </cell>
          <cell r="I147">
            <v>9.166666666666666E-2</v>
          </cell>
          <cell r="J147">
            <v>3.2258064516129031E-2</v>
          </cell>
          <cell r="K147">
            <v>6.1962365591397846E-2</v>
          </cell>
          <cell r="L147">
            <v>0.2025325615050651</v>
          </cell>
          <cell r="M147">
            <v>0.26415094339622641</v>
          </cell>
          <cell r="N147">
            <v>0.23334175245064576</v>
          </cell>
          <cell r="O147">
            <v>0.44</v>
          </cell>
          <cell r="P147">
            <v>0</v>
          </cell>
          <cell r="Q147">
            <v>0.44</v>
          </cell>
          <cell r="R147">
            <v>0.29333333333333333</v>
          </cell>
        </row>
        <row r="148">
          <cell r="A148">
            <v>8150</v>
          </cell>
          <cell r="B148" t="str">
            <v>LA ROCHELLE MARCHE</v>
          </cell>
          <cell r="C148">
            <v>0.21818181818181817</v>
          </cell>
          <cell r="D148">
            <v>7.6923076923076927E-2</v>
          </cell>
          <cell r="E148">
            <v>0.14755244755244756</v>
          </cell>
          <cell r="F148">
            <v>0.2868452380952381</v>
          </cell>
          <cell r="G148">
            <v>0.13872832369942195</v>
          </cell>
          <cell r="H148">
            <v>0.21278678089733002</v>
          </cell>
          <cell r="I148">
            <v>8.3333333333333329E-2</v>
          </cell>
          <cell r="J148">
            <v>0.15555555555555556</v>
          </cell>
          <cell r="K148">
            <v>0.11944444444444444</v>
          </cell>
          <cell r="L148">
            <v>0.15464597478176528</v>
          </cell>
          <cell r="M148">
            <v>0.10810810810810811</v>
          </cell>
          <cell r="N148">
            <v>0.1313770414449367</v>
          </cell>
          <cell r="O148">
            <v>0.11764705882352941</v>
          </cell>
          <cell r="P148">
            <v>6.6666666666666666E-2</v>
          </cell>
          <cell r="Q148">
            <v>0.33333333333333331</v>
          </cell>
          <cell r="R148">
            <v>0.17254901960784311</v>
          </cell>
        </row>
        <row r="149">
          <cell r="A149">
            <v>58143</v>
          </cell>
          <cell r="B149" t="str">
            <v>Multisite AYTRE</v>
          </cell>
          <cell r="C149">
            <v>0.15677966101694915</v>
          </cell>
          <cell r="D149">
            <v>0.16964285714285715</v>
          </cell>
          <cell r="E149">
            <v>0.16321125907990314</v>
          </cell>
          <cell r="F149">
            <v>9.2093807480073578E-2</v>
          </cell>
          <cell r="G149">
            <v>0.13284671532846715</v>
          </cell>
          <cell r="H149">
            <v>0.11247026140427036</v>
          </cell>
          <cell r="I149">
            <v>0.11562500000000001</v>
          </cell>
          <cell r="J149">
            <v>3.125E-2</v>
          </cell>
          <cell r="K149">
            <v>7.3437500000000003E-2</v>
          </cell>
          <cell r="L149">
            <v>0.11937170143252074</v>
          </cell>
          <cell r="M149">
            <v>0.2318840579710145</v>
          </cell>
          <cell r="N149">
            <v>0.17562787970176763</v>
          </cell>
          <cell r="O149">
            <v>0.2857142857142857</v>
          </cell>
          <cell r="P149">
            <v>0.30434782608695654</v>
          </cell>
          <cell r="Q149">
            <v>0.1</v>
          </cell>
          <cell r="R149">
            <v>0.23002070393374741</v>
          </cell>
        </row>
        <row r="150">
          <cell r="A150">
            <v>8143</v>
          </cell>
          <cell r="B150" t="str">
            <v>AYTRE</v>
          </cell>
          <cell r="C150">
            <v>0.14285714285714285</v>
          </cell>
          <cell r="D150">
            <v>0.17391304347826086</v>
          </cell>
          <cell r="E150">
            <v>0.15838509316770186</v>
          </cell>
          <cell r="F150">
            <v>7.2841880341880341E-2</v>
          </cell>
          <cell r="G150">
            <v>9.3862815884476536E-2</v>
          </cell>
          <cell r="H150">
            <v>8.3352348113178432E-2</v>
          </cell>
          <cell r="I150">
            <v>0.12408759124087591</v>
          </cell>
          <cell r="J150">
            <v>4.6875E-2</v>
          </cell>
          <cell r="K150">
            <v>8.5481295620437964E-2</v>
          </cell>
          <cell r="L150">
            <v>0.10866178776790381</v>
          </cell>
          <cell r="M150">
            <v>0.23333333333333334</v>
          </cell>
          <cell r="N150">
            <v>0.17099756055061857</v>
          </cell>
          <cell r="O150">
            <v>0.26666666666666666</v>
          </cell>
          <cell r="P150">
            <v>7.6923076923076927E-2</v>
          </cell>
          <cell r="Q150">
            <v>0</v>
          </cell>
          <cell r="R150">
            <v>0.11452991452991453</v>
          </cell>
        </row>
        <row r="151">
          <cell r="A151">
            <v>8145</v>
          </cell>
          <cell r="B151" t="str">
            <v>MARANS</v>
          </cell>
          <cell r="C151">
            <v>6.4516129032258063E-2</v>
          </cell>
          <cell r="D151">
            <v>0.38095238095238093</v>
          </cell>
          <cell r="E151">
            <v>0.2227342549923195</v>
          </cell>
          <cell r="F151">
            <v>0.14587426326129665</v>
          </cell>
          <cell r="G151">
            <v>0.10714285714285714</v>
          </cell>
          <cell r="H151">
            <v>0.1265085602020769</v>
          </cell>
          <cell r="I151">
            <v>0.13793103448275862</v>
          </cell>
          <cell r="J151">
            <v>3.3333333333333333E-2</v>
          </cell>
          <cell r="K151">
            <v>8.5632183908045972E-2</v>
          </cell>
          <cell r="L151">
            <v>5.3743842364532016E-2</v>
          </cell>
          <cell r="M151">
            <v>0.24</v>
          </cell>
          <cell r="N151">
            <v>0.146871921182266</v>
          </cell>
          <cell r="O151">
            <v>0</v>
          </cell>
          <cell r="P151">
            <v>0.44</v>
          </cell>
          <cell r="Q151">
            <v>0</v>
          </cell>
          <cell r="R151">
            <v>0.14666666666666667</v>
          </cell>
        </row>
        <row r="152">
          <cell r="A152">
            <v>8152</v>
          </cell>
          <cell r="B152" t="str">
            <v>PERIGNY</v>
          </cell>
          <cell r="C152">
            <v>0.12903225806451613</v>
          </cell>
          <cell r="D152">
            <v>0.11538461538461539</v>
          </cell>
          <cell r="E152">
            <v>0.12220843672456576</v>
          </cell>
          <cell r="F152">
            <v>3.4821029082774048E-2</v>
          </cell>
          <cell r="G152">
            <v>0.13872832369942195</v>
          </cell>
          <cell r="H152">
            <v>8.6774676391097996E-2</v>
          </cell>
          <cell r="I152">
            <v>0.12162162162162163</v>
          </cell>
          <cell r="J152">
            <v>0</v>
          </cell>
          <cell r="K152">
            <v>6.0810810810810814E-2</v>
          </cell>
          <cell r="L152">
            <v>0.17661928934010152</v>
          </cell>
          <cell r="M152">
            <v>0.25714285714285712</v>
          </cell>
          <cell r="N152">
            <v>0.21688107324147932</v>
          </cell>
          <cell r="O152">
            <v>0.44</v>
          </cell>
          <cell r="P152">
            <v>0.44</v>
          </cell>
          <cell r="Q152">
            <v>0.33333333333333331</v>
          </cell>
          <cell r="R152">
            <v>0.40444444444444444</v>
          </cell>
        </row>
        <row r="153">
          <cell r="A153">
            <v>8153</v>
          </cell>
          <cell r="B153" t="str">
            <v>LA ROCHELLE LES MINIMES</v>
          </cell>
          <cell r="C153">
            <v>0.23287671232876711</v>
          </cell>
          <cell r="D153">
            <v>0</v>
          </cell>
          <cell r="E153">
            <v>0.11643835616438356</v>
          </cell>
          <cell r="F153">
            <v>0.20389010989010989</v>
          </cell>
          <cell r="G153">
            <v>0.23577235772357724</v>
          </cell>
          <cell r="H153">
            <v>0.21983123380684355</v>
          </cell>
          <cell r="I153">
            <v>5.8823529411764705E-2</v>
          </cell>
          <cell r="J153">
            <v>3.5714285714285712E-2</v>
          </cell>
          <cell r="K153">
            <v>4.7268907563025209E-2</v>
          </cell>
          <cell r="L153">
            <v>0.12800847457627118</v>
          </cell>
          <cell r="M153">
            <v>0.16666666666666666</v>
          </cell>
          <cell r="N153">
            <v>0.14733757062146891</v>
          </cell>
          <cell r="O153">
            <v>0.44</v>
          </cell>
          <cell r="P153">
            <v>0</v>
          </cell>
          <cell r="Q153">
            <v>0</v>
          </cell>
          <cell r="R153">
            <v>0.14666666666666667</v>
          </cell>
        </row>
        <row r="154">
          <cell r="A154">
            <v>8148</v>
          </cell>
          <cell r="B154" t="str">
            <v>SAINT MARTIN DE RE</v>
          </cell>
          <cell r="C154">
            <v>7.6923076923076927E-2</v>
          </cell>
          <cell r="D154">
            <v>0.16</v>
          </cell>
          <cell r="E154">
            <v>0.11846153846153847</v>
          </cell>
          <cell r="F154">
            <v>9.8630136986301367E-2</v>
          </cell>
          <cell r="G154">
            <v>0.10365853658536585</v>
          </cell>
          <cell r="H154">
            <v>0.10114433678583361</v>
          </cell>
          <cell r="I154">
            <v>6.9767441860465115E-2</v>
          </cell>
          <cell r="J154">
            <v>2.4390243902439025E-2</v>
          </cell>
          <cell r="K154">
            <v>4.7078842881452074E-2</v>
          </cell>
          <cell r="L154">
            <v>0.19229055258467023</v>
          </cell>
          <cell r="M154">
            <v>0.10810810810810811</v>
          </cell>
          <cell r="N154">
            <v>0.15019933034638916</v>
          </cell>
          <cell r="O154">
            <v>0.41666666666666669</v>
          </cell>
          <cell r="P154">
            <v>0.44</v>
          </cell>
          <cell r="Q154">
            <v>0.25</v>
          </cell>
          <cell r="R154">
            <v>0.36888888888888888</v>
          </cell>
        </row>
        <row r="155">
          <cell r="A155">
            <v>43816</v>
          </cell>
          <cell r="B155" t="str">
            <v>DGA CHARENTE MARITIME SUD</v>
          </cell>
          <cell r="C155">
            <v>0.11868131868131868</v>
          </cell>
          <cell r="D155">
            <v>0.1497005988023952</v>
          </cell>
          <cell r="E155">
            <v>0.13419095874185694</v>
          </cell>
          <cell r="F155">
            <v>0.11458296460176991</v>
          </cell>
          <cell r="G155">
            <v>0.10130877363063499</v>
          </cell>
          <cell r="H155">
            <v>0.10794586911620245</v>
          </cell>
          <cell r="I155">
            <v>0.10160965794768612</v>
          </cell>
          <cell r="J155">
            <v>0.11777777777777777</v>
          </cell>
          <cell r="K155">
            <v>0.10969371786273194</v>
          </cell>
          <cell r="L155">
            <v>0.2211535401750199</v>
          </cell>
          <cell r="M155">
            <v>0.12418300653594772</v>
          </cell>
          <cell r="N155">
            <v>0.17266827335548379</v>
          </cell>
          <cell r="O155">
            <v>0.19</v>
          </cell>
          <cell r="P155">
            <v>0.13917525773195877</v>
          </cell>
          <cell r="Q155">
            <v>0.27500000000000002</v>
          </cell>
          <cell r="R155">
            <v>0.20139175257731959</v>
          </cell>
          <cell r="S155">
            <v>0</v>
          </cell>
          <cell r="T155">
            <v>0</v>
          </cell>
          <cell r="U155">
            <v>0</v>
          </cell>
          <cell r="V155">
            <v>1</v>
          </cell>
          <cell r="W155">
            <v>1</v>
          </cell>
          <cell r="X155">
            <v>1000</v>
          </cell>
        </row>
        <row r="156">
          <cell r="A156">
            <v>8131</v>
          </cell>
          <cell r="B156" t="str">
            <v>JONZAC</v>
          </cell>
          <cell r="C156">
            <v>0.15555555555555556</v>
          </cell>
          <cell r="D156">
            <v>0.21875</v>
          </cell>
          <cell r="E156">
            <v>0.18715277777777778</v>
          </cell>
          <cell r="F156">
            <v>3.9658823529411767E-2</v>
          </cell>
          <cell r="G156">
            <v>9.1787439613526575E-2</v>
          </cell>
          <cell r="H156">
            <v>6.5723131571469168E-2</v>
          </cell>
          <cell r="I156">
            <v>7.0000000000000007E-2</v>
          </cell>
          <cell r="J156">
            <v>6.9767441860465115E-2</v>
          </cell>
          <cell r="K156">
            <v>6.9883720930232568E-2</v>
          </cell>
          <cell r="L156">
            <v>0.2984308943089431</v>
          </cell>
          <cell r="M156">
            <v>0.1111111111111111</v>
          </cell>
          <cell r="N156">
            <v>0.2047710027100271</v>
          </cell>
          <cell r="O156">
            <v>0.22222222222222221</v>
          </cell>
          <cell r="P156">
            <v>0</v>
          </cell>
          <cell r="Q156">
            <v>0</v>
          </cell>
          <cell r="R156">
            <v>7.407407407407407E-2</v>
          </cell>
        </row>
        <row r="157">
          <cell r="A157">
            <v>58134</v>
          </cell>
          <cell r="B157" t="str">
            <v>Multisite ROCHEFORT SUR MER</v>
          </cell>
          <cell r="C157">
            <v>9.8765432098765427E-2</v>
          </cell>
          <cell r="D157">
            <v>0.17647058823529413</v>
          </cell>
          <cell r="E157">
            <v>0.13761801016702979</v>
          </cell>
          <cell r="F157">
            <v>0.12001349072512647</v>
          </cell>
          <cell r="G157">
            <v>0.12660028449502134</v>
          </cell>
          <cell r="H157">
            <v>0.12330688761007391</v>
          </cell>
          <cell r="I157">
            <v>0.11647727272727272</v>
          </cell>
          <cell r="J157">
            <v>0.12422360248447205</v>
          </cell>
          <cell r="K157">
            <v>0.12035043760587238</v>
          </cell>
          <cell r="L157">
            <v>0.1481500093057882</v>
          </cell>
          <cell r="M157">
            <v>0.16564417177914109</v>
          </cell>
          <cell r="N157">
            <v>0.15689709054246465</v>
          </cell>
          <cell r="O157">
            <v>0.17857142857142858</v>
          </cell>
          <cell r="P157">
            <v>6.6666666666666666E-2</v>
          </cell>
          <cell r="Q157">
            <v>0.23076923076923078</v>
          </cell>
          <cell r="R157">
            <v>0.15866910866910869</v>
          </cell>
        </row>
        <row r="158">
          <cell r="A158">
            <v>8134</v>
          </cell>
          <cell r="B158" t="str">
            <v>ROCHEFORT SUR MER</v>
          </cell>
          <cell r="C158">
            <v>0.1</v>
          </cell>
          <cell r="D158">
            <v>0.22413793103448276</v>
          </cell>
          <cell r="E158">
            <v>0.16206896551724137</v>
          </cell>
          <cell r="F158">
            <v>0.14288000000000001</v>
          </cell>
          <cell r="G158">
            <v>0.14427860696517414</v>
          </cell>
          <cell r="H158">
            <v>0.14357930348258707</v>
          </cell>
          <cell r="I158">
            <v>0.15656565656565657</v>
          </cell>
          <cell r="J158">
            <v>0.14130434782608695</v>
          </cell>
          <cell r="K158">
            <v>0.14893500219587175</v>
          </cell>
          <cell r="L158">
            <v>0.16989883268482489</v>
          </cell>
          <cell r="M158">
            <v>0.2857142857142857</v>
          </cell>
          <cell r="N158">
            <v>0.22780655919955528</v>
          </cell>
          <cell r="O158">
            <v>0.11764705882352941</v>
          </cell>
          <cell r="P158">
            <v>5.8823529411764705E-2</v>
          </cell>
          <cell r="Q158">
            <v>0.33333333333333331</v>
          </cell>
          <cell r="R158">
            <v>0.1699346405228758</v>
          </cell>
        </row>
        <row r="159">
          <cell r="A159">
            <v>8137</v>
          </cell>
          <cell r="B159" t="str">
            <v>SURGERES</v>
          </cell>
          <cell r="C159">
            <v>0.1</v>
          </cell>
          <cell r="D159">
            <v>9.0909090909090912E-2</v>
          </cell>
          <cell r="E159">
            <v>9.5454545454545459E-2</v>
          </cell>
          <cell r="F159">
            <v>6.790697674418604E-2</v>
          </cell>
          <cell r="G159">
            <v>8.6956521739130432E-2</v>
          </cell>
          <cell r="H159">
            <v>7.7431749241658243E-2</v>
          </cell>
          <cell r="I159">
            <v>5.9523809523809521E-2</v>
          </cell>
          <cell r="J159">
            <v>0.15384615384615385</v>
          </cell>
          <cell r="K159">
            <v>0.10668498168498169</v>
          </cell>
          <cell r="L159">
            <v>5.3089846603360122E-2</v>
          </cell>
          <cell r="M159">
            <v>2.564102564102564E-2</v>
          </cell>
          <cell r="N159">
            <v>3.9365436122192884E-2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</row>
        <row r="160">
          <cell r="A160">
            <v>8142</v>
          </cell>
          <cell r="B160" t="str">
            <v>SAINT PIERRE D'OLERON</v>
          </cell>
          <cell r="C160">
            <v>9.375E-2</v>
          </cell>
          <cell r="D160">
            <v>0.13636363636363635</v>
          </cell>
          <cell r="E160">
            <v>0.11505681818181818</v>
          </cell>
          <cell r="F160">
            <v>0.10877192982456141</v>
          </cell>
          <cell r="G160">
            <v>0.12142857142857143</v>
          </cell>
          <cell r="H160">
            <v>0.11510025062656642</v>
          </cell>
          <cell r="I160">
            <v>7.1428571428571425E-2</v>
          </cell>
          <cell r="J160">
            <v>3.3333333333333333E-2</v>
          </cell>
          <cell r="K160">
            <v>5.2380952380952375E-2</v>
          </cell>
          <cell r="L160">
            <v>0.19991631799163181</v>
          </cell>
          <cell r="M160">
            <v>0</v>
          </cell>
          <cell r="N160">
            <v>9.9958158995815907E-2</v>
          </cell>
          <cell r="O160">
            <v>0.375</v>
          </cell>
          <cell r="P160">
            <v>0.1</v>
          </cell>
          <cell r="Q160">
            <v>0</v>
          </cell>
          <cell r="R160">
            <v>0.15833333333333333</v>
          </cell>
        </row>
        <row r="161">
          <cell r="A161">
            <v>58135</v>
          </cell>
          <cell r="B161" t="str">
            <v>Multisite SAINTES</v>
          </cell>
          <cell r="C161">
            <v>0.11688311688311688</v>
          </cell>
          <cell r="D161">
            <v>0.125</v>
          </cell>
          <cell r="E161">
            <v>0.12094155844155843</v>
          </cell>
          <cell r="F161">
            <v>0.1225147928994083</v>
          </cell>
          <cell r="G161">
            <v>9.0909090909090912E-2</v>
          </cell>
          <cell r="H161">
            <v>0.1067119419042496</v>
          </cell>
          <cell r="I161">
            <v>0.12716763005780346</v>
          </cell>
          <cell r="J161">
            <v>0.18421052631578946</v>
          </cell>
          <cell r="K161">
            <v>0.15568907818679645</v>
          </cell>
          <cell r="L161">
            <v>0.2060840395480226</v>
          </cell>
          <cell r="M161">
            <v>9.2105263157894732E-2</v>
          </cell>
          <cell r="N161">
            <v>0.14909465135295866</v>
          </cell>
          <cell r="O161">
            <v>0.2</v>
          </cell>
          <cell r="P161">
            <v>0.44</v>
          </cell>
          <cell r="Q161">
            <v>0.33333333333333331</v>
          </cell>
          <cell r="R161">
            <v>0.32444444444444448</v>
          </cell>
        </row>
        <row r="162">
          <cell r="A162">
            <v>8135</v>
          </cell>
          <cell r="B162" t="str">
            <v>SAINTES</v>
          </cell>
          <cell r="C162">
            <v>0.18604651162790697</v>
          </cell>
          <cell r="D162">
            <v>0.13636363636363635</v>
          </cell>
          <cell r="E162">
            <v>0.16120507399577166</v>
          </cell>
          <cell r="F162">
            <v>0.13788288288288289</v>
          </cell>
          <cell r="G162">
            <v>6.8376068376068383E-2</v>
          </cell>
          <cell r="H162">
            <v>0.10312947562947564</v>
          </cell>
          <cell r="I162">
            <v>0.14432989690721648</v>
          </cell>
          <cell r="J162">
            <v>0.18604651162790697</v>
          </cell>
          <cell r="K162">
            <v>0.16518820426756173</v>
          </cell>
          <cell r="L162">
            <v>0.23916277093072674</v>
          </cell>
          <cell r="M162">
            <v>0.11627906976744186</v>
          </cell>
          <cell r="N162">
            <v>0.17772092034908429</v>
          </cell>
          <cell r="O162">
            <v>0.23529411764705882</v>
          </cell>
          <cell r="P162">
            <v>0.44</v>
          </cell>
          <cell r="Q162">
            <v>0.125</v>
          </cell>
          <cell r="R162">
            <v>0.26676470588235296</v>
          </cell>
        </row>
        <row r="163">
          <cell r="A163">
            <v>8160</v>
          </cell>
          <cell r="B163" t="str">
            <v>SAINTES RECOUVRANCE</v>
          </cell>
          <cell r="C163">
            <v>2.9411764705882353E-2</v>
          </cell>
          <cell r="D163">
            <v>0.1111111111111111</v>
          </cell>
          <cell r="E163">
            <v>7.0261437908496732E-2</v>
          </cell>
          <cell r="F163">
            <v>9.3103448275862075E-2</v>
          </cell>
          <cell r="G163">
            <v>0.12857142857142856</v>
          </cell>
          <cell r="H163">
            <v>0.11083743842364532</v>
          </cell>
          <cell r="I163">
            <v>0.10526315789473684</v>
          </cell>
          <cell r="J163">
            <v>0.18181818181818182</v>
          </cell>
          <cell r="K163">
            <v>0.14354066985645933</v>
          </cell>
          <cell r="L163">
            <v>4.3590814196242167E-2</v>
          </cell>
          <cell r="M163">
            <v>6.0606060606060608E-2</v>
          </cell>
          <cell r="N163">
            <v>5.2098437401151387E-2</v>
          </cell>
          <cell r="O163">
            <v>0</v>
          </cell>
          <cell r="P163">
            <v>0</v>
          </cell>
          <cell r="Q163">
            <v>0.44</v>
          </cell>
          <cell r="R163">
            <v>0.14666666666666667</v>
          </cell>
        </row>
        <row r="164">
          <cell r="A164">
            <v>8136</v>
          </cell>
          <cell r="B164" t="str">
            <v>SAINT JEAN D'ANGELY</v>
          </cell>
          <cell r="C164">
            <v>6.6666666666666666E-2</v>
          </cell>
          <cell r="D164">
            <v>0.13793103448275862</v>
          </cell>
          <cell r="E164">
            <v>0.10229885057471264</v>
          </cell>
          <cell r="F164">
            <v>5.3248407643312096E-2</v>
          </cell>
          <cell r="G164">
            <v>0.10309278350515463</v>
          </cell>
          <cell r="H164">
            <v>7.8170595574233365E-2</v>
          </cell>
          <cell r="I164">
            <v>0.15151515151515152</v>
          </cell>
          <cell r="J164">
            <v>0.13953488372093023</v>
          </cell>
          <cell r="K164">
            <v>0.14552501761804087</v>
          </cell>
          <cell r="L164">
            <v>8.7243330638641883E-2</v>
          </cell>
          <cell r="M164">
            <v>2.2727272727272728E-2</v>
          </cell>
          <cell r="N164">
            <v>5.4985301682957302E-2</v>
          </cell>
          <cell r="O164">
            <v>0.2857142857142857</v>
          </cell>
          <cell r="P164">
            <v>0.44</v>
          </cell>
          <cell r="Q164">
            <v>0</v>
          </cell>
          <cell r="R164">
            <v>0.24190476190476193</v>
          </cell>
        </row>
        <row r="165">
          <cell r="A165">
            <v>8139</v>
          </cell>
          <cell r="B165" t="str">
            <v>MATHA</v>
          </cell>
          <cell r="C165">
            <v>0.10714285714285714</v>
          </cell>
          <cell r="D165">
            <v>9.5238095238095233E-2</v>
          </cell>
          <cell r="E165">
            <v>0.10119047619047619</v>
          </cell>
          <cell r="F165">
            <v>0.10738095238095238</v>
          </cell>
          <cell r="G165">
            <v>5.6074766355140186E-2</v>
          </cell>
          <cell r="H165">
            <v>8.1727859368046288E-2</v>
          </cell>
          <cell r="I165">
            <v>4.9180327868852458E-2</v>
          </cell>
          <cell r="J165">
            <v>0.14814814814814814</v>
          </cell>
          <cell r="K165">
            <v>9.8664238008500299E-2</v>
          </cell>
          <cell r="L165">
            <v>1.3609314359637777E-2</v>
          </cell>
          <cell r="M165">
            <v>0.22222222222222221</v>
          </cell>
          <cell r="N165">
            <v>0.11791576829092999</v>
          </cell>
          <cell r="O165">
            <v>0.25</v>
          </cell>
          <cell r="P165">
            <v>0</v>
          </cell>
          <cell r="Q165">
            <v>0</v>
          </cell>
          <cell r="R165">
            <v>8.3333333333333329E-2</v>
          </cell>
        </row>
        <row r="166">
          <cell r="A166">
            <v>8140</v>
          </cell>
          <cell r="B166" t="str">
            <v>ROYAN</v>
          </cell>
          <cell r="C166">
            <v>0.16326530612244897</v>
          </cell>
          <cell r="D166">
            <v>0.12857142857142856</v>
          </cell>
          <cell r="E166">
            <v>0.14591836734693875</v>
          </cell>
          <cell r="F166">
            <v>0.15121459227467809</v>
          </cell>
          <cell r="G166">
            <v>8.5774058577405859E-2</v>
          </cell>
          <cell r="H166">
            <v>0.11849432542604198</v>
          </cell>
          <cell r="I166">
            <v>5.6768558951965066E-2</v>
          </cell>
          <cell r="J166">
            <v>0.06</v>
          </cell>
          <cell r="K166">
            <v>5.8384279475982528E-2</v>
          </cell>
          <cell r="L166">
            <v>0.33443729372937292</v>
          </cell>
          <cell r="M166">
            <v>0.10576923076923077</v>
          </cell>
          <cell r="N166">
            <v>0.22010326224930185</v>
          </cell>
          <cell r="O166">
            <v>0.15625</v>
          </cell>
          <cell r="P166">
            <v>0.4</v>
          </cell>
          <cell r="Q166">
            <v>0.38461538461538464</v>
          </cell>
          <cell r="R166">
            <v>0.31362179487179492</v>
          </cell>
        </row>
        <row r="167">
          <cell r="A167">
            <v>43874</v>
          </cell>
          <cell r="B167" t="str">
            <v>DGA CHARENTE</v>
          </cell>
          <cell r="C167">
            <v>0.1326530612244898</v>
          </cell>
          <cell r="D167">
            <v>0.14532019704433496</v>
          </cell>
          <cell r="E167">
            <v>0.1389866291344124</v>
          </cell>
          <cell r="F167">
            <v>0.11212075134168158</v>
          </cell>
          <cell r="G167">
            <v>0.10606808090774544</v>
          </cell>
          <cell r="H167">
            <v>0.10909441612471352</v>
          </cell>
          <cell r="I167">
            <v>0.13878326996197718</v>
          </cell>
          <cell r="J167">
            <v>0.1227106227106227</v>
          </cell>
          <cell r="K167">
            <v>0.13074694633629994</v>
          </cell>
          <cell r="L167">
            <v>0.16255505198613701</v>
          </cell>
          <cell r="M167">
            <v>0.16772823779193205</v>
          </cell>
          <cell r="N167">
            <v>0.16514164488903454</v>
          </cell>
          <cell r="O167">
            <v>8.2706766917293228E-2</v>
          </cell>
          <cell r="P167">
            <v>0.18699186991869918</v>
          </cell>
          <cell r="Q167">
            <v>0.19565217391304349</v>
          </cell>
          <cell r="R167">
            <v>0.15511693691634529</v>
          </cell>
          <cell r="S167">
            <v>0</v>
          </cell>
          <cell r="T167">
            <v>0</v>
          </cell>
          <cell r="U167">
            <v>0</v>
          </cell>
          <cell r="V167">
            <v>1</v>
          </cell>
          <cell r="W167">
            <v>1</v>
          </cell>
          <cell r="X167">
            <v>1000</v>
          </cell>
        </row>
        <row r="168">
          <cell r="A168">
            <v>55200</v>
          </cell>
          <cell r="B168" t="str">
            <v>Multisite ANGOULEME</v>
          </cell>
          <cell r="C168">
            <v>0.1497326203208556</v>
          </cell>
          <cell r="D168">
            <v>0.1079136690647482</v>
          </cell>
          <cell r="E168">
            <v>0.1288231446928019</v>
          </cell>
          <cell r="F168">
            <v>0.10791843220338983</v>
          </cell>
          <cell r="G168">
            <v>0.11659807956104253</v>
          </cell>
          <cell r="H168">
            <v>0.11225825588221618</v>
          </cell>
          <cell r="I168">
            <v>0.13934426229508196</v>
          </cell>
          <cell r="J168">
            <v>0.10919540229885058</v>
          </cell>
          <cell r="K168">
            <v>0.12426983229696627</v>
          </cell>
          <cell r="L168">
            <v>0.20047637743750821</v>
          </cell>
          <cell r="M168">
            <v>0.15432098765432098</v>
          </cell>
          <cell r="N168">
            <v>0.17739868254591459</v>
          </cell>
          <cell r="O168">
            <v>0.15</v>
          </cell>
          <cell r="P168">
            <v>0.25925925925925924</v>
          </cell>
          <cell r="Q168">
            <v>0.19047619047619047</v>
          </cell>
          <cell r="R168">
            <v>0.19991181657848323</v>
          </cell>
        </row>
        <row r="169">
          <cell r="A169">
            <v>5200</v>
          </cell>
          <cell r="B169" t="str">
            <v>ANGOULEME</v>
          </cell>
          <cell r="C169">
            <v>0.15172413793103448</v>
          </cell>
          <cell r="D169">
            <v>8.8235294117647065E-2</v>
          </cell>
          <cell r="E169">
            <v>0.11997971602434077</v>
          </cell>
          <cell r="F169">
            <v>0.12886066763425252</v>
          </cell>
          <cell r="G169">
            <v>0.13345864661654136</v>
          </cell>
          <cell r="H169">
            <v>0.13115965712539696</v>
          </cell>
          <cell r="I169">
            <v>0.16666666666666666</v>
          </cell>
          <cell r="J169">
            <v>0.13445378151260504</v>
          </cell>
          <cell r="K169">
            <v>0.15056022408963585</v>
          </cell>
          <cell r="L169">
            <v>0.22685418082936776</v>
          </cell>
          <cell r="M169">
            <v>0.12389380530973451</v>
          </cell>
          <cell r="N169">
            <v>0.17537399306955115</v>
          </cell>
          <cell r="O169">
            <v>0.13513513513513514</v>
          </cell>
          <cell r="P169">
            <v>0.28888888888888886</v>
          </cell>
          <cell r="Q169">
            <v>0.17647058823529413</v>
          </cell>
          <cell r="R169">
            <v>0.20016487075310604</v>
          </cell>
        </row>
        <row r="170">
          <cell r="A170">
            <v>5237</v>
          </cell>
          <cell r="B170" t="str">
            <v>RUELLE</v>
          </cell>
          <cell r="C170">
            <v>0.14285714285714285</v>
          </cell>
          <cell r="D170">
            <v>0.16216216216216217</v>
          </cell>
          <cell r="E170">
            <v>0.15250965250965251</v>
          </cell>
          <cell r="F170">
            <v>5.1333333333333335E-2</v>
          </cell>
          <cell r="G170">
            <v>7.1065989847715741E-2</v>
          </cell>
          <cell r="H170">
            <v>6.1199661590524534E-2</v>
          </cell>
          <cell r="I170">
            <v>5.5555555555555552E-2</v>
          </cell>
          <cell r="J170">
            <v>5.4545454545454543E-2</v>
          </cell>
          <cell r="K170">
            <v>5.5050505050505044E-2</v>
          </cell>
          <cell r="L170">
            <v>0.112145702902675</v>
          </cell>
          <cell r="M170">
            <v>0.22448979591836735</v>
          </cell>
          <cell r="N170">
            <v>0.16831774941052119</v>
          </cell>
          <cell r="O170">
            <v>0.33333333333333331</v>
          </cell>
          <cell r="P170">
            <v>0.1111111111111111</v>
          </cell>
          <cell r="Q170">
            <v>0.25</v>
          </cell>
          <cell r="R170">
            <v>0.23148148148148148</v>
          </cell>
        </row>
        <row r="171">
          <cell r="A171">
            <v>5231</v>
          </cell>
          <cell r="B171" t="str">
            <v>BARBEZIEUX</v>
          </cell>
          <cell r="C171">
            <v>0.13043478260869565</v>
          </cell>
          <cell r="D171">
            <v>7.407407407407407E-2</v>
          </cell>
          <cell r="E171">
            <v>0.10225442834138486</v>
          </cell>
          <cell r="F171">
            <v>0.13395027624309394</v>
          </cell>
          <cell r="G171">
            <v>7.1999999999999995E-2</v>
          </cell>
          <cell r="H171">
            <v>0.10297513812154696</v>
          </cell>
          <cell r="I171">
            <v>0.10126582278481013</v>
          </cell>
          <cell r="J171">
            <v>9.5238095238095233E-2</v>
          </cell>
          <cell r="K171">
            <v>9.8251959011452672E-2</v>
          </cell>
          <cell r="L171">
            <v>5.5763823805060923E-3</v>
          </cell>
          <cell r="M171">
            <v>9.375E-2</v>
          </cell>
          <cell r="N171">
            <v>4.9663191190253045E-2</v>
          </cell>
          <cell r="O171">
            <v>0</v>
          </cell>
          <cell r="P171">
            <v>0.25</v>
          </cell>
          <cell r="Q171">
            <v>0</v>
          </cell>
          <cell r="R171">
            <v>8.3333333333333329E-2</v>
          </cell>
        </row>
        <row r="172">
          <cell r="A172">
            <v>5234</v>
          </cell>
          <cell r="B172" t="str">
            <v>RUFFEC</v>
          </cell>
          <cell r="C172">
            <v>0.10638297872340426</v>
          </cell>
          <cell r="D172">
            <v>0.24324324324324326</v>
          </cell>
          <cell r="E172">
            <v>0.17481311098332375</v>
          </cell>
          <cell r="F172">
            <v>7.0216000000000001E-2</v>
          </cell>
          <cell r="G172">
            <v>9.950248756218906E-2</v>
          </cell>
          <cell r="H172">
            <v>8.4859243781094523E-2</v>
          </cell>
          <cell r="I172">
            <v>0.20353982300884957</v>
          </cell>
          <cell r="J172">
            <v>0.15384615384615385</v>
          </cell>
          <cell r="K172">
            <v>0.1786929884275017</v>
          </cell>
          <cell r="L172">
            <v>0.20795048143053646</v>
          </cell>
          <cell r="M172">
            <v>0.24444444444444444</v>
          </cell>
          <cell r="N172">
            <v>0.22619746293749043</v>
          </cell>
          <cell r="O172">
            <v>0</v>
          </cell>
          <cell r="P172">
            <v>0.23076923076923078</v>
          </cell>
          <cell r="Q172">
            <v>0.2</v>
          </cell>
          <cell r="R172">
            <v>0.14358974358974361</v>
          </cell>
        </row>
        <row r="173">
          <cell r="A173">
            <v>5236</v>
          </cell>
          <cell r="B173" t="str">
            <v>ANGOULEME VICTOR HUGO</v>
          </cell>
          <cell r="C173">
            <v>0.12162162162162163</v>
          </cell>
          <cell r="D173">
            <v>0.1</v>
          </cell>
          <cell r="E173">
            <v>0.11081081081081082</v>
          </cell>
          <cell r="F173">
            <v>9.0288040075140893E-2</v>
          </cell>
          <cell r="G173">
            <v>0.12543554006968641</v>
          </cell>
          <cell r="H173">
            <v>0.10786179007241364</v>
          </cell>
          <cell r="I173">
            <v>6.0810810810810814E-2</v>
          </cell>
          <cell r="J173">
            <v>0.11688311688311688</v>
          </cell>
          <cell r="K173">
            <v>8.8846963846963847E-2</v>
          </cell>
          <cell r="L173">
            <v>7.3893426682224816E-2</v>
          </cell>
          <cell r="M173">
            <v>0.19402985074626866</v>
          </cell>
          <cell r="N173">
            <v>0.13396163871424674</v>
          </cell>
          <cell r="O173">
            <v>0.15</v>
          </cell>
          <cell r="P173">
            <v>0.22727272727272727</v>
          </cell>
          <cell r="Q173">
            <v>0</v>
          </cell>
          <cell r="R173">
            <v>0.12575757575757576</v>
          </cell>
        </row>
        <row r="174">
          <cell r="A174">
            <v>58138</v>
          </cell>
          <cell r="B174" t="str">
            <v>Multisite COGNAC</v>
          </cell>
          <cell r="C174">
            <v>0.12578616352201258</v>
          </cell>
          <cell r="D174">
            <v>0.1888111888111888</v>
          </cell>
          <cell r="E174">
            <v>0.1572986761666007</v>
          </cell>
          <cell r="F174">
            <v>0.13489955648317245</v>
          </cell>
          <cell r="G174">
            <v>9.4890510948905105E-2</v>
          </cell>
          <cell r="H174">
            <v>0.11489503371603878</v>
          </cell>
          <cell r="I174">
            <v>0.15068493150684931</v>
          </cell>
          <cell r="J174">
            <v>0.13297872340425532</v>
          </cell>
          <cell r="K174">
            <v>0.14183182745555231</v>
          </cell>
          <cell r="L174">
            <v>0.17185422642146109</v>
          </cell>
          <cell r="M174">
            <v>0.16363636363636364</v>
          </cell>
          <cell r="N174">
            <v>0.16774529502891236</v>
          </cell>
          <cell r="O174">
            <v>3.8461538461538464E-2</v>
          </cell>
          <cell r="P174">
            <v>0.43137254901960786</v>
          </cell>
          <cell r="Q174">
            <v>0.18181818181818182</v>
          </cell>
          <cell r="R174">
            <v>0.21721742309977601</v>
          </cell>
        </row>
        <row r="175">
          <cell r="A175">
            <v>5232</v>
          </cell>
          <cell r="B175" t="str">
            <v>JARNAC</v>
          </cell>
          <cell r="C175">
            <v>3.4482758620689655E-2</v>
          </cell>
          <cell r="D175">
            <v>3.3333333333333333E-2</v>
          </cell>
          <cell r="E175">
            <v>3.3908045977011497E-2</v>
          </cell>
          <cell r="F175">
            <v>0.24682320441988947</v>
          </cell>
          <cell r="G175">
            <v>3.0534351145038167E-2</v>
          </cell>
          <cell r="H175">
            <v>0.13867877778246382</v>
          </cell>
          <cell r="I175">
            <v>0.17567567567567569</v>
          </cell>
          <cell r="J175">
            <v>0.14634146341463414</v>
          </cell>
          <cell r="K175">
            <v>0.16100856954515491</v>
          </cell>
          <cell r="L175">
            <v>0.10645484949832774</v>
          </cell>
          <cell r="M175">
            <v>0</v>
          </cell>
          <cell r="N175">
            <v>5.3227424749163872E-2</v>
          </cell>
          <cell r="O175">
            <v>0</v>
          </cell>
          <cell r="P175">
            <v>0.44</v>
          </cell>
          <cell r="Q175">
            <v>0</v>
          </cell>
          <cell r="R175">
            <v>0.14666666666666667</v>
          </cell>
        </row>
        <row r="176">
          <cell r="A176">
            <v>5240</v>
          </cell>
          <cell r="B176" t="str">
            <v>ROUILLAC</v>
          </cell>
          <cell r="C176">
            <v>0.29166666666666669</v>
          </cell>
          <cell r="D176">
            <v>0.44</v>
          </cell>
          <cell r="E176">
            <v>0.36583333333333334</v>
          </cell>
          <cell r="F176">
            <v>0.21656739811912223</v>
          </cell>
          <cell r="G176">
            <v>0.14285714285714285</v>
          </cell>
          <cell r="H176">
            <v>0.17971227048813254</v>
          </cell>
          <cell r="I176">
            <v>0.21875</v>
          </cell>
          <cell r="J176">
            <v>0.27777777777777779</v>
          </cell>
          <cell r="K176">
            <v>0.2482638888888889</v>
          </cell>
          <cell r="L176">
            <v>0.10911609498680738</v>
          </cell>
          <cell r="M176">
            <v>0.31034482758620691</v>
          </cell>
          <cell r="N176">
            <v>0.20973046128650713</v>
          </cell>
          <cell r="O176">
            <v>0</v>
          </cell>
          <cell r="P176">
            <v>0.2857142857142857</v>
          </cell>
          <cell r="Q176">
            <v>0.44</v>
          </cell>
          <cell r="R176">
            <v>0.24190476190476193</v>
          </cell>
        </row>
        <row r="177">
          <cell r="A177">
            <v>8138</v>
          </cell>
          <cell r="B177" t="str">
            <v>COGNAC</v>
          </cell>
          <cell r="C177">
            <v>0.11320754716981132</v>
          </cell>
          <cell r="D177">
            <v>0.125</v>
          </cell>
          <cell r="E177">
            <v>0.11910377358490566</v>
          </cell>
          <cell r="F177">
            <v>8.1019830028328604E-2</v>
          </cell>
          <cell r="G177">
            <v>0.10114942528735632</v>
          </cell>
          <cell r="H177">
            <v>9.1084627657842462E-2</v>
          </cell>
          <cell r="I177">
            <v>0.12334801762114538</v>
          </cell>
          <cell r="J177">
            <v>8.1081081081081086E-2</v>
          </cell>
          <cell r="K177">
            <v>0.10221454935111324</v>
          </cell>
          <cell r="L177">
            <v>0.21140718562874253</v>
          </cell>
          <cell r="M177">
            <v>0.17307692307692307</v>
          </cell>
          <cell r="N177">
            <v>0.19224205435283281</v>
          </cell>
          <cell r="O177">
            <v>0.05</v>
          </cell>
          <cell r="P177">
            <v>0.41666666666666669</v>
          </cell>
          <cell r="Q177">
            <v>0.14285714285714285</v>
          </cell>
          <cell r="R177">
            <v>0.2031746031746032</v>
          </cell>
        </row>
        <row r="178">
          <cell r="A178">
            <v>43747</v>
          </cell>
          <cell r="B178" t="str">
            <v>DGA DORDOGNE</v>
          </cell>
          <cell r="C178">
            <v>9.0909090909090912E-2</v>
          </cell>
          <cell r="D178">
            <v>0.1095890410958904</v>
          </cell>
          <cell r="E178">
            <v>0.10024906600249066</v>
          </cell>
          <cell r="F178">
            <v>8.6739273927392738E-2</v>
          </cell>
          <cell r="G178">
            <v>0.10030959752321982</v>
          </cell>
          <cell r="H178">
            <v>9.3524435725306276E-2</v>
          </cell>
          <cell r="I178">
            <v>8.2943925233644855E-2</v>
          </cell>
          <cell r="J178">
            <v>9.0322580645161285E-2</v>
          </cell>
          <cell r="K178">
            <v>8.6633252939403077E-2</v>
          </cell>
          <cell r="L178">
            <v>0.1312511737089202</v>
          </cell>
          <cell r="M178">
            <v>0.21122112211221122</v>
          </cell>
          <cell r="N178">
            <v>0.17123614791056571</v>
          </cell>
          <cell r="O178">
            <v>0.13</v>
          </cell>
          <cell r="P178">
            <v>0.25870646766169153</v>
          </cell>
          <cell r="Q178">
            <v>0.27272727272727271</v>
          </cell>
          <cell r="R178">
            <v>0.22047791346298809</v>
          </cell>
          <cell r="S178">
            <v>0</v>
          </cell>
          <cell r="T178">
            <v>0</v>
          </cell>
          <cell r="U178">
            <v>0</v>
          </cell>
          <cell r="V178">
            <v>1</v>
          </cell>
          <cell r="W178">
            <v>1</v>
          </cell>
          <cell r="X178">
            <v>1000</v>
          </cell>
        </row>
        <row r="179">
          <cell r="A179">
            <v>5233</v>
          </cell>
          <cell r="B179" t="str">
            <v>PERIGUEUX</v>
          </cell>
          <cell r="C179">
            <v>7.4712643678160925E-2</v>
          </cell>
          <cell r="D179">
            <v>0.15044247787610621</v>
          </cell>
          <cell r="E179">
            <v>0.11257756077713357</v>
          </cell>
          <cell r="F179">
            <v>0.10097567954220316</v>
          </cell>
          <cell r="G179">
            <v>8.4019769357495888E-2</v>
          </cell>
          <cell r="H179">
            <v>9.2497724449849522E-2</v>
          </cell>
          <cell r="I179">
            <v>8.6309523809523808E-2</v>
          </cell>
          <cell r="J179">
            <v>5.5555555555555552E-2</v>
          </cell>
          <cell r="K179">
            <v>7.093253968253968E-2</v>
          </cell>
          <cell r="L179">
            <v>0.1229075630252101</v>
          </cell>
          <cell r="M179">
            <v>0.15384615384615385</v>
          </cell>
          <cell r="N179">
            <v>0.13837685843568198</v>
          </cell>
          <cell r="O179">
            <v>0.21428571428571427</v>
          </cell>
          <cell r="P179">
            <v>0.44</v>
          </cell>
          <cell r="Q179">
            <v>0.15384615384615385</v>
          </cell>
          <cell r="R179">
            <v>0.26937728937728939</v>
          </cell>
        </row>
        <row r="180">
          <cell r="A180">
            <v>55235</v>
          </cell>
          <cell r="B180" t="str">
            <v>Multisite BERGERAC</v>
          </cell>
          <cell r="C180">
            <v>0.11560693641618497</v>
          </cell>
          <cell r="D180">
            <v>0.10526315789473684</v>
          </cell>
          <cell r="E180">
            <v>0.1104350471554609</v>
          </cell>
          <cell r="F180">
            <v>9.0674894957983199E-2</v>
          </cell>
          <cell r="G180">
            <v>0.1225114854517611</v>
          </cell>
          <cell r="H180">
            <v>0.10659319020487215</v>
          </cell>
          <cell r="I180">
            <v>8.5043988269794715E-2</v>
          </cell>
          <cell r="J180">
            <v>0.12359550561797752</v>
          </cell>
          <cell r="K180">
            <v>0.10431974694388613</v>
          </cell>
          <cell r="L180">
            <v>0.16550843593251255</v>
          </cell>
          <cell r="M180">
            <v>0.22689075630252101</v>
          </cell>
          <cell r="N180">
            <v>0.19619959611751678</v>
          </cell>
          <cell r="O180">
            <v>4.878048780487805E-2</v>
          </cell>
          <cell r="P180">
            <v>0.44</v>
          </cell>
          <cell r="Q180">
            <v>0.14285714285714285</v>
          </cell>
          <cell r="R180">
            <v>0.21054587688734028</v>
          </cell>
        </row>
        <row r="181">
          <cell r="A181">
            <v>1849</v>
          </cell>
          <cell r="B181" t="str">
            <v>STE FOY LA GRANDE</v>
          </cell>
          <cell r="C181">
            <v>0.08</v>
          </cell>
          <cell r="D181">
            <v>0.05</v>
          </cell>
          <cell r="E181">
            <v>6.5000000000000002E-2</v>
          </cell>
          <cell r="F181">
            <v>0.12044233807266982</v>
          </cell>
          <cell r="G181">
            <v>0.13903743315508021</v>
          </cell>
          <cell r="H181">
            <v>0.12973988561387501</v>
          </cell>
          <cell r="I181">
            <v>7.6923076923076927E-2</v>
          </cell>
          <cell r="J181">
            <v>0.21153846153846154</v>
          </cell>
          <cell r="K181">
            <v>0.14423076923076922</v>
          </cell>
          <cell r="L181">
            <v>9.8990426457789396E-2</v>
          </cell>
          <cell r="M181">
            <v>0.34375</v>
          </cell>
          <cell r="N181">
            <v>0.22137021322889469</v>
          </cell>
          <cell r="O181">
            <v>0</v>
          </cell>
          <cell r="P181">
            <v>0.44</v>
          </cell>
          <cell r="Q181">
            <v>0.44</v>
          </cell>
          <cell r="R181">
            <v>0.29333333333333333</v>
          </cell>
        </row>
        <row r="182">
          <cell r="A182">
            <v>5235</v>
          </cell>
          <cell r="B182" t="str">
            <v>BERGERAC</v>
          </cell>
          <cell r="C182">
            <v>9.7087378640776698E-2</v>
          </cell>
          <cell r="D182">
            <v>0.14925373134328357</v>
          </cell>
          <cell r="E182">
            <v>0.12317055499203014</v>
          </cell>
          <cell r="F182">
            <v>6.6567528035104823E-2</v>
          </cell>
          <cell r="G182">
            <v>0.12285714285714286</v>
          </cell>
          <cell r="H182">
            <v>9.4712335446123841E-2</v>
          </cell>
          <cell r="I182">
            <v>9.4444444444444442E-2</v>
          </cell>
          <cell r="J182">
            <v>0.10891089108910891</v>
          </cell>
          <cell r="K182">
            <v>0.10167766776677667</v>
          </cell>
          <cell r="L182">
            <v>0.2204501216545012</v>
          </cell>
          <cell r="M182">
            <v>0.21212121212121213</v>
          </cell>
          <cell r="N182">
            <v>0.21628566688785666</v>
          </cell>
          <cell r="O182">
            <v>8.3333333333333329E-2</v>
          </cell>
          <cell r="P182">
            <v>0.44</v>
          </cell>
          <cell r="Q182">
            <v>0</v>
          </cell>
          <cell r="R182">
            <v>0.17444444444444443</v>
          </cell>
        </row>
        <row r="183">
          <cell r="A183">
            <v>5239</v>
          </cell>
          <cell r="B183" t="str">
            <v>MUSSIDAN</v>
          </cell>
          <cell r="C183">
            <v>0.3</v>
          </cell>
          <cell r="D183">
            <v>0</v>
          </cell>
          <cell r="E183">
            <v>0.15</v>
          </cell>
          <cell r="F183">
            <v>0.11464358452138493</v>
          </cell>
          <cell r="G183">
            <v>9.4827586206896547E-2</v>
          </cell>
          <cell r="H183">
            <v>0.10473558536414074</v>
          </cell>
          <cell r="I183">
            <v>7.0175438596491224E-2</v>
          </cell>
          <cell r="J183">
            <v>0</v>
          </cell>
          <cell r="K183">
            <v>3.5087719298245612E-2</v>
          </cell>
          <cell r="L183">
            <v>8.8910505836575893E-2</v>
          </cell>
          <cell r="M183">
            <v>9.5238095238095233E-2</v>
          </cell>
          <cell r="N183">
            <v>9.2074300537335563E-2</v>
          </cell>
          <cell r="O183">
            <v>0</v>
          </cell>
          <cell r="P183">
            <v>0.44</v>
          </cell>
          <cell r="Q183">
            <v>0</v>
          </cell>
          <cell r="R183">
            <v>0.14666666666666667</v>
          </cell>
        </row>
        <row r="184">
          <cell r="A184">
            <v>5238</v>
          </cell>
          <cell r="B184" t="str">
            <v>SARLAT</v>
          </cell>
          <cell r="C184">
            <v>7.6923076923076927E-2</v>
          </cell>
          <cell r="D184">
            <v>5.8823529411764705E-2</v>
          </cell>
          <cell r="E184">
            <v>6.7873303167420823E-2</v>
          </cell>
          <cell r="F184">
            <v>4.2116868798235944E-2</v>
          </cell>
          <cell r="G184">
            <v>8.6956521739130432E-2</v>
          </cell>
          <cell r="H184">
            <v>6.4536695268683192E-2</v>
          </cell>
          <cell r="I184">
            <v>0.10101010101010101</v>
          </cell>
          <cell r="J184">
            <v>7.1428571428571425E-2</v>
          </cell>
          <cell r="K184">
            <v>8.6219336219336223E-2</v>
          </cell>
          <cell r="L184">
            <v>4.3254637436762222E-2</v>
          </cell>
          <cell r="M184">
            <v>0.41176470588235292</v>
          </cell>
          <cell r="N184">
            <v>0.22750967165955757</v>
          </cell>
          <cell r="O184">
            <v>0.22222222222222221</v>
          </cell>
          <cell r="P184">
            <v>0.27272727272727271</v>
          </cell>
          <cell r="Q184">
            <v>0.44</v>
          </cell>
          <cell r="R184">
            <v>0.31164983164983168</v>
          </cell>
        </row>
        <row r="185">
          <cell r="A185">
            <v>5241</v>
          </cell>
          <cell r="B185" t="str">
            <v>NONTRON</v>
          </cell>
          <cell r="C185">
            <v>7.6923076923076927E-2</v>
          </cell>
          <cell r="D185">
            <v>3.2258064516129031E-2</v>
          </cell>
          <cell r="E185">
            <v>5.4590570719602979E-2</v>
          </cell>
          <cell r="F185">
            <v>5.9159090909090911E-2</v>
          </cell>
          <cell r="G185">
            <v>8.771929824561403E-2</v>
          </cell>
          <cell r="H185">
            <v>7.3439194577352471E-2</v>
          </cell>
          <cell r="I185">
            <v>3.0612244897959183E-2</v>
          </cell>
          <cell r="J185">
            <v>0.11764705882352941</v>
          </cell>
          <cell r="K185">
            <v>7.41296518607443E-2</v>
          </cell>
          <cell r="L185">
            <v>0.14083402835696412</v>
          </cell>
          <cell r="M185">
            <v>0.15151515151515152</v>
          </cell>
          <cell r="N185">
            <v>0.14617458993605781</v>
          </cell>
          <cell r="O185">
            <v>0</v>
          </cell>
          <cell r="P185">
            <v>0.23076923076923078</v>
          </cell>
          <cell r="Q185">
            <v>0.44</v>
          </cell>
          <cell r="R185">
            <v>0.22358974358974359</v>
          </cell>
        </row>
        <row r="186">
          <cell r="A186">
            <v>43864</v>
          </cell>
          <cell r="B186" t="str">
            <v>DGA HT VIENNE CREUSE</v>
          </cell>
          <cell r="C186">
            <v>0.10298507462686567</v>
          </cell>
          <cell r="D186">
            <v>0.15085158150851583</v>
          </cell>
          <cell r="E186">
            <v>0.12691832806769074</v>
          </cell>
          <cell r="F186">
            <v>0.12018424451140766</v>
          </cell>
          <cell r="G186">
            <v>9.3587521663778164E-2</v>
          </cell>
          <cell r="H186">
            <v>0.10688588308759292</v>
          </cell>
          <cell r="I186">
            <v>0.12447786131996658</v>
          </cell>
          <cell r="J186">
            <v>0.11861861861861862</v>
          </cell>
          <cell r="K186">
            <v>0.12154823996929259</v>
          </cell>
          <cell r="L186">
            <v>0.13995792930070289</v>
          </cell>
          <cell r="M186">
            <v>0.23362445414847161</v>
          </cell>
          <cell r="N186">
            <v>0.18679119172458725</v>
          </cell>
          <cell r="O186">
            <v>4.8000000000000001E-2</v>
          </cell>
          <cell r="P186">
            <v>0.13235294117647059</v>
          </cell>
          <cell r="Q186">
            <v>9.7560975609756101E-2</v>
          </cell>
          <cell r="R186">
            <v>9.2637972262075555E-2</v>
          </cell>
          <cell r="S186">
            <v>0</v>
          </cell>
          <cell r="T186">
            <v>0</v>
          </cell>
          <cell r="U186">
            <v>0</v>
          </cell>
          <cell r="V186">
            <v>1</v>
          </cell>
          <cell r="W186">
            <v>0</v>
          </cell>
          <cell r="X186">
            <v>500</v>
          </cell>
        </row>
        <row r="187">
          <cell r="A187">
            <v>6700</v>
          </cell>
          <cell r="B187" t="str">
            <v>LIMOGES</v>
          </cell>
          <cell r="C187">
            <v>9.0909090909090912E-2</v>
          </cell>
          <cell r="D187">
            <v>0.19424460431654678</v>
          </cell>
          <cell r="E187">
            <v>0.14257684761281886</v>
          </cell>
          <cell r="F187">
            <v>0.10361994403459679</v>
          </cell>
          <cell r="G187">
            <v>9.5419847328244281E-2</v>
          </cell>
          <cell r="H187">
            <v>9.9519895681420528E-2</v>
          </cell>
          <cell r="I187">
            <v>0.1024390243902439</v>
          </cell>
          <cell r="J187">
            <v>8.2608695652173908E-2</v>
          </cell>
          <cell r="K187">
            <v>9.2523860021208909E-2</v>
          </cell>
          <cell r="L187">
            <v>0.14009600495509444</v>
          </cell>
          <cell r="M187">
            <v>0.22435897435897437</v>
          </cell>
          <cell r="N187">
            <v>0.18222748965703439</v>
          </cell>
          <cell r="O187">
            <v>3.3333333333333333E-2</v>
          </cell>
          <cell r="P187">
            <v>0.34883720930232559</v>
          </cell>
          <cell r="Q187">
            <v>0</v>
          </cell>
          <cell r="R187">
            <v>0.12739018087855297</v>
          </cell>
        </row>
        <row r="188">
          <cell r="A188">
            <v>6731</v>
          </cell>
          <cell r="B188" t="str">
            <v>AUBUSSON</v>
          </cell>
          <cell r="C188">
            <v>0.20588235294117646</v>
          </cell>
          <cell r="D188">
            <v>0.39285714285714285</v>
          </cell>
          <cell r="E188">
            <v>0.29936974789915966</v>
          </cell>
          <cell r="F188">
            <v>8.5509138381201041E-2</v>
          </cell>
          <cell r="G188">
            <v>0.10596026490066225</v>
          </cell>
          <cell r="H188">
            <v>9.5734701640931646E-2</v>
          </cell>
          <cell r="I188">
            <v>0.13924050632911392</v>
          </cell>
          <cell r="J188">
            <v>0.22727272727272727</v>
          </cell>
          <cell r="K188">
            <v>0.18325661680092059</v>
          </cell>
          <cell r="L188">
            <v>5.5552977571539056E-2</v>
          </cell>
          <cell r="M188">
            <v>0.31034482758620691</v>
          </cell>
          <cell r="N188">
            <v>0.18294890257887297</v>
          </cell>
          <cell r="O188">
            <v>0.125</v>
          </cell>
          <cell r="P188">
            <v>0.42857142857142855</v>
          </cell>
          <cell r="Q188">
            <v>0.33333333333333331</v>
          </cell>
          <cell r="R188">
            <v>0.29563492063492064</v>
          </cell>
        </row>
        <row r="189">
          <cell r="A189">
            <v>56733</v>
          </cell>
          <cell r="B189" t="str">
            <v>Multisite GUERET</v>
          </cell>
          <cell r="C189">
            <v>0.15384615384615385</v>
          </cell>
          <cell r="D189">
            <v>0.12121212121212122</v>
          </cell>
          <cell r="E189">
            <v>0.13752913752913754</v>
          </cell>
          <cell r="F189">
            <v>0.15879416713404373</v>
          </cell>
          <cell r="G189">
            <v>0.14917127071823205</v>
          </cell>
          <cell r="H189">
            <v>0.15398271892613791</v>
          </cell>
          <cell r="I189">
            <v>0.29591836734693877</v>
          </cell>
          <cell r="J189">
            <v>0.14953271028037382</v>
          </cell>
          <cell r="K189">
            <v>0.22272553881365631</v>
          </cell>
          <cell r="L189">
            <v>0.23988270676691731</v>
          </cell>
          <cell r="M189">
            <v>0.40277777777777779</v>
          </cell>
          <cell r="N189">
            <v>0.32133024227234752</v>
          </cell>
          <cell r="O189">
            <v>0</v>
          </cell>
          <cell r="P189">
            <v>0.35714285714285715</v>
          </cell>
          <cell r="Q189">
            <v>0.33333333333333331</v>
          </cell>
          <cell r="R189">
            <v>0.23015873015873015</v>
          </cell>
        </row>
        <row r="190">
          <cell r="A190">
            <v>6733</v>
          </cell>
          <cell r="B190" t="str">
            <v>GUERET</v>
          </cell>
          <cell r="C190">
            <v>9.0909090909090912E-2</v>
          </cell>
          <cell r="D190">
            <v>0.13953488372093023</v>
          </cell>
          <cell r="E190">
            <v>0.11522198731501057</v>
          </cell>
          <cell r="F190">
            <v>0.17352839931153183</v>
          </cell>
          <cell r="G190">
            <v>0.12083333333333333</v>
          </cell>
          <cell r="H190">
            <v>0.14718086632243257</v>
          </cell>
          <cell r="I190">
            <v>0.35714285714285715</v>
          </cell>
          <cell r="J190">
            <v>0.17391304347826086</v>
          </cell>
          <cell r="K190">
            <v>0.26552795031055898</v>
          </cell>
          <cell r="L190">
            <v>0.27155031731640977</v>
          </cell>
          <cell r="M190">
            <v>0.36170212765957449</v>
          </cell>
          <cell r="N190">
            <v>0.3166262224879921</v>
          </cell>
          <cell r="O190">
            <v>0</v>
          </cell>
          <cell r="P190">
            <v>0.44</v>
          </cell>
          <cell r="Q190">
            <v>0</v>
          </cell>
          <cell r="R190">
            <v>0.14666666666666667</v>
          </cell>
        </row>
        <row r="191">
          <cell r="A191">
            <v>6739</v>
          </cell>
          <cell r="B191" t="str">
            <v>LA SOUTERRAINE</v>
          </cell>
          <cell r="C191">
            <v>0.25</v>
          </cell>
          <cell r="D191">
            <v>8.6956521739130432E-2</v>
          </cell>
          <cell r="E191">
            <v>0.16847826086956522</v>
          </cell>
          <cell r="F191">
            <v>0.13122383252818035</v>
          </cell>
          <cell r="G191">
            <v>0.20491803278688525</v>
          </cell>
          <cell r="H191">
            <v>0.16807093265753281</v>
          </cell>
          <cell r="I191">
            <v>0.18571428571428572</v>
          </cell>
          <cell r="J191">
            <v>0.10526315789473684</v>
          </cell>
          <cell r="K191">
            <v>0.14548872180451128</v>
          </cell>
          <cell r="L191">
            <v>0.17745308310991956</v>
          </cell>
          <cell r="M191">
            <v>0.44</v>
          </cell>
          <cell r="N191">
            <v>0.30872654155495977</v>
          </cell>
          <cell r="O191">
            <v>0</v>
          </cell>
          <cell r="P191">
            <v>0</v>
          </cell>
          <cell r="Q191">
            <v>0.44</v>
          </cell>
          <cell r="R191">
            <v>0.14666666666666667</v>
          </cell>
        </row>
        <row r="192">
          <cell r="A192">
            <v>56734</v>
          </cell>
          <cell r="B192" t="str">
            <v>Multisite ST JUNIEN</v>
          </cell>
          <cell r="C192">
            <v>0.16279069767441862</v>
          </cell>
          <cell r="D192">
            <v>0.10294117647058823</v>
          </cell>
          <cell r="E192">
            <v>0.13286593707250344</v>
          </cell>
          <cell r="F192">
            <v>0.13164411027568923</v>
          </cell>
          <cell r="G192">
            <v>8.6956521739130432E-2</v>
          </cell>
          <cell r="H192">
            <v>0.10930031600740983</v>
          </cell>
          <cell r="I192">
            <v>7.3732718894009217E-2</v>
          </cell>
          <cell r="J192">
            <v>9.6491228070175433E-2</v>
          </cell>
          <cell r="K192">
            <v>8.5111973482092318E-2</v>
          </cell>
          <cell r="L192">
            <v>0.1160025706940874</v>
          </cell>
          <cell r="M192">
            <v>0.11392405063291139</v>
          </cell>
          <cell r="N192">
            <v>0.11496331066349939</v>
          </cell>
          <cell r="O192">
            <v>0</v>
          </cell>
          <cell r="P192">
            <v>0.15789473684210525</v>
          </cell>
          <cell r="Q192">
            <v>0</v>
          </cell>
          <cell r="R192">
            <v>5.2631578947368418E-2</v>
          </cell>
        </row>
        <row r="193">
          <cell r="A193">
            <v>6734</v>
          </cell>
          <cell r="B193" t="str">
            <v>SAINT JUNIEN</v>
          </cell>
          <cell r="C193">
            <v>0.17073170731707318</v>
          </cell>
          <cell r="D193">
            <v>0.14285714285714285</v>
          </cell>
          <cell r="E193">
            <v>0.156794425087108</v>
          </cell>
          <cell r="F193">
            <v>0.19585117227319063</v>
          </cell>
          <cell r="G193">
            <v>8.5106382978723402E-2</v>
          </cell>
          <cell r="H193">
            <v>0.14047877762595701</v>
          </cell>
          <cell r="I193">
            <v>7.9207920792079209E-2</v>
          </cell>
          <cell r="J193">
            <v>9.6153846153846159E-2</v>
          </cell>
          <cell r="K193">
            <v>8.7680883472962684E-2</v>
          </cell>
          <cell r="L193">
            <v>7.2632587859424919E-2</v>
          </cell>
          <cell r="M193">
            <v>0.18421052631578946</v>
          </cell>
          <cell r="N193">
            <v>0.12842155708760719</v>
          </cell>
          <cell r="O193">
            <v>0</v>
          </cell>
          <cell r="P193">
            <v>0.22222222222222221</v>
          </cell>
          <cell r="Q193">
            <v>0</v>
          </cell>
          <cell r="R193">
            <v>7.407407407407407E-2</v>
          </cell>
        </row>
        <row r="194">
          <cell r="A194">
            <v>6737</v>
          </cell>
          <cell r="B194" t="str">
            <v>CONFOLENS</v>
          </cell>
          <cell r="C194">
            <v>0.20833333333333334</v>
          </cell>
          <cell r="D194">
            <v>5.8823529411764705E-2</v>
          </cell>
          <cell r="E194">
            <v>0.13357843137254902</v>
          </cell>
          <cell r="F194">
            <v>9.6188747731397461E-2</v>
          </cell>
          <cell r="G194">
            <v>9.8214285714285712E-2</v>
          </cell>
          <cell r="H194">
            <v>9.720151672284158E-2</v>
          </cell>
          <cell r="I194">
            <v>8.0645161290322578E-2</v>
          </cell>
          <cell r="J194">
            <v>0.11764705882352941</v>
          </cell>
          <cell r="K194">
            <v>9.9146110056926001E-2</v>
          </cell>
          <cell r="L194">
            <v>0.23381564844587352</v>
          </cell>
          <cell r="M194">
            <v>0</v>
          </cell>
          <cell r="N194">
            <v>0.11690782422293676</v>
          </cell>
          <cell r="O194">
            <v>0</v>
          </cell>
          <cell r="P194">
            <v>0.16666666666666666</v>
          </cell>
          <cell r="Q194">
            <v>0</v>
          </cell>
          <cell r="R194">
            <v>5.5555555555555552E-2</v>
          </cell>
        </row>
        <row r="195">
          <cell r="A195">
            <v>6740</v>
          </cell>
          <cell r="B195" t="str">
            <v>BELLAC</v>
          </cell>
          <cell r="C195">
            <v>9.5238095238095233E-2</v>
          </cell>
          <cell r="D195">
            <v>6.25E-2</v>
          </cell>
          <cell r="E195">
            <v>7.8869047619047616E-2</v>
          </cell>
          <cell r="F195">
            <v>3.7796976241900648E-2</v>
          </cell>
          <cell r="G195">
            <v>7.6923076923076927E-2</v>
          </cell>
          <cell r="H195">
            <v>5.7360026582488788E-2</v>
          </cell>
          <cell r="I195">
            <v>5.5555555555555552E-2</v>
          </cell>
          <cell r="J195">
            <v>7.1428571428571425E-2</v>
          </cell>
          <cell r="K195">
            <v>6.3492063492063489E-2</v>
          </cell>
          <cell r="L195">
            <v>4.750814332247557E-2</v>
          </cell>
          <cell r="M195">
            <v>0.10526315789473684</v>
          </cell>
          <cell r="N195">
            <v>7.6385650608606206E-2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A196">
            <v>56738</v>
          </cell>
          <cell r="B196" t="str">
            <v>Multisite LIMOGES PL CARMES</v>
          </cell>
          <cell r="C196">
            <v>4.8913043478260872E-2</v>
          </cell>
          <cell r="D196">
            <v>8.1818181818181818E-2</v>
          </cell>
          <cell r="E196">
            <v>6.5365612648221341E-2</v>
          </cell>
          <cell r="F196">
            <v>0.12017834394904459</v>
          </cell>
          <cell r="G196">
            <v>5.9870550161812294E-2</v>
          </cell>
          <cell r="H196">
            <v>9.0024447055428447E-2</v>
          </cell>
          <cell r="I196">
            <v>6.9620253164556958E-2</v>
          </cell>
          <cell r="J196">
            <v>0.13450292397660818</v>
          </cell>
          <cell r="K196">
            <v>0.10206158857058256</v>
          </cell>
          <cell r="L196">
            <v>0.11368239355581128</v>
          </cell>
          <cell r="M196">
            <v>0.20491803278688525</v>
          </cell>
          <cell r="N196">
            <v>0.15930021317134826</v>
          </cell>
          <cell r="O196">
            <v>0.13043478260869565</v>
          </cell>
          <cell r="P196">
            <v>3.5714285714285712E-2</v>
          </cell>
          <cell r="Q196">
            <v>0.14285714285714285</v>
          </cell>
          <cell r="R196">
            <v>0.10300207039337474</v>
          </cell>
        </row>
        <row r="197">
          <cell r="A197">
            <v>6738</v>
          </cell>
          <cell r="B197" t="str">
            <v>LIMOGES LES CARMES</v>
          </cell>
          <cell r="C197">
            <v>6.1224489795918366E-2</v>
          </cell>
          <cell r="D197">
            <v>0.12244897959183673</v>
          </cell>
          <cell r="E197">
            <v>9.1836734693877542E-2</v>
          </cell>
          <cell r="F197">
            <v>0.10922214435879468</v>
          </cell>
          <cell r="G197">
            <v>7.4733096085409248E-2</v>
          </cell>
          <cell r="H197">
            <v>9.1977620222101958E-2</v>
          </cell>
          <cell r="I197">
            <v>4.9645390070921988E-2</v>
          </cell>
          <cell r="J197">
            <v>0.15189873417721519</v>
          </cell>
          <cell r="K197">
            <v>0.10077206212406858</v>
          </cell>
          <cell r="L197">
            <v>0.13042782886845261</v>
          </cell>
          <cell r="M197">
            <v>0.2857142857142857</v>
          </cell>
          <cell r="N197">
            <v>0.20807105729136915</v>
          </cell>
          <cell r="O197">
            <v>0.4</v>
          </cell>
          <cell r="P197">
            <v>0</v>
          </cell>
          <cell r="Q197">
            <v>0</v>
          </cell>
          <cell r="R197">
            <v>0.13333333333333333</v>
          </cell>
        </row>
        <row r="198">
          <cell r="A198">
            <v>6743</v>
          </cell>
          <cell r="B198" t="str">
            <v>ST YRIEIX LA PERCHE</v>
          </cell>
          <cell r="C198">
            <v>3.4482758620689655E-2</v>
          </cell>
          <cell r="D198">
            <v>0</v>
          </cell>
          <cell r="E198">
            <v>1.7241379310344827E-2</v>
          </cell>
          <cell r="F198">
            <v>0.29325581395348838</v>
          </cell>
          <cell r="G198">
            <v>2.34375E-2</v>
          </cell>
          <cell r="H198">
            <v>0.15834665697674419</v>
          </cell>
          <cell r="I198">
            <v>8.6956521739130432E-2</v>
          </cell>
          <cell r="J198">
            <v>0.26470588235294118</v>
          </cell>
          <cell r="K198">
            <v>0.17583120204603581</v>
          </cell>
          <cell r="L198">
            <v>0.19007415254237287</v>
          </cell>
          <cell r="M198">
            <v>0.25</v>
          </cell>
          <cell r="N198">
            <v>0.22003707627118643</v>
          </cell>
          <cell r="O198">
            <v>0.1111111111111111</v>
          </cell>
          <cell r="P198">
            <v>0.125</v>
          </cell>
          <cell r="Q198">
            <v>0.44</v>
          </cell>
          <cell r="R198">
            <v>0.22537037037037036</v>
          </cell>
        </row>
        <row r="199">
          <cell r="A199">
            <v>6750</v>
          </cell>
          <cell r="B199" t="str">
            <v>LIMOGES CARNOT</v>
          </cell>
          <cell r="C199">
            <v>3.5087719298245612E-2</v>
          </cell>
          <cell r="D199">
            <v>7.6923076923076927E-2</v>
          </cell>
          <cell r="E199">
            <v>5.600539811066127E-2</v>
          </cell>
          <cell r="F199">
            <v>3.0290262172284647E-2</v>
          </cell>
          <cell r="G199">
            <v>6.2200956937799042E-2</v>
          </cell>
          <cell r="H199">
            <v>4.6245609555041846E-2</v>
          </cell>
          <cell r="I199">
            <v>8.4905660377358486E-2</v>
          </cell>
          <cell r="J199">
            <v>3.4482758620689655E-2</v>
          </cell>
          <cell r="K199">
            <v>5.969420949902407E-2</v>
          </cell>
          <cell r="L199">
            <v>4.9242509892594682E-2</v>
          </cell>
          <cell r="M199">
            <v>7.1428571428571425E-2</v>
          </cell>
          <cell r="N199">
            <v>6.0335540660583054E-2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</row>
        <row r="200">
          <cell r="A200">
            <v>43866</v>
          </cell>
          <cell r="B200" t="str">
            <v>DGA CORREZE</v>
          </cell>
          <cell r="C200">
            <v>0.12466124661246612</v>
          </cell>
          <cell r="D200">
            <v>0.15652173913043479</v>
          </cell>
          <cell r="E200">
            <v>0.14059149287145045</v>
          </cell>
          <cell r="F200">
            <v>0.13898617511520736</v>
          </cell>
          <cell r="G200">
            <v>0.12982998454404945</v>
          </cell>
          <cell r="H200">
            <v>0.13440807982962841</v>
          </cell>
          <cell r="I200">
            <v>0.12729844413012731</v>
          </cell>
          <cell r="J200">
            <v>0.14470284237726097</v>
          </cell>
          <cell r="K200">
            <v>0.13600064325369415</v>
          </cell>
          <cell r="L200">
            <v>0.16644122785126028</v>
          </cell>
          <cell r="M200">
            <v>0.22302158273381295</v>
          </cell>
          <cell r="N200">
            <v>0.19473140529253663</v>
          </cell>
          <cell r="O200">
            <v>0.10227272727272728</v>
          </cell>
          <cell r="P200">
            <v>0.22</v>
          </cell>
          <cell r="Q200">
            <v>0.20689655172413793</v>
          </cell>
          <cell r="R200">
            <v>0.17638975966562173</v>
          </cell>
          <cell r="S200">
            <v>0</v>
          </cell>
          <cell r="T200">
            <v>0</v>
          </cell>
          <cell r="U200">
            <v>0</v>
          </cell>
          <cell r="V200">
            <v>1</v>
          </cell>
          <cell r="W200">
            <v>1</v>
          </cell>
          <cell r="X200">
            <v>1000</v>
          </cell>
        </row>
        <row r="201">
          <cell r="A201">
            <v>6732</v>
          </cell>
          <cell r="B201" t="str">
            <v>BRIVE</v>
          </cell>
          <cell r="C201">
            <v>0.1092436974789916</v>
          </cell>
          <cell r="D201">
            <v>5.3333333333333337E-2</v>
          </cell>
          <cell r="E201">
            <v>8.128851540616247E-2</v>
          </cell>
          <cell r="F201">
            <v>9.3300411522633742E-2</v>
          </cell>
          <cell r="G201">
            <v>0.10526315789473684</v>
          </cell>
          <cell r="H201">
            <v>9.9281784708685289E-2</v>
          </cell>
          <cell r="I201">
            <v>0.13247863247863248</v>
          </cell>
          <cell r="J201">
            <v>7.2580645161290328E-2</v>
          </cell>
          <cell r="K201">
            <v>0.10252963881996141</v>
          </cell>
          <cell r="L201">
            <v>0.16697475650964022</v>
          </cell>
          <cell r="M201">
            <v>0.18947368421052632</v>
          </cell>
          <cell r="N201">
            <v>0.17822422036008329</v>
          </cell>
          <cell r="O201">
            <v>0.13513513513513514</v>
          </cell>
          <cell r="P201">
            <v>0.375</v>
          </cell>
          <cell r="Q201">
            <v>0.2</v>
          </cell>
          <cell r="R201">
            <v>0.23671171171171168</v>
          </cell>
        </row>
        <row r="202">
          <cell r="A202">
            <v>6735</v>
          </cell>
          <cell r="B202" t="str">
            <v>TULLE</v>
          </cell>
          <cell r="C202">
            <v>0.15714285714285714</v>
          </cell>
          <cell r="D202">
            <v>0.19565217391304349</v>
          </cell>
          <cell r="E202">
            <v>0.1763975155279503</v>
          </cell>
          <cell r="F202">
            <v>0.19464625850340136</v>
          </cell>
          <cell r="G202">
            <v>0.14782608695652175</v>
          </cell>
          <cell r="H202">
            <v>0.17123617272996156</v>
          </cell>
          <cell r="I202">
            <v>0.19696969696969696</v>
          </cell>
          <cell r="J202">
            <v>0.17105263157894737</v>
          </cell>
          <cell r="K202">
            <v>0.18401116427432218</v>
          </cell>
          <cell r="L202">
            <v>0.19827450980392158</v>
          </cell>
          <cell r="M202">
            <v>0.22222222222222221</v>
          </cell>
          <cell r="N202">
            <v>0.2102483660130719</v>
          </cell>
          <cell r="O202">
            <v>0.2</v>
          </cell>
          <cell r="P202">
            <v>0.2857142857142857</v>
          </cell>
          <cell r="Q202">
            <v>0</v>
          </cell>
          <cell r="R202">
            <v>0.16190476190476191</v>
          </cell>
        </row>
        <row r="203">
          <cell r="A203">
            <v>6736</v>
          </cell>
          <cell r="B203" t="str">
            <v>USSEL</v>
          </cell>
          <cell r="C203">
            <v>0.15625</v>
          </cell>
          <cell r="D203">
            <v>0.19047619047619047</v>
          </cell>
          <cell r="E203">
            <v>0.17336309523809523</v>
          </cell>
          <cell r="F203">
            <v>0.17142857142857143</v>
          </cell>
          <cell r="G203">
            <v>9.0909090909090912E-2</v>
          </cell>
          <cell r="H203">
            <v>0.13116883116883116</v>
          </cell>
          <cell r="I203">
            <v>1.4285714285714285E-2</v>
          </cell>
          <cell r="J203">
            <v>0.18421052631578946</v>
          </cell>
          <cell r="K203">
            <v>9.9248120300751877E-2</v>
          </cell>
          <cell r="L203">
            <v>5.7214285714285724E-2</v>
          </cell>
          <cell r="M203">
            <v>0.125</v>
          </cell>
          <cell r="N203">
            <v>9.1107142857142859E-2</v>
          </cell>
          <cell r="O203">
            <v>0</v>
          </cell>
          <cell r="P203">
            <v>0.44</v>
          </cell>
          <cell r="Q203">
            <v>0.2</v>
          </cell>
          <cell r="R203">
            <v>0.21333333333333335</v>
          </cell>
        </row>
        <row r="204">
          <cell r="A204">
            <v>56741</v>
          </cell>
          <cell r="B204" t="str">
            <v>Multisite OBJAT</v>
          </cell>
          <cell r="C204">
            <v>0.112</v>
          </cell>
          <cell r="D204">
            <v>0.20547945205479451</v>
          </cell>
          <cell r="E204">
            <v>0.15873972602739725</v>
          </cell>
          <cell r="F204">
            <v>0.15153846153846154</v>
          </cell>
          <cell r="G204">
            <v>0.1447661469933185</v>
          </cell>
          <cell r="H204">
            <v>0.14815230426589002</v>
          </cell>
          <cell r="I204">
            <v>9.9585062240663894E-2</v>
          </cell>
          <cell r="J204">
            <v>0.17293233082706766</v>
          </cell>
          <cell r="K204">
            <v>0.13625869653386577</v>
          </cell>
          <cell r="L204">
            <v>0.17670270270270269</v>
          </cell>
          <cell r="M204">
            <v>0.3048780487804878</v>
          </cell>
          <cell r="N204">
            <v>0.24079037574159523</v>
          </cell>
          <cell r="O204">
            <v>7.6923076923076927E-2</v>
          </cell>
          <cell r="P204">
            <v>0.44</v>
          </cell>
          <cell r="Q204">
            <v>0.14285714285714285</v>
          </cell>
          <cell r="R204">
            <v>0.21992673992673994</v>
          </cell>
        </row>
        <row r="205">
          <cell r="A205">
            <v>6741</v>
          </cell>
          <cell r="B205" t="str">
            <v>OBJAT</v>
          </cell>
          <cell r="C205">
            <v>0.16666666666666666</v>
          </cell>
          <cell r="D205">
            <v>0.14285714285714285</v>
          </cell>
          <cell r="E205">
            <v>0.15476190476190477</v>
          </cell>
          <cell r="F205">
            <v>0.15312857142857142</v>
          </cell>
          <cell r="G205">
            <v>0.128</v>
          </cell>
          <cell r="H205">
            <v>0.1405642857142857</v>
          </cell>
          <cell r="I205">
            <v>7.3529411764705885E-2</v>
          </cell>
          <cell r="J205">
            <v>0.4</v>
          </cell>
          <cell r="K205">
            <v>0.23676470588235296</v>
          </cell>
          <cell r="L205">
            <v>0.25030927835051547</v>
          </cell>
          <cell r="M205">
            <v>0.44</v>
          </cell>
          <cell r="N205">
            <v>0.34515463917525774</v>
          </cell>
          <cell r="O205">
            <v>0</v>
          </cell>
          <cell r="P205">
            <v>0.44</v>
          </cell>
          <cell r="Q205">
            <v>0.25</v>
          </cell>
          <cell r="R205">
            <v>0.22999999999999998</v>
          </cell>
        </row>
        <row r="206">
          <cell r="A206">
            <v>6745</v>
          </cell>
          <cell r="B206" t="str">
            <v>TERRASSON</v>
          </cell>
          <cell r="C206">
            <v>0.10810810810810811</v>
          </cell>
          <cell r="D206">
            <v>0.4</v>
          </cell>
          <cell r="E206">
            <v>0.25405405405405407</v>
          </cell>
          <cell r="F206">
            <v>0.25175999999999998</v>
          </cell>
          <cell r="G206">
            <v>0.23333333333333334</v>
          </cell>
          <cell r="H206">
            <v>0.24254666666666666</v>
          </cell>
          <cell r="I206">
            <v>0.19230769230769232</v>
          </cell>
          <cell r="J206">
            <v>0.16981132075471697</v>
          </cell>
          <cell r="K206">
            <v>0.18105950653120464</v>
          </cell>
          <cell r="L206">
            <v>0.28844602609727166</v>
          </cell>
          <cell r="M206">
            <v>0.33333333333333331</v>
          </cell>
          <cell r="N206">
            <v>0.31088967971530246</v>
          </cell>
          <cell r="O206">
            <v>0</v>
          </cell>
          <cell r="P206">
            <v>0.44</v>
          </cell>
          <cell r="Q206">
            <v>0.25</v>
          </cell>
          <cell r="R206">
            <v>0.22999999999999998</v>
          </cell>
        </row>
        <row r="207">
          <cell r="A207">
            <v>6751</v>
          </cell>
          <cell r="B207" t="str">
            <v>MALEMORT</v>
          </cell>
          <cell r="C207">
            <v>8.6206896551724144E-2</v>
          </cell>
          <cell r="D207">
            <v>0</v>
          </cell>
          <cell r="E207">
            <v>4.3103448275862072E-2</v>
          </cell>
          <cell r="F207">
            <v>9.2518518518518514E-2</v>
          </cell>
          <cell r="G207">
            <v>8.0459770114942528E-2</v>
          </cell>
          <cell r="H207">
            <v>8.6489144316730521E-2</v>
          </cell>
          <cell r="I207">
            <v>4.2105263157894736E-2</v>
          </cell>
          <cell r="J207">
            <v>0.04</v>
          </cell>
          <cell r="K207">
            <v>4.1052631578947368E-2</v>
          </cell>
          <cell r="L207">
            <v>3.2319093286835222E-2</v>
          </cell>
          <cell r="M207">
            <v>6.0606060606060608E-2</v>
          </cell>
          <cell r="N207">
            <v>4.6462576946447912E-2</v>
          </cell>
          <cell r="O207">
            <v>0.2</v>
          </cell>
          <cell r="P207">
            <v>0.1111111111111111</v>
          </cell>
          <cell r="Q207">
            <v>0</v>
          </cell>
          <cell r="R207">
            <v>0.1037037037037037</v>
          </cell>
        </row>
        <row r="208">
          <cell r="A208">
            <v>6742</v>
          </cell>
          <cell r="B208" t="str">
            <v>EGLETONS</v>
          </cell>
          <cell r="C208">
            <v>0.13043478260869565</v>
          </cell>
          <cell r="D208">
            <v>0.26666666666666666</v>
          </cell>
          <cell r="E208">
            <v>0.19855072463768114</v>
          </cell>
          <cell r="F208">
            <v>9.8813559322033895E-2</v>
          </cell>
          <cell r="G208">
            <v>0.1728395061728395</v>
          </cell>
          <cell r="H208">
            <v>0.1358265327474367</v>
          </cell>
          <cell r="I208">
            <v>0.15686274509803921</v>
          </cell>
          <cell r="J208">
            <v>0.19047619047619047</v>
          </cell>
          <cell r="K208">
            <v>0.17366946778711484</v>
          </cell>
          <cell r="L208">
            <v>0.189744</v>
          </cell>
          <cell r="M208">
            <v>0.16666666666666666</v>
          </cell>
          <cell r="N208">
            <v>0.17820533333333333</v>
          </cell>
          <cell r="O208">
            <v>0</v>
          </cell>
          <cell r="P208">
            <v>0.14285714285714285</v>
          </cell>
          <cell r="Q208">
            <v>0</v>
          </cell>
          <cell r="R208">
            <v>4.7619047619047616E-2</v>
          </cell>
        </row>
      </sheetData>
      <sheetData sheetId="1" refreshError="1">
        <row r="1">
          <cell r="B1">
            <v>0.14119999999999999</v>
          </cell>
          <cell r="D1">
            <v>17</v>
          </cell>
          <cell r="F1">
            <v>17</v>
          </cell>
          <cell r="H1">
            <v>17</v>
          </cell>
          <cell r="J1">
            <v>17</v>
          </cell>
          <cell r="L1">
            <v>24</v>
          </cell>
        </row>
        <row r="3">
          <cell r="D3" t="str">
            <v>Animations Etape 1 (Trophées Agence)</v>
          </cell>
        </row>
        <row r="4">
          <cell r="D4" t="str">
            <v>Offensif Base Client</v>
          </cell>
          <cell r="F4" t="str">
            <v>Banque Principale</v>
          </cell>
          <cell r="H4" t="str">
            <v>Assureur</v>
          </cell>
          <cell r="J4" t="str">
            <v>Partenaire Conseil</v>
          </cell>
          <cell r="L4" t="str">
            <v>Banque des Pros</v>
          </cell>
          <cell r="S4" t="str">
            <v>Nb Fils
Rouges
validés</v>
          </cell>
          <cell r="T4" t="str">
            <v>Total
Rang</v>
          </cell>
          <cell r="U4" t="str">
            <v>Classt</v>
          </cell>
        </row>
        <row r="5">
          <cell r="B5" t="str">
            <v>Unité</v>
          </cell>
          <cell r="C5" t="str">
            <v>Libellé</v>
          </cell>
          <cell r="D5" t="str">
            <v>Taux</v>
          </cell>
          <cell r="E5" t="str">
            <v>Rang</v>
          </cell>
          <cell r="F5" t="str">
            <v>Taux</v>
          </cell>
          <cell r="G5" t="str">
            <v>Rang</v>
          </cell>
          <cell r="H5" t="str">
            <v>Taux</v>
          </cell>
          <cell r="I5" t="str">
            <v>Rang</v>
          </cell>
          <cell r="J5" t="str">
            <v>Taux</v>
          </cell>
          <cell r="K5" t="str">
            <v>Rang</v>
          </cell>
          <cell r="L5" t="str">
            <v>Taux</v>
          </cell>
          <cell r="M5" t="str">
            <v>Rang</v>
          </cell>
        </row>
        <row r="6">
          <cell r="B6" t="str">
            <v>Agences Catégorie C</v>
          </cell>
          <cell r="D6" t="str">
            <v>Plafonnement à 44%</v>
          </cell>
        </row>
        <row r="7">
          <cell r="A7">
            <v>43783</v>
          </cell>
          <cell r="B7">
            <v>51735</v>
          </cell>
          <cell r="C7" t="str">
            <v>Multisite ST JEAN DE LUZ</v>
          </cell>
          <cell r="D7">
            <v>0.13765813474551339</v>
          </cell>
          <cell r="E7">
            <v>10</v>
          </cell>
          <cell r="F7">
            <v>0.14479884125711978</v>
          </cell>
          <cell r="G7">
            <v>3</v>
          </cell>
          <cell r="H7">
            <v>0.185100643286989</v>
          </cell>
          <cell r="I7">
            <v>1</v>
          </cell>
          <cell r="J7">
            <v>0.26245088611072948</v>
          </cell>
          <cell r="K7">
            <v>3</v>
          </cell>
          <cell r="L7">
            <v>0.14625284092182592</v>
          </cell>
          <cell r="M7">
            <v>18</v>
          </cell>
          <cell r="N7">
            <v>0</v>
          </cell>
          <cell r="O7">
            <v>1</v>
          </cell>
          <cell r="P7">
            <v>1</v>
          </cell>
          <cell r="Q7">
            <v>1</v>
          </cell>
          <cell r="R7">
            <v>1</v>
          </cell>
          <cell r="S7">
            <v>4</v>
          </cell>
          <cell r="T7">
            <v>35</v>
          </cell>
          <cell r="U7">
            <v>1</v>
          </cell>
        </row>
        <row r="8">
          <cell r="A8">
            <v>43711</v>
          </cell>
          <cell r="B8">
            <v>51859</v>
          </cell>
          <cell r="C8" t="str">
            <v>Multisite BRUGES</v>
          </cell>
          <cell r="D8">
            <v>0.19826263426223828</v>
          </cell>
          <cell r="E8">
            <v>1</v>
          </cell>
          <cell r="F8">
            <v>0.12767998343141176</v>
          </cell>
          <cell r="G8">
            <v>6</v>
          </cell>
          <cell r="H8">
            <v>0.16753463444230965</v>
          </cell>
          <cell r="I8">
            <v>2</v>
          </cell>
          <cell r="J8">
            <v>0.26433161638459651</v>
          </cell>
          <cell r="K8">
            <v>2</v>
          </cell>
          <cell r="L8">
            <v>0.11834554334554333</v>
          </cell>
          <cell r="M8">
            <v>29</v>
          </cell>
          <cell r="N8">
            <v>1</v>
          </cell>
          <cell r="O8">
            <v>0</v>
          </cell>
          <cell r="P8">
            <v>1</v>
          </cell>
          <cell r="Q8">
            <v>1</v>
          </cell>
          <cell r="R8">
            <v>0</v>
          </cell>
          <cell r="S8">
            <v>3</v>
          </cell>
          <cell r="T8">
            <v>40</v>
          </cell>
          <cell r="U8">
            <v>2</v>
          </cell>
        </row>
        <row r="9">
          <cell r="A9">
            <v>43787</v>
          </cell>
          <cell r="B9">
            <v>51746</v>
          </cell>
          <cell r="C9" t="str">
            <v>Multisite CAPBRETON</v>
          </cell>
          <cell r="D9">
            <v>0.12291456723771134</v>
          </cell>
          <cell r="E9">
            <v>15</v>
          </cell>
          <cell r="F9">
            <v>0.13199000940526695</v>
          </cell>
          <cell r="G9">
            <v>5</v>
          </cell>
          <cell r="H9">
            <v>0.14611111111111111</v>
          </cell>
          <cell r="I9">
            <v>4</v>
          </cell>
          <cell r="J9">
            <v>0.1840107092315573</v>
          </cell>
          <cell r="K9">
            <v>10</v>
          </cell>
          <cell r="L9">
            <v>0.16264117247263316</v>
          </cell>
          <cell r="M9">
            <v>10</v>
          </cell>
          <cell r="N9">
            <v>0</v>
          </cell>
          <cell r="O9">
            <v>0</v>
          </cell>
          <cell r="P9">
            <v>1</v>
          </cell>
          <cell r="Q9">
            <v>1</v>
          </cell>
          <cell r="R9">
            <v>1</v>
          </cell>
          <cell r="S9">
            <v>3</v>
          </cell>
          <cell r="T9">
            <v>44</v>
          </cell>
          <cell r="U9">
            <v>3</v>
          </cell>
        </row>
        <row r="10">
          <cell r="A10">
            <v>43874</v>
          </cell>
          <cell r="B10">
            <v>58138</v>
          </cell>
          <cell r="C10" t="str">
            <v>Multisite COGNAC</v>
          </cell>
          <cell r="D10">
            <v>0.1572986761666007</v>
          </cell>
          <cell r="E10">
            <v>5</v>
          </cell>
          <cell r="F10">
            <v>0.11489503371603878</v>
          </cell>
          <cell r="G10">
            <v>12</v>
          </cell>
          <cell r="H10">
            <v>0.14183182745555231</v>
          </cell>
          <cell r="I10">
            <v>6</v>
          </cell>
          <cell r="J10">
            <v>0.16774529502891236</v>
          </cell>
          <cell r="K10">
            <v>17</v>
          </cell>
          <cell r="L10">
            <v>0.15511693691634529</v>
          </cell>
          <cell r="M10">
            <v>12</v>
          </cell>
          <cell r="N10">
            <v>1</v>
          </cell>
          <cell r="O10">
            <v>0</v>
          </cell>
          <cell r="P10">
            <v>1</v>
          </cell>
          <cell r="Q10">
            <v>1</v>
          </cell>
          <cell r="R10">
            <v>1</v>
          </cell>
          <cell r="S10">
            <v>4</v>
          </cell>
          <cell r="T10">
            <v>52</v>
          </cell>
          <cell r="U10">
            <v>4</v>
          </cell>
        </row>
        <row r="11">
          <cell r="A11">
            <v>43816</v>
          </cell>
          <cell r="B11">
            <v>58134</v>
          </cell>
          <cell r="C11" t="str">
            <v>Multisite ROCHEFORT SUR MER</v>
          </cell>
          <cell r="D11">
            <v>0.13761801016702979</v>
          </cell>
          <cell r="E11">
            <v>11</v>
          </cell>
          <cell r="F11">
            <v>0.12330688761007391</v>
          </cell>
          <cell r="G11">
            <v>9</v>
          </cell>
          <cell r="H11">
            <v>0.12035043760587238</v>
          </cell>
          <cell r="I11">
            <v>11</v>
          </cell>
          <cell r="J11">
            <v>0.15689709054246465</v>
          </cell>
          <cell r="K11">
            <v>19</v>
          </cell>
          <cell r="L11">
            <v>0.20139175257731959</v>
          </cell>
          <cell r="M11">
            <v>7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1</v>
          </cell>
          <cell r="S11">
            <v>2</v>
          </cell>
          <cell r="T11">
            <v>57</v>
          </cell>
          <cell r="U11">
            <v>5</v>
          </cell>
        </row>
        <row r="12">
          <cell r="A12">
            <v>43812</v>
          </cell>
          <cell r="B12">
            <v>55131</v>
          </cell>
          <cell r="C12" t="str">
            <v>Multisite BRESSUIRE</v>
          </cell>
          <cell r="D12">
            <v>7.8551912568306015E-2</v>
          </cell>
          <cell r="E12">
            <v>32</v>
          </cell>
          <cell r="F12">
            <v>0.1726208994023149</v>
          </cell>
          <cell r="G12">
            <v>1</v>
          </cell>
          <cell r="H12">
            <v>0.16346341463414632</v>
          </cell>
          <cell r="I12">
            <v>3</v>
          </cell>
          <cell r="J12">
            <v>0.14285961515751797</v>
          </cell>
          <cell r="K12">
            <v>24</v>
          </cell>
          <cell r="L12">
            <v>0.20827497113583501</v>
          </cell>
          <cell r="M12">
            <v>3</v>
          </cell>
          <cell r="N12">
            <v>0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4</v>
          </cell>
          <cell r="T12">
            <v>63</v>
          </cell>
          <cell r="U12">
            <v>6</v>
          </cell>
        </row>
        <row r="13">
          <cell r="A13">
            <v>43765</v>
          </cell>
          <cell r="B13">
            <v>53500</v>
          </cell>
          <cell r="C13" t="str">
            <v>Multisite PAU</v>
          </cell>
          <cell r="D13">
            <v>9.308755760368663E-2</v>
          </cell>
          <cell r="E13">
            <v>26</v>
          </cell>
          <cell r="F13">
            <v>0.14128172279797252</v>
          </cell>
          <cell r="G13">
            <v>4</v>
          </cell>
          <cell r="H13">
            <v>0.13631235296941763</v>
          </cell>
          <cell r="I13">
            <v>8</v>
          </cell>
          <cell r="J13">
            <v>0.20075110835198878</v>
          </cell>
          <cell r="K13">
            <v>5</v>
          </cell>
          <cell r="L13">
            <v>0.14397751639957876</v>
          </cell>
          <cell r="M13">
            <v>22</v>
          </cell>
          <cell r="N13">
            <v>0</v>
          </cell>
          <cell r="O13">
            <v>1</v>
          </cell>
          <cell r="P13">
            <v>0</v>
          </cell>
          <cell r="Q13">
            <v>1</v>
          </cell>
          <cell r="R13">
            <v>1</v>
          </cell>
          <cell r="S13">
            <v>3</v>
          </cell>
          <cell r="T13">
            <v>65</v>
          </cell>
          <cell r="U13">
            <v>7</v>
          </cell>
        </row>
        <row r="14">
          <cell r="A14">
            <v>43874</v>
          </cell>
          <cell r="B14">
            <v>55200</v>
          </cell>
          <cell r="C14" t="str">
            <v>Multisite ANGOULEME</v>
          </cell>
          <cell r="D14">
            <v>0.1288231446928019</v>
          </cell>
          <cell r="E14">
            <v>14</v>
          </cell>
          <cell r="F14">
            <v>0.11225825588221618</v>
          </cell>
          <cell r="G14">
            <v>16</v>
          </cell>
          <cell r="H14">
            <v>0.12426983229696627</v>
          </cell>
          <cell r="I14">
            <v>10</v>
          </cell>
          <cell r="J14">
            <v>0.17739868254591459</v>
          </cell>
          <cell r="K14">
            <v>14</v>
          </cell>
          <cell r="L14">
            <v>0.15511693691634529</v>
          </cell>
          <cell r="M14">
            <v>12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1</v>
          </cell>
          <cell r="S14">
            <v>2</v>
          </cell>
          <cell r="T14">
            <v>66</v>
          </cell>
          <cell r="U14">
            <v>8</v>
          </cell>
        </row>
        <row r="15">
          <cell r="A15">
            <v>43812</v>
          </cell>
          <cell r="B15">
            <v>58143</v>
          </cell>
          <cell r="C15" t="str">
            <v>Multisite AYTRE</v>
          </cell>
          <cell r="D15">
            <v>0.16321125907990314</v>
          </cell>
          <cell r="E15">
            <v>3</v>
          </cell>
          <cell r="F15">
            <v>0.11247026140427036</v>
          </cell>
          <cell r="G15">
            <v>15</v>
          </cell>
          <cell r="H15">
            <v>7.3437500000000003E-2</v>
          </cell>
          <cell r="I15">
            <v>31</v>
          </cell>
          <cell r="J15">
            <v>0.17562787970176763</v>
          </cell>
          <cell r="K15">
            <v>15</v>
          </cell>
          <cell r="L15">
            <v>0.20827497113583501</v>
          </cell>
          <cell r="M15">
            <v>3</v>
          </cell>
          <cell r="N15">
            <v>1</v>
          </cell>
          <cell r="O15">
            <v>0</v>
          </cell>
          <cell r="P15">
            <v>0</v>
          </cell>
          <cell r="Q15">
            <v>1</v>
          </cell>
          <cell r="R15">
            <v>1</v>
          </cell>
          <cell r="S15">
            <v>3</v>
          </cell>
          <cell r="T15">
            <v>67</v>
          </cell>
          <cell r="U15">
            <v>9</v>
          </cell>
        </row>
        <row r="16">
          <cell r="A16">
            <v>43703</v>
          </cell>
          <cell r="B16">
            <v>51800</v>
          </cell>
          <cell r="C16" t="str">
            <v>Multisite BORDEAUX</v>
          </cell>
          <cell r="D16">
            <v>0.1311649166970289</v>
          </cell>
          <cell r="E16">
            <v>13</v>
          </cell>
          <cell r="F16">
            <v>0.14911593250054789</v>
          </cell>
          <cell r="G16">
            <v>2</v>
          </cell>
          <cell r="H16">
            <v>0.11398424878836834</v>
          </cell>
          <cell r="I16">
            <v>16</v>
          </cell>
          <cell r="J16">
            <v>0.14448865488820828</v>
          </cell>
          <cell r="K16">
            <v>22</v>
          </cell>
          <cell r="L16">
            <v>0.14669198679350964</v>
          </cell>
          <cell r="M16">
            <v>16</v>
          </cell>
          <cell r="N16">
            <v>0</v>
          </cell>
          <cell r="O16">
            <v>1</v>
          </cell>
          <cell r="P16">
            <v>0</v>
          </cell>
          <cell r="Q16">
            <v>1</v>
          </cell>
          <cell r="R16">
            <v>1</v>
          </cell>
          <cell r="S16">
            <v>3</v>
          </cell>
          <cell r="T16">
            <v>69</v>
          </cell>
          <cell r="U16">
            <v>10</v>
          </cell>
        </row>
        <row r="17">
          <cell r="A17">
            <v>43741</v>
          </cell>
          <cell r="B17">
            <v>51853</v>
          </cell>
          <cell r="C17" t="str">
            <v>Multisite CENON</v>
          </cell>
          <cell r="D17">
            <v>0.13997741389045737</v>
          </cell>
          <cell r="E17">
            <v>9</v>
          </cell>
          <cell r="F17">
            <v>0.10843602951954459</v>
          </cell>
          <cell r="G17">
            <v>21</v>
          </cell>
          <cell r="H17">
            <v>7.4107259932689365E-2</v>
          </cell>
          <cell r="I17">
            <v>30</v>
          </cell>
          <cell r="J17">
            <v>0.18271353343006669</v>
          </cell>
          <cell r="K17">
            <v>11</v>
          </cell>
          <cell r="L17">
            <v>0.23351473948181881</v>
          </cell>
          <cell r="M17">
            <v>1</v>
          </cell>
          <cell r="N17">
            <v>0</v>
          </cell>
          <cell r="O17">
            <v>0</v>
          </cell>
          <cell r="P17">
            <v>0</v>
          </cell>
          <cell r="Q17">
            <v>1</v>
          </cell>
          <cell r="R17">
            <v>1</v>
          </cell>
          <cell r="S17">
            <v>2</v>
          </cell>
          <cell r="T17">
            <v>72</v>
          </cell>
          <cell r="U17">
            <v>11</v>
          </cell>
        </row>
        <row r="18">
          <cell r="A18">
            <v>43765</v>
          </cell>
          <cell r="B18">
            <v>53533</v>
          </cell>
          <cell r="C18" t="str">
            <v>Multisite ORTHEZ</v>
          </cell>
          <cell r="D18">
            <v>0.13139978213507625</v>
          </cell>
          <cell r="E18">
            <v>12</v>
          </cell>
          <cell r="F18">
            <v>0.12450541526870328</v>
          </cell>
          <cell r="G18">
            <v>8</v>
          </cell>
          <cell r="H18">
            <v>0.12716999672453325</v>
          </cell>
          <cell r="I18">
            <v>9</v>
          </cell>
          <cell r="J18">
            <v>0.15058371261833645</v>
          </cell>
          <cell r="K18">
            <v>21</v>
          </cell>
          <cell r="L18">
            <v>0.14397751639957876</v>
          </cell>
          <cell r="M18">
            <v>22</v>
          </cell>
          <cell r="N18">
            <v>0</v>
          </cell>
          <cell r="O18">
            <v>0</v>
          </cell>
          <cell r="P18">
            <v>0</v>
          </cell>
          <cell r="Q18">
            <v>1</v>
          </cell>
          <cell r="R18">
            <v>1</v>
          </cell>
          <cell r="S18">
            <v>2</v>
          </cell>
          <cell r="T18">
            <v>72</v>
          </cell>
          <cell r="U18">
            <v>11</v>
          </cell>
        </row>
        <row r="19">
          <cell r="A19">
            <v>43783</v>
          </cell>
          <cell r="B19">
            <v>51738</v>
          </cell>
          <cell r="C19" t="str">
            <v>Multisite ANGLET</v>
          </cell>
          <cell r="D19">
            <v>0.15816326530612246</v>
          </cell>
          <cell r="E19">
            <v>4</v>
          </cell>
          <cell r="F19">
            <v>0.11447442345952308</v>
          </cell>
          <cell r="G19">
            <v>13</v>
          </cell>
          <cell r="H19">
            <v>0.11121148725751237</v>
          </cell>
          <cell r="I19">
            <v>17</v>
          </cell>
          <cell r="J19">
            <v>0.15136494974967496</v>
          </cell>
          <cell r="K19">
            <v>20</v>
          </cell>
          <cell r="L19">
            <v>0.14625284092182592</v>
          </cell>
          <cell r="M19">
            <v>18</v>
          </cell>
          <cell r="N19">
            <v>1</v>
          </cell>
          <cell r="O19">
            <v>0</v>
          </cell>
          <cell r="P19">
            <v>0</v>
          </cell>
          <cell r="Q19">
            <v>1</v>
          </cell>
          <cell r="R19">
            <v>1</v>
          </cell>
          <cell r="S19">
            <v>3</v>
          </cell>
          <cell r="T19">
            <v>72</v>
          </cell>
          <cell r="U19">
            <v>11</v>
          </cell>
        </row>
        <row r="20">
          <cell r="A20">
            <v>43812</v>
          </cell>
          <cell r="B20">
            <v>58100</v>
          </cell>
          <cell r="C20" t="str">
            <v>Multisite LA ROCHELLE</v>
          </cell>
          <cell r="D20">
            <v>0.17392566782810687</v>
          </cell>
          <cell r="E20">
            <v>2</v>
          </cell>
          <cell r="F20">
            <v>0.11202731957447351</v>
          </cell>
          <cell r="G20">
            <v>17</v>
          </cell>
          <cell r="H20">
            <v>6.9301746771280717E-2</v>
          </cell>
          <cell r="I20">
            <v>32</v>
          </cell>
          <cell r="J20">
            <v>0.16542456319790275</v>
          </cell>
          <cell r="K20">
            <v>18</v>
          </cell>
          <cell r="L20">
            <v>0.20827497113583501</v>
          </cell>
          <cell r="M20">
            <v>3</v>
          </cell>
          <cell r="N20">
            <v>1</v>
          </cell>
          <cell r="O20">
            <v>0</v>
          </cell>
          <cell r="P20">
            <v>0</v>
          </cell>
          <cell r="Q20">
            <v>1</v>
          </cell>
          <cell r="R20">
            <v>1</v>
          </cell>
          <cell r="S20">
            <v>3</v>
          </cell>
          <cell r="T20">
            <v>72</v>
          </cell>
          <cell r="U20">
            <v>11</v>
          </cell>
        </row>
        <row r="21">
          <cell r="A21">
            <v>43703</v>
          </cell>
          <cell r="B21">
            <v>51832</v>
          </cell>
          <cell r="C21" t="str">
            <v>Multisite BORDEAUX CHARTRONS</v>
          </cell>
          <cell r="D21">
            <v>0.15169082125603864</v>
          </cell>
          <cell r="E21">
            <v>7</v>
          </cell>
          <cell r="F21">
            <v>0.11920799898035206</v>
          </cell>
          <cell r="G21">
            <v>10</v>
          </cell>
          <cell r="H21">
            <v>0.11417004048582996</v>
          </cell>
          <cell r="I21">
            <v>15</v>
          </cell>
          <cell r="J21">
            <v>0.13852075320859081</v>
          </cell>
          <cell r="K21">
            <v>25</v>
          </cell>
          <cell r="L21">
            <v>0.14669198679350964</v>
          </cell>
          <cell r="M21">
            <v>16</v>
          </cell>
          <cell r="N21">
            <v>1</v>
          </cell>
          <cell r="O21">
            <v>0</v>
          </cell>
          <cell r="P21">
            <v>0</v>
          </cell>
          <cell r="Q21">
            <v>0</v>
          </cell>
          <cell r="R21">
            <v>1</v>
          </cell>
          <cell r="S21">
            <v>2</v>
          </cell>
          <cell r="T21">
            <v>73</v>
          </cell>
          <cell r="U21">
            <v>15</v>
          </cell>
        </row>
        <row r="22">
          <cell r="A22">
            <v>43741</v>
          </cell>
          <cell r="B22">
            <v>51835</v>
          </cell>
          <cell r="C22" t="str">
            <v>Multisite LIBOURNE</v>
          </cell>
          <cell r="D22">
            <v>8.237410071942447E-2</v>
          </cell>
          <cell r="E22">
            <v>29</v>
          </cell>
          <cell r="F22">
            <v>0.11404568074591592</v>
          </cell>
          <cell r="G22">
            <v>14</v>
          </cell>
          <cell r="H22">
            <v>0.1457466752592419</v>
          </cell>
          <cell r="I22">
            <v>5</v>
          </cell>
          <cell r="J22">
            <v>0.10783981282571509</v>
          </cell>
          <cell r="K22">
            <v>31</v>
          </cell>
          <cell r="L22">
            <v>0.23351473948181881</v>
          </cell>
          <cell r="M22">
            <v>1</v>
          </cell>
          <cell r="N22">
            <v>0</v>
          </cell>
          <cell r="O22">
            <v>0</v>
          </cell>
          <cell r="P22">
            <v>1</v>
          </cell>
          <cell r="Q22">
            <v>0</v>
          </cell>
          <cell r="R22">
            <v>1</v>
          </cell>
          <cell r="S22">
            <v>2</v>
          </cell>
          <cell r="T22">
            <v>80</v>
          </cell>
          <cell r="U22">
            <v>16</v>
          </cell>
        </row>
        <row r="23">
          <cell r="A23">
            <v>43733</v>
          </cell>
          <cell r="B23">
            <v>51200</v>
          </cell>
          <cell r="C23" t="str">
            <v>Multisite AGEN</v>
          </cell>
          <cell r="D23">
            <v>0.10753205128205129</v>
          </cell>
          <cell r="E23">
            <v>20</v>
          </cell>
          <cell r="F23">
            <v>0.10599271536269689</v>
          </cell>
          <cell r="G23">
            <v>23</v>
          </cell>
          <cell r="H23">
            <v>0.11958885441735045</v>
          </cell>
          <cell r="I23">
            <v>13</v>
          </cell>
          <cell r="J23">
            <v>0.17538219162305926</v>
          </cell>
          <cell r="K23">
            <v>16</v>
          </cell>
          <cell r="L23">
            <v>0.17814724700369466</v>
          </cell>
          <cell r="M23">
            <v>9</v>
          </cell>
          <cell r="N23">
            <v>0</v>
          </cell>
          <cell r="O23">
            <v>0</v>
          </cell>
          <cell r="P23">
            <v>0</v>
          </cell>
          <cell r="Q23">
            <v>1</v>
          </cell>
          <cell r="R23">
            <v>1</v>
          </cell>
          <cell r="S23">
            <v>2</v>
          </cell>
          <cell r="T23">
            <v>81</v>
          </cell>
          <cell r="U23">
            <v>17</v>
          </cell>
        </row>
        <row r="24">
          <cell r="A24">
            <v>43804</v>
          </cell>
          <cell r="B24">
            <v>57800</v>
          </cell>
          <cell r="C24" t="str">
            <v>Multisite POITIERS</v>
          </cell>
          <cell r="D24">
            <v>0.11956612519313484</v>
          </cell>
          <cell r="E24">
            <v>16</v>
          </cell>
          <cell r="F24">
            <v>0.10223712716818138</v>
          </cell>
          <cell r="G24">
            <v>25</v>
          </cell>
          <cell r="H24">
            <v>0.12001116694584031</v>
          </cell>
          <cell r="I24">
            <v>12</v>
          </cell>
          <cell r="J24">
            <v>0.25419328622874948</v>
          </cell>
          <cell r="K24">
            <v>4</v>
          </cell>
          <cell r="L24">
            <v>0.13648185320011944</v>
          </cell>
          <cell r="M24">
            <v>25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0</v>
          </cell>
          <cell r="S24">
            <v>1</v>
          </cell>
          <cell r="T24">
            <v>82</v>
          </cell>
          <cell r="U24">
            <v>18</v>
          </cell>
        </row>
        <row r="25">
          <cell r="A25">
            <v>43812</v>
          </cell>
          <cell r="B25">
            <v>57833</v>
          </cell>
          <cell r="C25" t="str">
            <v>Multisite NIORT</v>
          </cell>
          <cell r="D25">
            <v>0.10389142445351909</v>
          </cell>
          <cell r="E25">
            <v>22</v>
          </cell>
          <cell r="F25">
            <v>8.9906354111565834E-2</v>
          </cell>
          <cell r="G25">
            <v>30</v>
          </cell>
          <cell r="H25">
            <v>9.7686116700201206E-2</v>
          </cell>
          <cell r="I25">
            <v>24</v>
          </cell>
          <cell r="J25">
            <v>0.18849861309264423</v>
          </cell>
          <cell r="K25">
            <v>8</v>
          </cell>
          <cell r="L25">
            <v>0.20827497113583501</v>
          </cell>
          <cell r="M25">
            <v>3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1</v>
          </cell>
          <cell r="S25">
            <v>2</v>
          </cell>
          <cell r="T25">
            <v>87</v>
          </cell>
          <cell r="U25">
            <v>19</v>
          </cell>
        </row>
        <row r="26">
          <cell r="A26">
            <v>43717</v>
          </cell>
          <cell r="B26">
            <v>51845</v>
          </cell>
          <cell r="C26" t="str">
            <v>Multisite PESSAC</v>
          </cell>
          <cell r="D26">
            <v>8.5824323369373179E-2</v>
          </cell>
          <cell r="E26">
            <v>28</v>
          </cell>
          <cell r="F26">
            <v>0.10907852307141083</v>
          </cell>
          <cell r="G26">
            <v>20</v>
          </cell>
          <cell r="H26">
            <v>7.4715872261354302E-2</v>
          </cell>
          <cell r="I26">
            <v>29</v>
          </cell>
          <cell r="J26">
            <v>0.26863596043294236</v>
          </cell>
          <cell r="K26">
            <v>1</v>
          </cell>
          <cell r="L26">
            <v>0.15038570248622762</v>
          </cell>
          <cell r="M26">
            <v>14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1</v>
          </cell>
          <cell r="S26">
            <v>2</v>
          </cell>
          <cell r="T26">
            <v>92</v>
          </cell>
          <cell r="U26">
            <v>20</v>
          </cell>
        </row>
        <row r="27">
          <cell r="A27">
            <v>43763</v>
          </cell>
          <cell r="B27">
            <v>51734</v>
          </cell>
          <cell r="C27" t="str">
            <v>Multisite MONT DE MARSAN</v>
          </cell>
          <cell r="D27">
            <v>8.1766088745224799E-2</v>
          </cell>
          <cell r="E27">
            <v>30</v>
          </cell>
          <cell r="F27">
            <v>0.10992025257886286</v>
          </cell>
          <cell r="G27">
            <v>19</v>
          </cell>
          <cell r="H27">
            <v>0.10463824614352785</v>
          </cell>
          <cell r="I27">
            <v>22</v>
          </cell>
          <cell r="J27">
            <v>0.1789224030982664</v>
          </cell>
          <cell r="K27">
            <v>13</v>
          </cell>
          <cell r="L27">
            <v>0.18497778750587743</v>
          </cell>
          <cell r="M27">
            <v>8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2</v>
          </cell>
          <cell r="T27">
            <v>92</v>
          </cell>
          <cell r="U27">
            <v>20</v>
          </cell>
        </row>
        <row r="28">
          <cell r="A28">
            <v>43739</v>
          </cell>
          <cell r="B28">
            <v>51848</v>
          </cell>
          <cell r="C28" t="str">
            <v>Multisite LA TESTE DE BUCH</v>
          </cell>
          <cell r="D28">
            <v>0.11040739472783294</v>
          </cell>
          <cell r="E28">
            <v>19</v>
          </cell>
          <cell r="F28">
            <v>0.10660402550817058</v>
          </cell>
          <cell r="G28">
            <v>22</v>
          </cell>
          <cell r="H28">
            <v>0.10977323477323478</v>
          </cell>
          <cell r="I28">
            <v>19</v>
          </cell>
          <cell r="J28">
            <v>0.19421684889500473</v>
          </cell>
          <cell r="K28">
            <v>6</v>
          </cell>
          <cell r="L28">
            <v>0.13457049486461251</v>
          </cell>
          <cell r="M28">
            <v>27</v>
          </cell>
          <cell r="N28">
            <v>0</v>
          </cell>
          <cell r="O28">
            <v>0</v>
          </cell>
          <cell r="P28">
            <v>0</v>
          </cell>
          <cell r="Q28">
            <v>1</v>
          </cell>
          <cell r="R28">
            <v>0</v>
          </cell>
          <cell r="S28">
            <v>1</v>
          </cell>
          <cell r="T28">
            <v>93</v>
          </cell>
          <cell r="U28">
            <v>22</v>
          </cell>
        </row>
        <row r="29">
          <cell r="A29">
            <v>43787</v>
          </cell>
          <cell r="B29">
            <v>51732</v>
          </cell>
          <cell r="C29" t="str">
            <v>Multisite DAX</v>
          </cell>
          <cell r="D29">
            <v>0.15251415251415251</v>
          </cell>
          <cell r="E29">
            <v>6</v>
          </cell>
          <cell r="F29">
            <v>9.7324172073030735E-2</v>
          </cell>
          <cell r="G29">
            <v>27</v>
          </cell>
          <cell r="H29">
            <v>0.10645055306100099</v>
          </cell>
          <cell r="I29">
            <v>21</v>
          </cell>
          <cell r="J29">
            <v>0.11061606503071809</v>
          </cell>
          <cell r="K29">
            <v>30</v>
          </cell>
          <cell r="L29">
            <v>0.16264117247263316</v>
          </cell>
          <cell r="M29">
            <v>10</v>
          </cell>
          <cell r="N29">
            <v>1</v>
          </cell>
          <cell r="O29">
            <v>0</v>
          </cell>
          <cell r="P29">
            <v>0</v>
          </cell>
          <cell r="Q29">
            <v>0</v>
          </cell>
          <cell r="R29">
            <v>1</v>
          </cell>
          <cell r="S29">
            <v>2</v>
          </cell>
          <cell r="T29">
            <v>94</v>
          </cell>
          <cell r="U29">
            <v>23</v>
          </cell>
        </row>
        <row r="30">
          <cell r="A30">
            <v>43783</v>
          </cell>
          <cell r="B30">
            <v>51731</v>
          </cell>
          <cell r="C30" t="str">
            <v>Multisite BIARRITZ</v>
          </cell>
          <cell r="D30">
            <v>8.7677540190416736E-2</v>
          </cell>
          <cell r="E30">
            <v>27</v>
          </cell>
          <cell r="F30">
            <v>0.12520704637083097</v>
          </cell>
          <cell r="G30">
            <v>7</v>
          </cell>
          <cell r="H30">
            <v>0.10883114780637851</v>
          </cell>
          <cell r="I30">
            <v>20</v>
          </cell>
          <cell r="J30">
            <v>0.14350024649343213</v>
          </cell>
          <cell r="K30">
            <v>23</v>
          </cell>
          <cell r="L30">
            <v>0.14625284092182592</v>
          </cell>
          <cell r="M30">
            <v>18</v>
          </cell>
          <cell r="N30">
            <v>0</v>
          </cell>
          <cell r="O30">
            <v>0</v>
          </cell>
          <cell r="P30">
            <v>0</v>
          </cell>
          <cell r="Q30">
            <v>1</v>
          </cell>
          <cell r="R30">
            <v>1</v>
          </cell>
          <cell r="S30">
            <v>2</v>
          </cell>
          <cell r="T30">
            <v>95</v>
          </cell>
          <cell r="U30">
            <v>24</v>
          </cell>
        </row>
        <row r="31">
          <cell r="A31">
            <v>43804</v>
          </cell>
          <cell r="B31">
            <v>57836</v>
          </cell>
          <cell r="C31" t="str">
            <v>Multisite POITIERS PROVENCE</v>
          </cell>
          <cell r="D31">
            <v>0.11584068105807235</v>
          </cell>
          <cell r="E31">
            <v>18</v>
          </cell>
          <cell r="F31">
            <v>9.4514915175017131E-2</v>
          </cell>
          <cell r="G31">
            <v>29</v>
          </cell>
          <cell r="H31">
            <v>0.11820142109296858</v>
          </cell>
          <cell r="I31">
            <v>14</v>
          </cell>
          <cell r="J31">
            <v>0.18722415657692215</v>
          </cell>
          <cell r="K31">
            <v>9</v>
          </cell>
          <cell r="L31">
            <v>0.13648185320011944</v>
          </cell>
          <cell r="M31">
            <v>25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1</v>
          </cell>
          <cell r="T31">
            <v>95</v>
          </cell>
          <cell r="U31">
            <v>24</v>
          </cell>
        </row>
        <row r="32">
          <cell r="A32">
            <v>43739</v>
          </cell>
          <cell r="B32">
            <v>51852</v>
          </cell>
          <cell r="C32" t="str">
            <v>Multisite ANDERNOS LES BAINS</v>
          </cell>
          <cell r="D32">
            <v>0.11687624867787048</v>
          </cell>
          <cell r="E32">
            <v>17</v>
          </cell>
          <cell r="F32">
            <v>8.1759857655182594E-2</v>
          </cell>
          <cell r="G32">
            <v>32</v>
          </cell>
          <cell r="H32">
            <v>0.11058946906323927</v>
          </cell>
          <cell r="I32">
            <v>18</v>
          </cell>
          <cell r="J32">
            <v>0.18944774242157264</v>
          </cell>
          <cell r="K32">
            <v>7</v>
          </cell>
          <cell r="L32">
            <v>0.13457049486461251</v>
          </cell>
          <cell r="M32">
            <v>27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0</v>
          </cell>
          <cell r="S32">
            <v>1</v>
          </cell>
          <cell r="T32">
            <v>101</v>
          </cell>
          <cell r="U32">
            <v>26</v>
          </cell>
        </row>
        <row r="33">
          <cell r="A33">
            <v>43864</v>
          </cell>
          <cell r="B33">
            <v>6700</v>
          </cell>
          <cell r="C33" t="str">
            <v>LIMOGES</v>
          </cell>
          <cell r="D33">
            <v>0.14257684761281886</v>
          </cell>
          <cell r="E33">
            <v>8</v>
          </cell>
          <cell r="F33">
            <v>9.9519895681420528E-2</v>
          </cell>
          <cell r="G33">
            <v>26</v>
          </cell>
          <cell r="H33">
            <v>9.2523860021208909E-2</v>
          </cell>
          <cell r="I33">
            <v>26</v>
          </cell>
          <cell r="J33">
            <v>0.18222748965703439</v>
          </cell>
          <cell r="K33">
            <v>12</v>
          </cell>
          <cell r="L33">
            <v>9.2637972262075555E-2</v>
          </cell>
          <cell r="M33">
            <v>32</v>
          </cell>
          <cell r="N33">
            <v>1</v>
          </cell>
          <cell r="O33">
            <v>0</v>
          </cell>
          <cell r="P33">
            <v>0</v>
          </cell>
          <cell r="Q33">
            <v>1</v>
          </cell>
          <cell r="R33">
            <v>0</v>
          </cell>
          <cell r="S33">
            <v>2</v>
          </cell>
          <cell r="T33">
            <v>104</v>
          </cell>
          <cell r="U33">
            <v>27</v>
          </cell>
        </row>
        <row r="34">
          <cell r="A34">
            <v>43783</v>
          </cell>
          <cell r="B34">
            <v>51700</v>
          </cell>
          <cell r="C34" t="str">
            <v>Multisite BAYONNE</v>
          </cell>
          <cell r="D34">
            <v>9.6205511701980329E-2</v>
          </cell>
          <cell r="E34">
            <v>25</v>
          </cell>
          <cell r="F34">
            <v>8.40633021596877E-2</v>
          </cell>
          <cell r="G34">
            <v>31</v>
          </cell>
          <cell r="H34">
            <v>0.13969104493891799</v>
          </cell>
          <cell r="I34">
            <v>7</v>
          </cell>
          <cell r="J34">
            <v>0.1333218709086674</v>
          </cell>
          <cell r="K34">
            <v>28</v>
          </cell>
          <cell r="L34">
            <v>0.14625284092182592</v>
          </cell>
          <cell r="M34">
            <v>18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1</v>
          </cell>
          <cell r="S34">
            <v>1</v>
          </cell>
          <cell r="T34">
            <v>109</v>
          </cell>
          <cell r="U34">
            <v>28</v>
          </cell>
        </row>
        <row r="35">
          <cell r="A35">
            <v>43711</v>
          </cell>
          <cell r="B35">
            <v>51851</v>
          </cell>
          <cell r="C35" t="str">
            <v>Multisite CAUDERAN</v>
          </cell>
          <cell r="D35">
            <v>0.10278008748779871</v>
          </cell>
          <cell r="E35">
            <v>23</v>
          </cell>
          <cell r="F35">
            <v>0.11808891527230658</v>
          </cell>
          <cell r="G35">
            <v>11</v>
          </cell>
          <cell r="H35">
            <v>0.10141637668551545</v>
          </cell>
          <cell r="I35">
            <v>23</v>
          </cell>
          <cell r="J35">
            <v>0.1345620729612019</v>
          </cell>
          <cell r="K35">
            <v>27</v>
          </cell>
          <cell r="L35">
            <v>0.11834554334554333</v>
          </cell>
          <cell r="M35">
            <v>29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113</v>
          </cell>
          <cell r="U35">
            <v>29</v>
          </cell>
        </row>
        <row r="36">
          <cell r="A36">
            <v>43717</v>
          </cell>
          <cell r="B36">
            <v>51855</v>
          </cell>
          <cell r="C36" t="str">
            <v>Multisite TALENCE</v>
          </cell>
          <cell r="D36">
            <v>9.9502127536399698E-2</v>
          </cell>
          <cell r="E36">
            <v>24</v>
          </cell>
          <cell r="F36">
            <v>0.10595899382558363</v>
          </cell>
          <cell r="G36">
            <v>24</v>
          </cell>
          <cell r="H36">
            <v>9.5268467295802156E-2</v>
          </cell>
          <cell r="I36">
            <v>25</v>
          </cell>
          <cell r="J36">
            <v>0.13565526798317395</v>
          </cell>
          <cell r="K36">
            <v>26</v>
          </cell>
          <cell r="L36">
            <v>0.15038570248622762</v>
          </cell>
          <cell r="M36">
            <v>14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</v>
          </cell>
          <cell r="S36">
            <v>1</v>
          </cell>
          <cell r="T36">
            <v>113</v>
          </cell>
          <cell r="U36">
            <v>29</v>
          </cell>
        </row>
        <row r="37">
          <cell r="A37">
            <v>43765</v>
          </cell>
          <cell r="B37">
            <v>53538</v>
          </cell>
          <cell r="C37" t="str">
            <v>Multisite PAU THIERS</v>
          </cell>
          <cell r="D37">
            <v>0.10727353639240506</v>
          </cell>
          <cell r="E37">
            <v>21</v>
          </cell>
          <cell r="F37">
            <v>0.11060236958318991</v>
          </cell>
          <cell r="G37">
            <v>18</v>
          </cell>
          <cell r="H37">
            <v>8.2657888642604288E-2</v>
          </cell>
          <cell r="I37">
            <v>28</v>
          </cell>
          <cell r="J37">
            <v>0.12334781348788197</v>
          </cell>
          <cell r="K37">
            <v>29</v>
          </cell>
          <cell r="L37">
            <v>0.14397751639957876</v>
          </cell>
          <cell r="M37">
            <v>22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1</v>
          </cell>
          <cell r="S37">
            <v>1</v>
          </cell>
          <cell r="T37">
            <v>118</v>
          </cell>
          <cell r="U37">
            <v>31</v>
          </cell>
        </row>
        <row r="38">
          <cell r="A38">
            <v>43711</v>
          </cell>
          <cell r="B38">
            <v>1840</v>
          </cell>
          <cell r="C38" t="str">
            <v>MERIGNAC</v>
          </cell>
          <cell r="D38">
            <v>7.9143966332822238E-2</v>
          </cell>
          <cell r="E38">
            <v>31</v>
          </cell>
          <cell r="F38">
            <v>9.5118104283775928E-2</v>
          </cell>
          <cell r="G38">
            <v>28</v>
          </cell>
          <cell r="H38">
            <v>9.0564664006040338E-2</v>
          </cell>
          <cell r="I38">
            <v>27</v>
          </cell>
          <cell r="J38">
            <v>8.5938727415553806E-2</v>
          </cell>
          <cell r="K38">
            <v>32</v>
          </cell>
          <cell r="L38">
            <v>0.11834554334554333</v>
          </cell>
          <cell r="M38">
            <v>29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147</v>
          </cell>
          <cell r="U38">
            <v>32</v>
          </cell>
        </row>
        <row r="39">
          <cell r="B39" t="str">
            <v>Agences Catégorie B</v>
          </cell>
          <cell r="D39" t="str">
            <v>Plafonnement à 44%</v>
          </cell>
        </row>
        <row r="40">
          <cell r="A40">
            <v>43866</v>
          </cell>
          <cell r="B40">
            <v>56741</v>
          </cell>
          <cell r="C40" t="str">
            <v>Multisite OBJAT</v>
          </cell>
          <cell r="D40">
            <v>0.15873972602739725</v>
          </cell>
          <cell r="E40">
            <v>2</v>
          </cell>
          <cell r="F40">
            <v>0.14815230426589002</v>
          </cell>
          <cell r="G40">
            <v>2</v>
          </cell>
          <cell r="H40">
            <v>0.13625869653386577</v>
          </cell>
          <cell r="I40">
            <v>4</v>
          </cell>
          <cell r="J40">
            <v>0.24079037574159523</v>
          </cell>
          <cell r="K40">
            <v>5</v>
          </cell>
          <cell r="L40">
            <v>0.17638975966562173</v>
          </cell>
          <cell r="M40">
            <v>9</v>
          </cell>
          <cell r="N40">
            <v>1</v>
          </cell>
          <cell r="O40">
            <v>1</v>
          </cell>
          <cell r="P40">
            <v>0</v>
          </cell>
          <cell r="Q40">
            <v>1</v>
          </cell>
          <cell r="R40">
            <v>1</v>
          </cell>
          <cell r="S40">
            <v>4</v>
          </cell>
          <cell r="T40">
            <v>22</v>
          </cell>
          <cell r="U40">
            <v>1</v>
          </cell>
        </row>
        <row r="41">
          <cell r="A41">
            <v>43741</v>
          </cell>
          <cell r="B41">
            <v>1836</v>
          </cell>
          <cell r="C41" t="str">
            <v>BORDEAUX LA BASTIDE</v>
          </cell>
          <cell r="D41">
            <v>0.1455827937095282</v>
          </cell>
          <cell r="E41">
            <v>5</v>
          </cell>
          <cell r="F41">
            <v>0.12546770447043482</v>
          </cell>
          <cell r="G41">
            <v>5</v>
          </cell>
          <cell r="H41">
            <v>0.12563131313131315</v>
          </cell>
          <cell r="I41">
            <v>6</v>
          </cell>
          <cell r="J41">
            <v>0.17550649546766142</v>
          </cell>
          <cell r="K41">
            <v>9</v>
          </cell>
          <cell r="L41">
            <v>0.23351473948181881</v>
          </cell>
          <cell r="M41">
            <v>1</v>
          </cell>
          <cell r="N41">
            <v>1</v>
          </cell>
          <cell r="O41">
            <v>0</v>
          </cell>
          <cell r="P41">
            <v>0</v>
          </cell>
          <cell r="Q41">
            <v>1</v>
          </cell>
          <cell r="R41">
            <v>1</v>
          </cell>
          <cell r="S41">
            <v>3</v>
          </cell>
          <cell r="T41">
            <v>26</v>
          </cell>
          <cell r="U41">
            <v>2</v>
          </cell>
        </row>
        <row r="42">
          <cell r="A42">
            <v>43864</v>
          </cell>
          <cell r="B42">
            <v>56733</v>
          </cell>
          <cell r="C42" t="str">
            <v>Multisite GUERET</v>
          </cell>
          <cell r="D42">
            <v>0.13752913752913754</v>
          </cell>
          <cell r="E42">
            <v>6</v>
          </cell>
          <cell r="F42">
            <v>0.15398271892613791</v>
          </cell>
          <cell r="G42">
            <v>1</v>
          </cell>
          <cell r="H42">
            <v>0.22272553881365631</v>
          </cell>
          <cell r="I42">
            <v>1</v>
          </cell>
          <cell r="J42">
            <v>0.32133024227234752</v>
          </cell>
          <cell r="K42">
            <v>1</v>
          </cell>
          <cell r="L42">
            <v>9.2637972262075555E-2</v>
          </cell>
          <cell r="M42">
            <v>18</v>
          </cell>
          <cell r="N42">
            <v>0</v>
          </cell>
          <cell r="O42">
            <v>1</v>
          </cell>
          <cell r="P42">
            <v>1</v>
          </cell>
          <cell r="Q42">
            <v>1</v>
          </cell>
          <cell r="R42">
            <v>0</v>
          </cell>
          <cell r="S42">
            <v>3</v>
          </cell>
          <cell r="T42">
            <v>27</v>
          </cell>
          <cell r="U42">
            <v>3</v>
          </cell>
        </row>
        <row r="43">
          <cell r="A43">
            <v>43733</v>
          </cell>
          <cell r="B43">
            <v>51232</v>
          </cell>
          <cell r="C43" t="str">
            <v>Multisite MARMANDE</v>
          </cell>
          <cell r="D43">
            <v>0.16742286751361163</v>
          </cell>
          <cell r="E43">
            <v>1</v>
          </cell>
          <cell r="F43">
            <v>0.10181726745276612</v>
          </cell>
          <cell r="G43">
            <v>12</v>
          </cell>
          <cell r="H43">
            <v>0.1530882910193255</v>
          </cell>
          <cell r="I43">
            <v>3</v>
          </cell>
          <cell r="J43">
            <v>0.15334110406564716</v>
          </cell>
          <cell r="K43">
            <v>11</v>
          </cell>
          <cell r="L43">
            <v>0.17814724700369466</v>
          </cell>
          <cell r="M43">
            <v>8</v>
          </cell>
          <cell r="N43">
            <v>1</v>
          </cell>
          <cell r="O43">
            <v>0</v>
          </cell>
          <cell r="P43">
            <v>1</v>
          </cell>
          <cell r="Q43">
            <v>1</v>
          </cell>
          <cell r="R43">
            <v>1</v>
          </cell>
          <cell r="S43">
            <v>4</v>
          </cell>
          <cell r="T43">
            <v>35</v>
          </cell>
          <cell r="U43">
            <v>4</v>
          </cell>
        </row>
        <row r="44">
          <cell r="A44">
            <v>43804</v>
          </cell>
          <cell r="B44">
            <v>7831</v>
          </cell>
          <cell r="C44" t="str">
            <v>CHATELLERAULT</v>
          </cell>
          <cell r="D44">
            <v>0.10427807486631016</v>
          </cell>
          <cell r="E44">
            <v>13</v>
          </cell>
          <cell r="F44">
            <v>0.12854616895874263</v>
          </cell>
          <cell r="G44">
            <v>4</v>
          </cell>
          <cell r="H44">
            <v>0.13430910444058547</v>
          </cell>
          <cell r="I44">
            <v>5</v>
          </cell>
          <cell r="J44">
            <v>0.27653384011770477</v>
          </cell>
          <cell r="K44">
            <v>2</v>
          </cell>
          <cell r="L44">
            <v>0.13648185320011944</v>
          </cell>
          <cell r="M44">
            <v>14</v>
          </cell>
          <cell r="N44">
            <v>0</v>
          </cell>
          <cell r="O44">
            <v>0</v>
          </cell>
          <cell r="P44">
            <v>0</v>
          </cell>
          <cell r="Q44">
            <v>1</v>
          </cell>
          <cell r="R44">
            <v>0</v>
          </cell>
          <cell r="S44">
            <v>1</v>
          </cell>
          <cell r="T44">
            <v>38</v>
          </cell>
          <cell r="U44">
            <v>5</v>
          </cell>
        </row>
        <row r="45">
          <cell r="A45">
            <v>43816</v>
          </cell>
          <cell r="B45">
            <v>58135</v>
          </cell>
          <cell r="C45" t="str">
            <v>Multisite SAINTES</v>
          </cell>
          <cell r="D45">
            <v>0.12094155844155843</v>
          </cell>
          <cell r="E45">
            <v>9</v>
          </cell>
          <cell r="F45">
            <v>0.1067119419042496</v>
          </cell>
          <cell r="G45">
            <v>10</v>
          </cell>
          <cell r="H45">
            <v>0.15568907818679645</v>
          </cell>
          <cell r="I45">
            <v>2</v>
          </cell>
          <cell r="J45">
            <v>0.14909465135295866</v>
          </cell>
          <cell r="K45">
            <v>13</v>
          </cell>
          <cell r="L45">
            <v>0.20139175257731959</v>
          </cell>
          <cell r="M45">
            <v>5</v>
          </cell>
          <cell r="N45">
            <v>0</v>
          </cell>
          <cell r="O45">
            <v>0</v>
          </cell>
          <cell r="P45">
            <v>1</v>
          </cell>
          <cell r="Q45">
            <v>1</v>
          </cell>
          <cell r="R45">
            <v>1</v>
          </cell>
          <cell r="S45">
            <v>3</v>
          </cell>
          <cell r="T45">
            <v>39</v>
          </cell>
          <cell r="U45">
            <v>6</v>
          </cell>
        </row>
        <row r="46">
          <cell r="A46">
            <v>43747</v>
          </cell>
          <cell r="B46">
            <v>55235</v>
          </cell>
          <cell r="C46" t="str">
            <v>Multisite BERGERAC</v>
          </cell>
          <cell r="D46">
            <v>0.1104350471554609</v>
          </cell>
          <cell r="E46">
            <v>12</v>
          </cell>
          <cell r="F46">
            <v>0.10659319020487215</v>
          </cell>
          <cell r="G46">
            <v>11</v>
          </cell>
          <cell r="H46">
            <v>0.10431974694388613</v>
          </cell>
          <cell r="I46">
            <v>7</v>
          </cell>
          <cell r="J46">
            <v>0.19619959611751678</v>
          </cell>
          <cell r="K46">
            <v>7</v>
          </cell>
          <cell r="L46">
            <v>0.22047791346298809</v>
          </cell>
          <cell r="M46">
            <v>3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1</v>
          </cell>
          <cell r="S46">
            <v>2</v>
          </cell>
          <cell r="T46">
            <v>40</v>
          </cell>
          <cell r="U46">
            <v>7</v>
          </cell>
        </row>
        <row r="47">
          <cell r="A47">
            <v>43763</v>
          </cell>
          <cell r="B47">
            <v>51736</v>
          </cell>
          <cell r="C47" t="str">
            <v>Multisite MIMIZAN</v>
          </cell>
          <cell r="D47">
            <v>0.15044154751892347</v>
          </cell>
          <cell r="E47">
            <v>3</v>
          </cell>
          <cell r="F47">
            <v>0.12454023959939994</v>
          </cell>
          <cell r="G47">
            <v>6</v>
          </cell>
          <cell r="H47">
            <v>0.10141401538781451</v>
          </cell>
          <cell r="I47">
            <v>10</v>
          </cell>
          <cell r="J47">
            <v>0.13850474106491611</v>
          </cell>
          <cell r="K47">
            <v>14</v>
          </cell>
          <cell r="L47">
            <v>0.18497778750587743</v>
          </cell>
          <cell r="M47">
            <v>7</v>
          </cell>
          <cell r="N47">
            <v>1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2</v>
          </cell>
          <cell r="T47">
            <v>40</v>
          </cell>
          <cell r="U47">
            <v>7</v>
          </cell>
        </row>
        <row r="48">
          <cell r="A48">
            <v>43816</v>
          </cell>
          <cell r="B48">
            <v>8140</v>
          </cell>
          <cell r="C48" t="str">
            <v>ROYAN</v>
          </cell>
          <cell r="D48">
            <v>0.14591836734693875</v>
          </cell>
          <cell r="E48">
            <v>4</v>
          </cell>
          <cell r="F48">
            <v>0.11849432542604198</v>
          </cell>
          <cell r="G48">
            <v>7</v>
          </cell>
          <cell r="H48">
            <v>5.8384279475982528E-2</v>
          </cell>
          <cell r="I48">
            <v>19</v>
          </cell>
          <cell r="J48">
            <v>0.22010326224930185</v>
          </cell>
          <cell r="K48">
            <v>6</v>
          </cell>
          <cell r="L48">
            <v>0.20139175257731959</v>
          </cell>
          <cell r="M48">
            <v>5</v>
          </cell>
          <cell r="N48">
            <v>1</v>
          </cell>
          <cell r="O48">
            <v>0</v>
          </cell>
          <cell r="P48">
            <v>0</v>
          </cell>
          <cell r="Q48">
            <v>1</v>
          </cell>
          <cell r="R48">
            <v>1</v>
          </cell>
          <cell r="S48">
            <v>3</v>
          </cell>
          <cell r="T48">
            <v>41</v>
          </cell>
          <cell r="U48">
            <v>9</v>
          </cell>
        </row>
        <row r="49">
          <cell r="A49">
            <v>43739</v>
          </cell>
          <cell r="B49">
            <v>1831</v>
          </cell>
          <cell r="C49" t="str">
            <v>ARCACHON</v>
          </cell>
          <cell r="D49">
            <v>0.1174343357441949</v>
          </cell>
          <cell r="E49">
            <v>10</v>
          </cell>
          <cell r="F49">
            <v>0.11777629700744036</v>
          </cell>
          <cell r="G49">
            <v>8</v>
          </cell>
          <cell r="H49">
            <v>9.769173492181682E-2</v>
          </cell>
          <cell r="I49">
            <v>11</v>
          </cell>
          <cell r="J49">
            <v>0.27062082483926608</v>
          </cell>
          <cell r="K49">
            <v>3</v>
          </cell>
          <cell r="L49">
            <v>0.13457049486461251</v>
          </cell>
          <cell r="M49">
            <v>15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0</v>
          </cell>
          <cell r="S49">
            <v>1</v>
          </cell>
          <cell r="T49">
            <v>47</v>
          </cell>
          <cell r="U49">
            <v>10</v>
          </cell>
        </row>
        <row r="50">
          <cell r="A50">
            <v>43866</v>
          </cell>
          <cell r="B50">
            <v>6732</v>
          </cell>
          <cell r="C50" t="str">
            <v>BRIVE</v>
          </cell>
          <cell r="D50">
            <v>8.128851540616247E-2</v>
          </cell>
          <cell r="E50">
            <v>16</v>
          </cell>
          <cell r="F50">
            <v>9.9281784708685289E-2</v>
          </cell>
          <cell r="G50">
            <v>13</v>
          </cell>
          <cell r="H50">
            <v>0.10252963881996141</v>
          </cell>
          <cell r="I50">
            <v>8</v>
          </cell>
          <cell r="J50">
            <v>0.17822422036008329</v>
          </cell>
          <cell r="K50">
            <v>8</v>
          </cell>
          <cell r="L50">
            <v>0.17638975966562173</v>
          </cell>
          <cell r="M50">
            <v>9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1</v>
          </cell>
          <cell r="S50">
            <v>2</v>
          </cell>
          <cell r="T50">
            <v>54</v>
          </cell>
          <cell r="U50">
            <v>11</v>
          </cell>
        </row>
        <row r="51">
          <cell r="A51">
            <v>43703</v>
          </cell>
          <cell r="B51">
            <v>51847</v>
          </cell>
          <cell r="C51" t="str">
            <v>Multisite BORDEAUX VICTOIRE</v>
          </cell>
          <cell r="D51">
            <v>9.0910746812386159E-2</v>
          </cell>
          <cell r="E51">
            <v>14</v>
          </cell>
          <cell r="F51">
            <v>0.14720678435726436</v>
          </cell>
          <cell r="G51">
            <v>3</v>
          </cell>
          <cell r="H51">
            <v>8.9127929312331919E-2</v>
          </cell>
          <cell r="I51">
            <v>12</v>
          </cell>
          <cell r="J51">
            <v>0.11077473477079408</v>
          </cell>
          <cell r="K51">
            <v>18</v>
          </cell>
          <cell r="L51">
            <v>0.14669198679350964</v>
          </cell>
          <cell r="M51">
            <v>11</v>
          </cell>
          <cell r="N51">
            <v>0</v>
          </cell>
          <cell r="O51">
            <v>1</v>
          </cell>
          <cell r="P51">
            <v>0</v>
          </cell>
          <cell r="Q51">
            <v>0</v>
          </cell>
          <cell r="R51">
            <v>1</v>
          </cell>
          <cell r="S51">
            <v>2</v>
          </cell>
          <cell r="T51">
            <v>58</v>
          </cell>
          <cell r="U51">
            <v>12</v>
          </cell>
        </row>
        <row r="52">
          <cell r="A52">
            <v>43747</v>
          </cell>
          <cell r="B52">
            <v>5233</v>
          </cell>
          <cell r="C52" t="str">
            <v>PERIGUEUX</v>
          </cell>
          <cell r="D52">
            <v>0.11257756077713357</v>
          </cell>
          <cell r="E52">
            <v>11</v>
          </cell>
          <cell r="F52">
            <v>9.2497724449849522E-2</v>
          </cell>
          <cell r="G52">
            <v>15</v>
          </cell>
          <cell r="H52">
            <v>7.093253968253968E-2</v>
          </cell>
          <cell r="I52">
            <v>17</v>
          </cell>
          <cell r="J52">
            <v>0.13837685843568198</v>
          </cell>
          <cell r="K52">
            <v>15</v>
          </cell>
          <cell r="L52">
            <v>0.22047791346298809</v>
          </cell>
          <cell r="M52">
            <v>3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</v>
          </cell>
          <cell r="S52">
            <v>1</v>
          </cell>
          <cell r="T52">
            <v>61</v>
          </cell>
          <cell r="U52">
            <v>13</v>
          </cell>
        </row>
        <row r="53">
          <cell r="A53">
            <v>43864</v>
          </cell>
          <cell r="B53">
            <v>56734</v>
          </cell>
          <cell r="C53" t="str">
            <v>Multisite ST JUNIEN</v>
          </cell>
          <cell r="D53">
            <v>0.13286593707250344</v>
          </cell>
          <cell r="E53">
            <v>7</v>
          </cell>
          <cell r="F53">
            <v>0.10930031600740983</v>
          </cell>
          <cell r="G53">
            <v>9</v>
          </cell>
          <cell r="H53">
            <v>8.5111973482092318E-2</v>
          </cell>
          <cell r="I53">
            <v>15</v>
          </cell>
          <cell r="J53">
            <v>0.11496331066349939</v>
          </cell>
          <cell r="K53">
            <v>17</v>
          </cell>
          <cell r="L53">
            <v>9.2637972262075555E-2</v>
          </cell>
          <cell r="M53">
            <v>18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66</v>
          </cell>
          <cell r="U53">
            <v>14</v>
          </cell>
        </row>
        <row r="54">
          <cell r="A54">
            <v>43741</v>
          </cell>
          <cell r="B54">
            <v>1834</v>
          </cell>
          <cell r="C54" t="str">
            <v>LANGON</v>
          </cell>
          <cell r="D54">
            <v>8.2537805187125113E-2</v>
          </cell>
          <cell r="E54">
            <v>15</v>
          </cell>
          <cell r="F54">
            <v>7.349479695842713E-2</v>
          </cell>
          <cell r="G54">
            <v>19</v>
          </cell>
          <cell r="H54">
            <v>5.2493799944888397E-2</v>
          </cell>
          <cell r="I54">
            <v>20</v>
          </cell>
          <cell r="J54">
            <v>0.149844449475871</v>
          </cell>
          <cell r="K54">
            <v>12</v>
          </cell>
          <cell r="L54">
            <v>0.23351473948181881</v>
          </cell>
          <cell r="M54">
            <v>1</v>
          </cell>
          <cell r="N54">
            <v>0</v>
          </cell>
          <cell r="O54">
            <v>0</v>
          </cell>
          <cell r="P54">
            <v>0</v>
          </cell>
          <cell r="Q54">
            <v>1</v>
          </cell>
          <cell r="R54">
            <v>1</v>
          </cell>
          <cell r="S54">
            <v>2</v>
          </cell>
          <cell r="T54">
            <v>67</v>
          </cell>
          <cell r="U54">
            <v>15</v>
          </cell>
        </row>
        <row r="55">
          <cell r="A55">
            <v>43765</v>
          </cell>
          <cell r="B55">
            <v>53542</v>
          </cell>
          <cell r="C55" t="str">
            <v>Multisite LONS</v>
          </cell>
          <cell r="D55">
            <v>7.398373983739838E-2</v>
          </cell>
          <cell r="E55">
            <v>17</v>
          </cell>
          <cell r="F55">
            <v>7.7972705776319512E-2</v>
          </cell>
          <cell r="G55">
            <v>18</v>
          </cell>
          <cell r="H55">
            <v>7.184705519580635E-2</v>
          </cell>
          <cell r="I55">
            <v>16</v>
          </cell>
          <cell r="J55">
            <v>0.24845569145388721</v>
          </cell>
          <cell r="K55">
            <v>4</v>
          </cell>
          <cell r="L55">
            <v>0.14397751639957876</v>
          </cell>
          <cell r="M55">
            <v>12</v>
          </cell>
          <cell r="N55">
            <v>0</v>
          </cell>
          <cell r="O55">
            <v>0</v>
          </cell>
          <cell r="P55">
            <v>0</v>
          </cell>
          <cell r="Q55">
            <v>1</v>
          </cell>
          <cell r="R55">
            <v>1</v>
          </cell>
          <cell r="S55">
            <v>2</v>
          </cell>
          <cell r="T55">
            <v>67</v>
          </cell>
          <cell r="U55">
            <v>15</v>
          </cell>
        </row>
        <row r="56">
          <cell r="A56">
            <v>43864</v>
          </cell>
          <cell r="B56">
            <v>56738</v>
          </cell>
          <cell r="C56" t="str">
            <v>Multisite LIMOGES PL CARMES</v>
          </cell>
          <cell r="D56">
            <v>6.5365612648221341E-2</v>
          </cell>
          <cell r="E56">
            <v>18</v>
          </cell>
          <cell r="F56">
            <v>9.0024447055428447E-2</v>
          </cell>
          <cell r="G56">
            <v>16</v>
          </cell>
          <cell r="H56">
            <v>0.10206158857058256</v>
          </cell>
          <cell r="I56">
            <v>9</v>
          </cell>
          <cell r="J56">
            <v>0.15930021317134826</v>
          </cell>
          <cell r="K56">
            <v>10</v>
          </cell>
          <cell r="L56">
            <v>9.2637972262075555E-2</v>
          </cell>
          <cell r="M56">
            <v>18</v>
          </cell>
          <cell r="N56">
            <v>0</v>
          </cell>
          <cell r="O56">
            <v>0</v>
          </cell>
          <cell r="P56">
            <v>0</v>
          </cell>
          <cell r="Q56">
            <v>1</v>
          </cell>
          <cell r="R56">
            <v>0</v>
          </cell>
          <cell r="S56">
            <v>1</v>
          </cell>
          <cell r="T56">
            <v>71</v>
          </cell>
          <cell r="U56">
            <v>17</v>
          </cell>
        </row>
        <row r="57">
          <cell r="A57">
            <v>43711</v>
          </cell>
          <cell r="B57">
            <v>1850</v>
          </cell>
          <cell r="C57" t="str">
            <v>LESPARRE MEDOC</v>
          </cell>
          <cell r="D57">
            <v>0.12274096385542169</v>
          </cell>
          <cell r="E57">
            <v>8</v>
          </cell>
          <cell r="F57">
            <v>9.3563715601773442E-2</v>
          </cell>
          <cell r="G57">
            <v>14</v>
          </cell>
          <cell r="H57">
            <v>6.2563516260162599E-2</v>
          </cell>
          <cell r="I57">
            <v>18</v>
          </cell>
          <cell r="J57">
            <v>0.10245924625751524</v>
          </cell>
          <cell r="K57">
            <v>19</v>
          </cell>
          <cell r="L57">
            <v>0.11834554334554333</v>
          </cell>
          <cell r="M57">
            <v>16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75</v>
          </cell>
          <cell r="U57">
            <v>18</v>
          </cell>
        </row>
        <row r="58">
          <cell r="A58">
            <v>43765</v>
          </cell>
          <cell r="B58">
            <v>3535</v>
          </cell>
          <cell r="C58" t="str">
            <v>PAU MERMOZ</v>
          </cell>
          <cell r="D58">
            <v>7.462686567164179E-3</v>
          </cell>
          <cell r="E58">
            <v>20</v>
          </cell>
          <cell r="F58">
            <v>7.2227266776029517E-2</v>
          </cell>
          <cell r="G58">
            <v>20</v>
          </cell>
          <cell r="H58">
            <v>8.8712757830404887E-2</v>
          </cell>
          <cell r="I58">
            <v>13</v>
          </cell>
          <cell r="J58">
            <v>0.13094921070693205</v>
          </cell>
          <cell r="K58">
            <v>16</v>
          </cell>
          <cell r="L58">
            <v>0.14397751639957876</v>
          </cell>
          <cell r="M58">
            <v>12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1</v>
          </cell>
          <cell r="S58">
            <v>1</v>
          </cell>
          <cell r="T58">
            <v>81</v>
          </cell>
          <cell r="U58">
            <v>19</v>
          </cell>
        </row>
        <row r="59">
          <cell r="A59">
            <v>43711</v>
          </cell>
          <cell r="B59">
            <v>1843</v>
          </cell>
          <cell r="C59" t="str">
            <v>SAINT MEDARD EN JALLES</v>
          </cell>
          <cell r="D59">
            <v>6.5135643298415258E-2</v>
          </cell>
          <cell r="E59">
            <v>19</v>
          </cell>
          <cell r="F59">
            <v>8.0469359363240359E-2</v>
          </cell>
          <cell r="G59">
            <v>17</v>
          </cell>
          <cell r="H59">
            <v>8.6908426317814549E-2</v>
          </cell>
          <cell r="I59">
            <v>14</v>
          </cell>
          <cell r="J59">
            <v>8.7217966743646999E-2</v>
          </cell>
          <cell r="K59">
            <v>20</v>
          </cell>
          <cell r="L59">
            <v>0.11834554334554333</v>
          </cell>
          <cell r="M59">
            <v>16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86</v>
          </cell>
          <cell r="U59">
            <v>20</v>
          </cell>
        </row>
        <row r="60">
          <cell r="B60" t="str">
            <v>Agences Catégorie A</v>
          </cell>
          <cell r="D60" t="str">
            <v>Plafonnement à 44%</v>
          </cell>
        </row>
        <row r="61">
          <cell r="A61">
            <v>43866</v>
          </cell>
          <cell r="B61">
            <v>6735</v>
          </cell>
          <cell r="C61" t="str">
            <v>TULLE</v>
          </cell>
          <cell r="D61">
            <v>0.1763975155279503</v>
          </cell>
          <cell r="E61">
            <v>4</v>
          </cell>
          <cell r="F61">
            <v>0.17123617272996156</v>
          </cell>
          <cell r="G61">
            <v>2</v>
          </cell>
          <cell r="H61">
            <v>0.18401116427432218</v>
          </cell>
          <cell r="I61">
            <v>1</v>
          </cell>
          <cell r="J61">
            <v>0.2102483660130719</v>
          </cell>
          <cell r="K61">
            <v>4</v>
          </cell>
          <cell r="L61">
            <v>0.17638975966562173</v>
          </cell>
          <cell r="M61">
            <v>9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5</v>
          </cell>
          <cell r="T61">
            <v>20</v>
          </cell>
          <cell r="U61">
            <v>1</v>
          </cell>
        </row>
        <row r="62">
          <cell r="A62">
            <v>43866</v>
          </cell>
          <cell r="B62">
            <v>6742</v>
          </cell>
          <cell r="C62" t="str">
            <v>EGLETONS</v>
          </cell>
          <cell r="D62">
            <v>0.19855072463768114</v>
          </cell>
          <cell r="E62">
            <v>2</v>
          </cell>
          <cell r="F62">
            <v>0.1358265327474367</v>
          </cell>
          <cell r="G62">
            <v>3</v>
          </cell>
          <cell r="H62">
            <v>0.17366946778711484</v>
          </cell>
          <cell r="I62">
            <v>4</v>
          </cell>
          <cell r="J62">
            <v>0.17820533333333333</v>
          </cell>
          <cell r="K62">
            <v>8</v>
          </cell>
          <cell r="L62">
            <v>0.17638975966562173</v>
          </cell>
          <cell r="M62">
            <v>9</v>
          </cell>
          <cell r="N62">
            <v>1</v>
          </cell>
          <cell r="O62">
            <v>0</v>
          </cell>
          <cell r="P62">
            <v>1</v>
          </cell>
          <cell r="Q62">
            <v>1</v>
          </cell>
          <cell r="R62">
            <v>1</v>
          </cell>
          <cell r="S62">
            <v>4</v>
          </cell>
          <cell r="T62">
            <v>26</v>
          </cell>
          <cell r="U62">
            <v>2</v>
          </cell>
        </row>
        <row r="63">
          <cell r="A63">
            <v>43874</v>
          </cell>
          <cell r="B63">
            <v>5234</v>
          </cell>
          <cell r="C63" t="str">
            <v>RUFFEC</v>
          </cell>
          <cell r="D63">
            <v>0.17481311098332375</v>
          </cell>
          <cell r="E63">
            <v>5</v>
          </cell>
          <cell r="F63">
            <v>8.4859243781094523E-2</v>
          </cell>
          <cell r="G63">
            <v>16</v>
          </cell>
          <cell r="H63">
            <v>0.1786929884275017</v>
          </cell>
          <cell r="I63">
            <v>3</v>
          </cell>
          <cell r="J63">
            <v>0.22619746293749043</v>
          </cell>
          <cell r="K63">
            <v>2</v>
          </cell>
          <cell r="L63">
            <v>0.15511693691634529</v>
          </cell>
          <cell r="M63">
            <v>12</v>
          </cell>
          <cell r="N63">
            <v>1</v>
          </cell>
          <cell r="O63">
            <v>0</v>
          </cell>
          <cell r="P63">
            <v>1</v>
          </cell>
          <cell r="Q63">
            <v>1</v>
          </cell>
          <cell r="R63">
            <v>1</v>
          </cell>
          <cell r="S63">
            <v>4</v>
          </cell>
          <cell r="T63">
            <v>38</v>
          </cell>
          <cell r="U63">
            <v>3</v>
          </cell>
        </row>
        <row r="64">
          <cell r="A64">
            <v>43866</v>
          </cell>
          <cell r="B64">
            <v>6736</v>
          </cell>
          <cell r="C64" t="str">
            <v>USSEL</v>
          </cell>
          <cell r="D64">
            <v>0.17336309523809523</v>
          </cell>
          <cell r="E64">
            <v>6</v>
          </cell>
          <cell r="F64">
            <v>0.13116883116883116</v>
          </cell>
          <cell r="G64">
            <v>5</v>
          </cell>
          <cell r="H64">
            <v>9.9248120300751877E-2</v>
          </cell>
          <cell r="I64">
            <v>8</v>
          </cell>
          <cell r="J64">
            <v>9.1107142857142859E-2</v>
          </cell>
          <cell r="K64">
            <v>16</v>
          </cell>
          <cell r="L64">
            <v>0.17638975966562173</v>
          </cell>
          <cell r="M64">
            <v>9</v>
          </cell>
          <cell r="N64">
            <v>1</v>
          </cell>
          <cell r="O64">
            <v>0</v>
          </cell>
          <cell r="P64">
            <v>0</v>
          </cell>
          <cell r="Q64">
            <v>0</v>
          </cell>
          <cell r="R64">
            <v>1</v>
          </cell>
          <cell r="S64">
            <v>2</v>
          </cell>
          <cell r="T64">
            <v>44</v>
          </cell>
          <cell r="U64">
            <v>4</v>
          </cell>
        </row>
        <row r="65">
          <cell r="A65">
            <v>43864</v>
          </cell>
          <cell r="B65">
            <v>6731</v>
          </cell>
          <cell r="C65" t="str">
            <v>AUBUSSON</v>
          </cell>
          <cell r="D65">
            <v>0.29936974789915966</v>
          </cell>
          <cell r="E65">
            <v>1</v>
          </cell>
          <cell r="F65">
            <v>9.5734701640931646E-2</v>
          </cell>
          <cell r="G65">
            <v>15</v>
          </cell>
          <cell r="H65">
            <v>0.18325661680092059</v>
          </cell>
          <cell r="I65">
            <v>2</v>
          </cell>
          <cell r="J65">
            <v>0.18294890257887297</v>
          </cell>
          <cell r="K65">
            <v>7</v>
          </cell>
          <cell r="L65">
            <v>9.2637972262075555E-2</v>
          </cell>
          <cell r="M65">
            <v>24</v>
          </cell>
          <cell r="N65">
            <v>1</v>
          </cell>
          <cell r="O65">
            <v>0</v>
          </cell>
          <cell r="P65">
            <v>1</v>
          </cell>
          <cell r="Q65">
            <v>1</v>
          </cell>
          <cell r="R65">
            <v>0</v>
          </cell>
          <cell r="S65">
            <v>3</v>
          </cell>
          <cell r="T65">
            <v>49</v>
          </cell>
          <cell r="U65">
            <v>5</v>
          </cell>
        </row>
        <row r="66">
          <cell r="A66">
            <v>43816</v>
          </cell>
          <cell r="B66">
            <v>8131</v>
          </cell>
          <cell r="C66" t="str">
            <v>JONZAC</v>
          </cell>
          <cell r="D66">
            <v>0.18715277777777778</v>
          </cell>
          <cell r="E66">
            <v>3</v>
          </cell>
          <cell r="F66">
            <v>6.5723131571469168E-2</v>
          </cell>
          <cell r="G66">
            <v>21</v>
          </cell>
          <cell r="H66">
            <v>6.9883720930232568E-2</v>
          </cell>
          <cell r="I66">
            <v>18</v>
          </cell>
          <cell r="J66">
            <v>0.2047710027100271</v>
          </cell>
          <cell r="K66">
            <v>5</v>
          </cell>
          <cell r="L66">
            <v>0.20139175257731959</v>
          </cell>
          <cell r="M66">
            <v>4</v>
          </cell>
          <cell r="N66">
            <v>1</v>
          </cell>
          <cell r="O66">
            <v>0</v>
          </cell>
          <cell r="P66">
            <v>0</v>
          </cell>
          <cell r="Q66">
            <v>1</v>
          </cell>
          <cell r="R66">
            <v>1</v>
          </cell>
          <cell r="S66">
            <v>3</v>
          </cell>
          <cell r="T66">
            <v>51</v>
          </cell>
          <cell r="U66">
            <v>6</v>
          </cell>
        </row>
        <row r="67">
          <cell r="A67">
            <v>43717</v>
          </cell>
          <cell r="B67">
            <v>1856</v>
          </cell>
          <cell r="C67" t="str">
            <v>GRADIGNAN</v>
          </cell>
          <cell r="D67">
            <v>0.10515873015873016</v>
          </cell>
          <cell r="E67">
            <v>16</v>
          </cell>
          <cell r="F67">
            <v>0.11826991519006512</v>
          </cell>
          <cell r="G67">
            <v>9</v>
          </cell>
          <cell r="H67">
            <v>9.6145833333333333E-2</v>
          </cell>
          <cell r="I67">
            <v>11</v>
          </cell>
          <cell r="J67">
            <v>0.21840034659289642</v>
          </cell>
          <cell r="K67">
            <v>3</v>
          </cell>
          <cell r="L67">
            <v>0.15038570248622762</v>
          </cell>
          <cell r="M67">
            <v>15</v>
          </cell>
          <cell r="N67">
            <v>0</v>
          </cell>
          <cell r="O67">
            <v>0</v>
          </cell>
          <cell r="P67">
            <v>0</v>
          </cell>
          <cell r="Q67">
            <v>1</v>
          </cell>
          <cell r="R67">
            <v>1</v>
          </cell>
          <cell r="S67">
            <v>2</v>
          </cell>
          <cell r="T67">
            <v>54</v>
          </cell>
          <cell r="U67">
            <v>7</v>
          </cell>
        </row>
        <row r="68">
          <cell r="A68">
            <v>43783</v>
          </cell>
          <cell r="B68">
            <v>1743</v>
          </cell>
          <cell r="C68" t="str">
            <v>CAMBO LES BAINS</v>
          </cell>
          <cell r="D68">
            <v>0.13166556945358787</v>
          </cell>
          <cell r="E68">
            <v>11</v>
          </cell>
          <cell r="F68">
            <v>0.17457900888265546</v>
          </cell>
          <cell r="G68">
            <v>1</v>
          </cell>
          <cell r="H68">
            <v>7.2368421052631582E-2</v>
          </cell>
          <cell r="I68">
            <v>17</v>
          </cell>
          <cell r="J68">
            <v>0.19252771618625278</v>
          </cell>
          <cell r="K68">
            <v>6</v>
          </cell>
          <cell r="L68">
            <v>0.14625284092182592</v>
          </cell>
          <cell r="M68">
            <v>21</v>
          </cell>
          <cell r="N68">
            <v>0</v>
          </cell>
          <cell r="O68">
            <v>1</v>
          </cell>
          <cell r="P68">
            <v>0</v>
          </cell>
          <cell r="Q68">
            <v>1</v>
          </cell>
          <cell r="R68">
            <v>1</v>
          </cell>
          <cell r="S68">
            <v>3</v>
          </cell>
          <cell r="T68">
            <v>56</v>
          </cell>
          <cell r="U68">
            <v>8</v>
          </cell>
        </row>
        <row r="69">
          <cell r="A69">
            <v>43747</v>
          </cell>
          <cell r="B69">
            <v>5238</v>
          </cell>
          <cell r="C69" t="str">
            <v>SARLAT</v>
          </cell>
          <cell r="D69">
            <v>6.7873303167420823E-2</v>
          </cell>
          <cell r="E69">
            <v>21</v>
          </cell>
          <cell r="F69">
            <v>6.4536695268683192E-2</v>
          </cell>
          <cell r="G69">
            <v>22</v>
          </cell>
          <cell r="H69">
            <v>8.6219336219336223E-2</v>
          </cell>
          <cell r="I69">
            <v>13</v>
          </cell>
          <cell r="J69">
            <v>0.22750967165955757</v>
          </cell>
          <cell r="K69">
            <v>1</v>
          </cell>
          <cell r="L69">
            <v>0.22047791346298809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1</v>
          </cell>
          <cell r="R69">
            <v>1</v>
          </cell>
          <cell r="S69">
            <v>2</v>
          </cell>
          <cell r="T69">
            <v>58</v>
          </cell>
          <cell r="U69">
            <v>9</v>
          </cell>
        </row>
        <row r="70">
          <cell r="A70">
            <v>43703</v>
          </cell>
          <cell r="B70">
            <v>1841</v>
          </cell>
          <cell r="C70" t="str">
            <v>LE BOUSCAT BARRIERE DU MEDOC</v>
          </cell>
          <cell r="D70">
            <v>0.16436251920122888</v>
          </cell>
          <cell r="E70">
            <v>7</v>
          </cell>
          <cell r="F70">
            <v>0.11846185827239319</v>
          </cell>
          <cell r="G70">
            <v>7</v>
          </cell>
          <cell r="H70">
            <v>6.9197059655074916E-2</v>
          </cell>
          <cell r="I70">
            <v>19</v>
          </cell>
          <cell r="J70">
            <v>0.15704425692409604</v>
          </cell>
          <cell r="K70">
            <v>9</v>
          </cell>
          <cell r="L70">
            <v>0.14669198679350964</v>
          </cell>
          <cell r="M70">
            <v>18</v>
          </cell>
          <cell r="N70">
            <v>1</v>
          </cell>
          <cell r="O70">
            <v>0</v>
          </cell>
          <cell r="P70">
            <v>0</v>
          </cell>
          <cell r="Q70">
            <v>1</v>
          </cell>
          <cell r="R70">
            <v>1</v>
          </cell>
          <cell r="S70">
            <v>3</v>
          </cell>
          <cell r="T70">
            <v>60</v>
          </cell>
          <cell r="U70">
            <v>10</v>
          </cell>
        </row>
        <row r="71">
          <cell r="A71">
            <v>43765</v>
          </cell>
          <cell r="B71">
            <v>3532</v>
          </cell>
          <cell r="C71" t="str">
            <v>OLORON SAINTE MARIE</v>
          </cell>
          <cell r="D71">
            <v>0.11904761904761904</v>
          </cell>
          <cell r="E71">
            <v>12</v>
          </cell>
          <cell r="F71">
            <v>0.11830173314485895</v>
          </cell>
          <cell r="G71">
            <v>8</v>
          </cell>
          <cell r="H71">
            <v>0.10687178097045269</v>
          </cell>
          <cell r="I71">
            <v>7</v>
          </cell>
          <cell r="J71">
            <v>0.13595941898252553</v>
          </cell>
          <cell r="K71">
            <v>12</v>
          </cell>
          <cell r="L71">
            <v>0.14397751639957876</v>
          </cell>
          <cell r="M71">
            <v>22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1</v>
          </cell>
          <cell r="S71">
            <v>1</v>
          </cell>
          <cell r="T71">
            <v>61</v>
          </cell>
          <cell r="U71">
            <v>11</v>
          </cell>
        </row>
        <row r="72">
          <cell r="A72">
            <v>43711</v>
          </cell>
          <cell r="B72">
            <v>1837</v>
          </cell>
          <cell r="C72" t="str">
            <v>PAUILLAC</v>
          </cell>
          <cell r="D72">
            <v>0.14709051724137931</v>
          </cell>
          <cell r="E72">
            <v>9</v>
          </cell>
          <cell r="F72">
            <v>0.11237118023219718</v>
          </cell>
          <cell r="G72">
            <v>10</v>
          </cell>
          <cell r="H72">
            <v>0.16396946564885495</v>
          </cell>
          <cell r="I72">
            <v>5</v>
          </cell>
          <cell r="J72">
            <v>9.189896085552865E-2</v>
          </cell>
          <cell r="K72">
            <v>15</v>
          </cell>
          <cell r="L72">
            <v>0.11834554334554333</v>
          </cell>
          <cell r="M72">
            <v>23</v>
          </cell>
          <cell r="N72">
            <v>1</v>
          </cell>
          <cell r="O72">
            <v>0</v>
          </cell>
          <cell r="P72">
            <v>1</v>
          </cell>
          <cell r="Q72">
            <v>0</v>
          </cell>
          <cell r="R72">
            <v>0</v>
          </cell>
          <cell r="S72">
            <v>2</v>
          </cell>
          <cell r="T72">
            <v>62</v>
          </cell>
          <cell r="U72">
            <v>12</v>
          </cell>
        </row>
        <row r="73">
          <cell r="A73">
            <v>43812</v>
          </cell>
          <cell r="B73">
            <v>8148</v>
          </cell>
          <cell r="C73" t="str">
            <v>SAINT MARTIN DE RE</v>
          </cell>
          <cell r="D73">
            <v>0.11846153846153847</v>
          </cell>
          <cell r="E73">
            <v>13</v>
          </cell>
          <cell r="F73">
            <v>0.10114433678583361</v>
          </cell>
          <cell r="G73">
            <v>13</v>
          </cell>
          <cell r="H73">
            <v>4.7078842881452074E-2</v>
          </cell>
          <cell r="I73">
            <v>23</v>
          </cell>
          <cell r="J73">
            <v>0.15019933034638916</v>
          </cell>
          <cell r="K73">
            <v>10</v>
          </cell>
          <cell r="L73">
            <v>0.20827497113583501</v>
          </cell>
          <cell r="M73">
            <v>3</v>
          </cell>
          <cell r="N73">
            <v>0</v>
          </cell>
          <cell r="O73">
            <v>0</v>
          </cell>
          <cell r="P73">
            <v>0</v>
          </cell>
          <cell r="Q73">
            <v>1</v>
          </cell>
          <cell r="R73">
            <v>1</v>
          </cell>
          <cell r="S73">
            <v>2</v>
          </cell>
          <cell r="T73">
            <v>62</v>
          </cell>
          <cell r="U73">
            <v>12</v>
          </cell>
        </row>
        <row r="74">
          <cell r="A74">
            <v>43816</v>
          </cell>
          <cell r="B74">
            <v>8139</v>
          </cell>
          <cell r="C74" t="str">
            <v>MATHA</v>
          </cell>
          <cell r="D74">
            <v>0.10119047619047619</v>
          </cell>
          <cell r="E74">
            <v>19</v>
          </cell>
          <cell r="F74">
            <v>8.1727859368046288E-2</v>
          </cell>
          <cell r="G74">
            <v>17</v>
          </cell>
          <cell r="H74">
            <v>9.8664238008500299E-2</v>
          </cell>
          <cell r="I74">
            <v>9</v>
          </cell>
          <cell r="J74">
            <v>0.11791576829092999</v>
          </cell>
          <cell r="K74">
            <v>14</v>
          </cell>
          <cell r="L74">
            <v>0.20139175257731959</v>
          </cell>
          <cell r="M74">
            <v>4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1</v>
          </cell>
          <cell r="T74">
            <v>63</v>
          </cell>
          <cell r="U74">
            <v>14</v>
          </cell>
        </row>
        <row r="75">
          <cell r="A75">
            <v>43874</v>
          </cell>
          <cell r="B75">
            <v>5236</v>
          </cell>
          <cell r="C75" t="str">
            <v>ANGOULEME VICTOR HUGO</v>
          </cell>
          <cell r="D75">
            <v>0.11081081081081082</v>
          </cell>
          <cell r="E75">
            <v>15</v>
          </cell>
          <cell r="F75">
            <v>0.10786179007241364</v>
          </cell>
          <cell r="G75">
            <v>11</v>
          </cell>
          <cell r="H75">
            <v>8.8846963846963847E-2</v>
          </cell>
          <cell r="I75">
            <v>12</v>
          </cell>
          <cell r="J75">
            <v>0.13396163871424674</v>
          </cell>
          <cell r="K75">
            <v>13</v>
          </cell>
          <cell r="L75">
            <v>0.15511693691634529</v>
          </cell>
          <cell r="M75">
            <v>12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1</v>
          </cell>
          <cell r="S75">
            <v>1</v>
          </cell>
          <cell r="T75">
            <v>63</v>
          </cell>
          <cell r="U75">
            <v>14</v>
          </cell>
        </row>
        <row r="76">
          <cell r="A76">
            <v>43733</v>
          </cell>
          <cell r="B76">
            <v>1235</v>
          </cell>
          <cell r="C76" t="str">
            <v>VILLENEUVE SUR LOT</v>
          </cell>
          <cell r="D76">
            <v>0.13313953488372093</v>
          </cell>
          <cell r="E76">
            <v>10</v>
          </cell>
          <cell r="F76">
            <v>7.8454496208017338E-2</v>
          </cell>
          <cell r="G76">
            <v>18</v>
          </cell>
          <cell r="H76">
            <v>8.1045751633986932E-2</v>
          </cell>
          <cell r="I76">
            <v>14</v>
          </cell>
          <cell r="J76">
            <v>8.3663911845730035E-2</v>
          </cell>
          <cell r="K76">
            <v>17</v>
          </cell>
          <cell r="L76">
            <v>0.17814724700369466</v>
          </cell>
          <cell r="M76">
            <v>8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1</v>
          </cell>
          <cell r="S76">
            <v>1</v>
          </cell>
          <cell r="T76">
            <v>67</v>
          </cell>
          <cell r="U76">
            <v>16</v>
          </cell>
        </row>
        <row r="77">
          <cell r="A77">
            <v>43816</v>
          </cell>
          <cell r="B77">
            <v>8136</v>
          </cell>
          <cell r="C77" t="str">
            <v>SAINT JEAN D'ANGELY</v>
          </cell>
          <cell r="D77">
            <v>0.10229885057471264</v>
          </cell>
          <cell r="E77">
            <v>17</v>
          </cell>
          <cell r="F77">
            <v>7.8170595574233365E-2</v>
          </cell>
          <cell r="G77">
            <v>19</v>
          </cell>
          <cell r="H77">
            <v>0.14552501761804087</v>
          </cell>
          <cell r="I77">
            <v>6</v>
          </cell>
          <cell r="J77">
            <v>5.4985301682957302E-2</v>
          </cell>
          <cell r="K77">
            <v>21</v>
          </cell>
          <cell r="L77">
            <v>0.20139175257731959</v>
          </cell>
          <cell r="M77">
            <v>4</v>
          </cell>
          <cell r="N77">
            <v>0</v>
          </cell>
          <cell r="O77">
            <v>0</v>
          </cell>
          <cell r="P77">
            <v>1</v>
          </cell>
          <cell r="Q77">
            <v>0</v>
          </cell>
          <cell r="R77">
            <v>1</v>
          </cell>
          <cell r="S77">
            <v>2</v>
          </cell>
          <cell r="T77">
            <v>67</v>
          </cell>
          <cell r="U77">
            <v>16</v>
          </cell>
        </row>
        <row r="78">
          <cell r="A78">
            <v>43763</v>
          </cell>
          <cell r="B78">
            <v>1741</v>
          </cell>
          <cell r="C78" t="str">
            <v>BISCARROSSE</v>
          </cell>
          <cell r="D78">
            <v>0.1528337362342197</v>
          </cell>
          <cell r="E78">
            <v>8</v>
          </cell>
          <cell r="F78">
            <v>0.10073450167582351</v>
          </cell>
          <cell r="G78">
            <v>14</v>
          </cell>
          <cell r="H78">
            <v>6.1399647887323945E-2</v>
          </cell>
          <cell r="I78">
            <v>20</v>
          </cell>
          <cell r="J78">
            <v>6.5957795865487528E-2</v>
          </cell>
          <cell r="K78">
            <v>19</v>
          </cell>
          <cell r="L78">
            <v>0.18497778750587743</v>
          </cell>
          <cell r="M78">
            <v>7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1</v>
          </cell>
          <cell r="S78">
            <v>2</v>
          </cell>
          <cell r="T78">
            <v>68</v>
          </cell>
          <cell r="U78">
            <v>18</v>
          </cell>
        </row>
        <row r="79">
          <cell r="A79">
            <v>43747</v>
          </cell>
          <cell r="B79">
            <v>5241</v>
          </cell>
          <cell r="C79" t="str">
            <v>NONTRON</v>
          </cell>
          <cell r="D79">
            <v>5.4590570719602979E-2</v>
          </cell>
          <cell r="E79">
            <v>22</v>
          </cell>
          <cell r="F79">
            <v>7.3439194577352471E-2</v>
          </cell>
          <cell r="G79">
            <v>20</v>
          </cell>
          <cell r="H79">
            <v>7.41296518607443E-2</v>
          </cell>
          <cell r="I79">
            <v>15</v>
          </cell>
          <cell r="J79">
            <v>0.14617458993605781</v>
          </cell>
          <cell r="K79">
            <v>11</v>
          </cell>
          <cell r="L79">
            <v>0.22047791346298809</v>
          </cell>
          <cell r="M79">
            <v>1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1</v>
          </cell>
          <cell r="S79">
            <v>2</v>
          </cell>
          <cell r="T79">
            <v>69</v>
          </cell>
          <cell r="U79">
            <v>19</v>
          </cell>
        </row>
        <row r="80">
          <cell r="A80">
            <v>43703</v>
          </cell>
          <cell r="B80">
            <v>1833</v>
          </cell>
          <cell r="C80" t="str">
            <v>BORDEAUX VICTOR HUGO</v>
          </cell>
          <cell r="D80">
            <v>0.11508861940298507</v>
          </cell>
          <cell r="E80">
            <v>14</v>
          </cell>
          <cell r="F80">
            <v>0.13140785529450949</v>
          </cell>
          <cell r="G80">
            <v>4</v>
          </cell>
          <cell r="H80">
            <v>7.2734499205087441E-2</v>
          </cell>
          <cell r="I80">
            <v>16</v>
          </cell>
          <cell r="J80">
            <v>6.6096875702405022E-2</v>
          </cell>
          <cell r="K80">
            <v>18</v>
          </cell>
          <cell r="L80">
            <v>0.14669198679350964</v>
          </cell>
          <cell r="M80">
            <v>18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1</v>
          </cell>
          <cell r="S80">
            <v>1</v>
          </cell>
          <cell r="T80">
            <v>70</v>
          </cell>
          <cell r="U80">
            <v>20</v>
          </cell>
        </row>
        <row r="81">
          <cell r="A81">
            <v>43874</v>
          </cell>
          <cell r="B81">
            <v>5231</v>
          </cell>
          <cell r="C81" t="str">
            <v>BARBEZIEUX</v>
          </cell>
          <cell r="D81">
            <v>0.10225442834138486</v>
          </cell>
          <cell r="E81">
            <v>18</v>
          </cell>
          <cell r="F81">
            <v>0.10297513812154696</v>
          </cell>
          <cell r="G81">
            <v>12</v>
          </cell>
          <cell r="H81">
            <v>9.8251959011452672E-2</v>
          </cell>
          <cell r="I81">
            <v>10</v>
          </cell>
          <cell r="J81">
            <v>4.9663191190253045E-2</v>
          </cell>
          <cell r="K81">
            <v>22</v>
          </cell>
          <cell r="L81">
            <v>0.15511693691634529</v>
          </cell>
          <cell r="M81">
            <v>12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1</v>
          </cell>
          <cell r="S81">
            <v>1</v>
          </cell>
          <cell r="T81">
            <v>74</v>
          </cell>
          <cell r="U81">
            <v>21</v>
          </cell>
        </row>
        <row r="82">
          <cell r="A82">
            <v>43717</v>
          </cell>
          <cell r="B82">
            <v>1846</v>
          </cell>
          <cell r="C82" t="str">
            <v>BORDEAUX BARRIER DE TOULOUSE</v>
          </cell>
          <cell r="D82">
            <v>0.1</v>
          </cell>
          <cell r="E82">
            <v>20</v>
          </cell>
          <cell r="F82">
            <v>0.12091307232913073</v>
          </cell>
          <cell r="G82">
            <v>6</v>
          </cell>
          <cell r="H82">
            <v>5.9874723655121594E-2</v>
          </cell>
          <cell r="I82">
            <v>21</v>
          </cell>
          <cell r="J82">
            <v>5.6750702669331125E-2</v>
          </cell>
          <cell r="K82">
            <v>20</v>
          </cell>
          <cell r="L82">
            <v>0.15038570248622762</v>
          </cell>
          <cell r="M82">
            <v>15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1</v>
          </cell>
          <cell r="S82">
            <v>1</v>
          </cell>
          <cell r="T82">
            <v>82</v>
          </cell>
          <cell r="U82">
            <v>22</v>
          </cell>
        </row>
        <row r="83">
          <cell r="A83">
            <v>43717</v>
          </cell>
          <cell r="B83">
            <v>1842</v>
          </cell>
          <cell r="C83" t="str">
            <v>BORDEAUX BARRIERE DE PESSAC</v>
          </cell>
          <cell r="D83">
            <v>4.4453186467348541E-2</v>
          </cell>
          <cell r="E83">
            <v>23</v>
          </cell>
          <cell r="F83">
            <v>4.6492406154662422E-2</v>
          </cell>
          <cell r="G83">
            <v>23</v>
          </cell>
          <cell r="H83">
            <v>5.2694372638695565E-2</v>
          </cell>
          <cell r="I83">
            <v>22</v>
          </cell>
          <cell r="J83">
            <v>3.5553292046936115E-2</v>
          </cell>
          <cell r="K83">
            <v>23</v>
          </cell>
          <cell r="L83">
            <v>0.15038570248622762</v>
          </cell>
          <cell r="M83">
            <v>15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1</v>
          </cell>
          <cell r="S83">
            <v>1</v>
          </cell>
          <cell r="T83">
            <v>106</v>
          </cell>
          <cell r="U83">
            <v>23</v>
          </cell>
        </row>
        <row r="84">
          <cell r="A84">
            <v>43703</v>
          </cell>
          <cell r="B84">
            <v>1802</v>
          </cell>
          <cell r="C84" t="str">
            <v>BORDEAUX MARITIME</v>
          </cell>
          <cell r="D84">
            <v>0</v>
          </cell>
          <cell r="E84">
            <v>24</v>
          </cell>
          <cell r="F84">
            <v>1.1363636363636364E-2</v>
          </cell>
          <cell r="G84">
            <v>24</v>
          </cell>
          <cell r="H84">
            <v>2.6315789473684209E-2</v>
          </cell>
          <cell r="I84">
            <v>24</v>
          </cell>
          <cell r="J84">
            <v>2.0000000000000001E-4</v>
          </cell>
          <cell r="K84">
            <v>24</v>
          </cell>
          <cell r="L84">
            <v>0.14669198679350964</v>
          </cell>
          <cell r="M84">
            <v>18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1</v>
          </cell>
          <cell r="S84">
            <v>1</v>
          </cell>
          <cell r="T84">
            <v>114</v>
          </cell>
          <cell r="U84">
            <v>24</v>
          </cell>
        </row>
      </sheetData>
      <sheetData sheetId="2" refreshError="1">
        <row r="1">
          <cell r="A1">
            <v>0.14119999999999999</v>
          </cell>
          <cell r="B1">
            <v>6</v>
          </cell>
          <cell r="C1">
            <v>2</v>
          </cell>
          <cell r="D1">
            <v>2</v>
          </cell>
          <cell r="E1">
            <v>3</v>
          </cell>
          <cell r="F1">
            <v>4</v>
          </cell>
          <cell r="J1">
            <v>3</v>
          </cell>
          <cell r="K1">
            <v>6</v>
          </cell>
          <cell r="L1">
            <v>7</v>
          </cell>
          <cell r="M1">
            <v>8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14,12%</v>
          </cell>
          <cell r="C5" t="str">
            <v>Offensif Base Client</v>
          </cell>
          <cell r="J5" t="str">
            <v>Offensif Base Client</v>
          </cell>
        </row>
        <row r="6">
          <cell r="B6" t="str">
            <v>Résultats au 13/02/18</v>
          </cell>
          <cell r="C6" t="str">
            <v>Ouverture 1er CD +16 Validé</v>
          </cell>
          <cell r="J6" t="str">
            <v>Entrée en relation -16ans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Univers 1
Episode 1</v>
          </cell>
        </row>
        <row r="8">
          <cell r="A8">
            <v>69014</v>
          </cell>
          <cell r="B8" t="str">
            <v>Banque de Proximité</v>
          </cell>
          <cell r="C8">
            <v>189548</v>
          </cell>
          <cell r="D8">
            <v>556</v>
          </cell>
          <cell r="E8">
            <v>983</v>
          </cell>
          <cell r="F8">
            <v>21724</v>
          </cell>
          <cell r="G8">
            <v>0.11460949205478296</v>
          </cell>
          <cell r="H8">
            <v>33245</v>
          </cell>
          <cell r="I8">
            <v>5540.833333333333</v>
          </cell>
          <cell r="J8">
            <v>118138</v>
          </cell>
          <cell r="K8">
            <v>300</v>
          </cell>
          <cell r="L8">
            <v>552</v>
          </cell>
          <cell r="M8">
            <v>15724</v>
          </cell>
          <cell r="N8">
            <v>0.13309857962721564</v>
          </cell>
          <cell r="O8">
            <v>18537</v>
          </cell>
          <cell r="P8">
            <v>3089.5</v>
          </cell>
          <cell r="Q8">
            <v>0.1238540358409993</v>
          </cell>
        </row>
        <row r="9">
          <cell r="A9">
            <v>43003</v>
          </cell>
          <cell r="B9" t="str">
            <v>RSO DdR du Sud Ouest</v>
          </cell>
          <cell r="C9">
            <v>11800</v>
          </cell>
          <cell r="D9">
            <v>34</v>
          </cell>
          <cell r="E9">
            <v>63</v>
          </cell>
          <cell r="F9">
            <v>1328</v>
          </cell>
          <cell r="G9">
            <v>0.11254237288135593</v>
          </cell>
          <cell r="H9">
            <v>2094</v>
          </cell>
          <cell r="I9">
            <v>349</v>
          </cell>
          <cell r="J9">
            <v>7445</v>
          </cell>
          <cell r="K9">
            <v>20</v>
          </cell>
          <cell r="L9">
            <v>32</v>
          </cell>
          <cell r="M9">
            <v>968</v>
          </cell>
          <cell r="N9">
            <v>0.1300201477501679</v>
          </cell>
          <cell r="O9">
            <v>1192</v>
          </cell>
          <cell r="P9">
            <v>198.66666666666666</v>
          </cell>
          <cell r="Q9">
            <v>0.12128126031576192</v>
          </cell>
        </row>
        <row r="10">
          <cell r="A10">
            <v>43700</v>
          </cell>
          <cell r="B10" t="str">
            <v>RSO DR Gironde</v>
          </cell>
          <cell r="C10">
            <v>4515</v>
          </cell>
          <cell r="D10">
            <v>8</v>
          </cell>
          <cell r="E10">
            <v>22</v>
          </cell>
          <cell r="F10">
            <v>462</v>
          </cell>
          <cell r="G10">
            <v>0.10232558139534884</v>
          </cell>
          <cell r="H10">
            <v>848</v>
          </cell>
          <cell r="I10">
            <v>141.33333333333334</v>
          </cell>
          <cell r="J10">
            <v>2773</v>
          </cell>
          <cell r="K10">
            <v>7</v>
          </cell>
          <cell r="L10">
            <v>11</v>
          </cell>
          <cell r="M10">
            <v>349</v>
          </cell>
          <cell r="N10">
            <v>0.12585647313379011</v>
          </cell>
          <cell r="O10">
            <v>456</v>
          </cell>
          <cell r="P10">
            <v>76</v>
          </cell>
          <cell r="Q10">
            <v>0.11409102726456948</v>
          </cell>
        </row>
        <row r="11">
          <cell r="A11">
            <v>43780</v>
          </cell>
          <cell r="B11" t="str">
            <v>RSO DR Sud Aquitaine</v>
          </cell>
          <cell r="C11">
            <v>3190</v>
          </cell>
          <cell r="D11">
            <v>14</v>
          </cell>
          <cell r="E11">
            <v>22</v>
          </cell>
          <cell r="F11">
            <v>350</v>
          </cell>
          <cell r="G11">
            <v>0.109717868338558</v>
          </cell>
          <cell r="H11">
            <v>576</v>
          </cell>
          <cell r="I11">
            <v>96</v>
          </cell>
          <cell r="J11">
            <v>2017</v>
          </cell>
          <cell r="K11">
            <v>3</v>
          </cell>
          <cell r="L11">
            <v>6</v>
          </cell>
          <cell r="M11">
            <v>238</v>
          </cell>
          <cell r="N11">
            <v>0.11799702528507684</v>
          </cell>
          <cell r="O11">
            <v>347</v>
          </cell>
          <cell r="P11">
            <v>57.833333333333336</v>
          </cell>
          <cell r="Q11">
            <v>0.11385744681181742</v>
          </cell>
        </row>
        <row r="12">
          <cell r="A12">
            <v>43801</v>
          </cell>
          <cell r="B12" t="str">
            <v>RSO DR Poitou Charentes</v>
          </cell>
          <cell r="C12">
            <v>2510</v>
          </cell>
          <cell r="D12">
            <v>8</v>
          </cell>
          <cell r="E12">
            <v>12</v>
          </cell>
          <cell r="F12">
            <v>311</v>
          </cell>
          <cell r="G12">
            <v>0.12390438247011952</v>
          </cell>
          <cell r="H12">
            <v>417</v>
          </cell>
          <cell r="I12">
            <v>69.5</v>
          </cell>
          <cell r="J12">
            <v>1640</v>
          </cell>
          <cell r="K12">
            <v>7</v>
          </cell>
          <cell r="L12">
            <v>9</v>
          </cell>
          <cell r="M12">
            <v>226</v>
          </cell>
          <cell r="N12">
            <v>0.1378048780487805</v>
          </cell>
          <cell r="O12">
            <v>250</v>
          </cell>
          <cell r="P12">
            <v>41.666666666666664</v>
          </cell>
          <cell r="Q12">
            <v>0.13085463025945002</v>
          </cell>
        </row>
        <row r="13">
          <cell r="A13">
            <v>43861</v>
          </cell>
          <cell r="B13" t="str">
            <v>RSO DR Limousin Dordogne</v>
          </cell>
          <cell r="C13">
            <v>1490</v>
          </cell>
          <cell r="D13">
            <v>2</v>
          </cell>
          <cell r="E13">
            <v>4</v>
          </cell>
          <cell r="F13">
            <v>156</v>
          </cell>
          <cell r="G13">
            <v>0.10469798657718121</v>
          </cell>
          <cell r="H13">
            <v>277</v>
          </cell>
          <cell r="I13">
            <v>46.166666666666664</v>
          </cell>
          <cell r="J13">
            <v>933</v>
          </cell>
          <cell r="K13">
            <v>3</v>
          </cell>
          <cell r="L13">
            <v>5</v>
          </cell>
          <cell r="M13">
            <v>130</v>
          </cell>
          <cell r="N13">
            <v>0.13933547695605572</v>
          </cell>
          <cell r="O13">
            <v>141</v>
          </cell>
          <cell r="P13">
            <v>23.5</v>
          </cell>
          <cell r="Q13">
            <v>0.12201673176661847</v>
          </cell>
        </row>
        <row r="14">
          <cell r="A14">
            <v>43703</v>
          </cell>
          <cell r="B14" t="str">
            <v>DGA BORDEAUX CENTRE</v>
          </cell>
          <cell r="C14">
            <v>1175</v>
          </cell>
          <cell r="D14">
            <v>2</v>
          </cell>
          <cell r="E14">
            <v>7</v>
          </cell>
          <cell r="F14">
            <v>133</v>
          </cell>
          <cell r="G14">
            <v>0.11319148936170213</v>
          </cell>
          <cell r="H14">
            <v>208</v>
          </cell>
          <cell r="I14">
            <v>34.666666666666664</v>
          </cell>
          <cell r="J14">
            <v>663</v>
          </cell>
          <cell r="K14">
            <v>0</v>
          </cell>
          <cell r="L14">
            <v>2</v>
          </cell>
          <cell r="M14">
            <v>95</v>
          </cell>
          <cell r="N14">
            <v>0.14328808446455504</v>
          </cell>
          <cell r="O14">
            <v>98</v>
          </cell>
          <cell r="P14">
            <v>16.333333333333332</v>
          </cell>
          <cell r="Q14">
            <v>0.1282397869131286</v>
          </cell>
        </row>
        <row r="15">
          <cell r="A15">
            <v>51800</v>
          </cell>
          <cell r="B15" t="str">
            <v>Multisite BORDEAUX</v>
          </cell>
          <cell r="C15">
            <v>454</v>
          </cell>
          <cell r="D15">
            <v>0</v>
          </cell>
          <cell r="E15">
            <v>0</v>
          </cell>
          <cell r="F15">
            <v>44</v>
          </cell>
          <cell r="G15">
            <v>9.6916299559471369E-2</v>
          </cell>
          <cell r="H15">
            <v>88</v>
          </cell>
          <cell r="I15">
            <v>14.666666666666666</v>
          </cell>
          <cell r="J15">
            <v>266</v>
          </cell>
          <cell r="K15">
            <v>0</v>
          </cell>
          <cell r="L15">
            <v>0</v>
          </cell>
          <cell r="M15">
            <v>44</v>
          </cell>
          <cell r="N15">
            <v>0.16541353383458646</v>
          </cell>
          <cell r="O15">
            <v>34</v>
          </cell>
          <cell r="P15">
            <v>5.666666666666667</v>
          </cell>
          <cell r="Q15">
            <v>0.1311649166970289</v>
          </cell>
        </row>
        <row r="16">
          <cell r="A16">
            <v>1800</v>
          </cell>
          <cell r="B16" t="str">
            <v>BORDEAUX</v>
          </cell>
          <cell r="C16">
            <v>413</v>
          </cell>
          <cell r="D16">
            <v>0</v>
          </cell>
          <cell r="E16">
            <v>0</v>
          </cell>
          <cell r="F16">
            <v>41</v>
          </cell>
          <cell r="G16">
            <v>9.9273607748184015E-2</v>
          </cell>
          <cell r="H16">
            <v>79</v>
          </cell>
          <cell r="I16">
            <v>13.166666666666666</v>
          </cell>
          <cell r="J16">
            <v>236</v>
          </cell>
          <cell r="K16">
            <v>0</v>
          </cell>
          <cell r="L16">
            <v>0</v>
          </cell>
          <cell r="M16">
            <v>40</v>
          </cell>
          <cell r="N16">
            <v>0.16949152542372881</v>
          </cell>
          <cell r="O16">
            <v>29</v>
          </cell>
          <cell r="P16">
            <v>4.833333333333333</v>
          </cell>
          <cell r="Q16">
            <v>0.1343825665859564</v>
          </cell>
        </row>
        <row r="17">
          <cell r="A17">
            <v>1866</v>
          </cell>
          <cell r="B17" t="str">
            <v>BORDEAUX - PALAIS</v>
          </cell>
          <cell r="C17">
            <v>41</v>
          </cell>
          <cell r="D17">
            <v>0</v>
          </cell>
          <cell r="E17">
            <v>0</v>
          </cell>
          <cell r="F17">
            <v>3</v>
          </cell>
          <cell r="G17">
            <v>7.3170731707317069E-2</v>
          </cell>
          <cell r="H17">
            <v>9</v>
          </cell>
          <cell r="I17">
            <v>1.5</v>
          </cell>
          <cell r="J17">
            <v>30</v>
          </cell>
          <cell r="K17">
            <v>0</v>
          </cell>
          <cell r="L17">
            <v>0</v>
          </cell>
          <cell r="M17">
            <v>4</v>
          </cell>
          <cell r="N17">
            <v>0.13333333333333333</v>
          </cell>
          <cell r="O17">
            <v>5</v>
          </cell>
          <cell r="P17">
            <v>0.83333333333333337</v>
          </cell>
          <cell r="Q17">
            <v>0.10325203252032519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17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5</v>
          </cell>
          <cell r="I19">
            <v>0.83333333333333337</v>
          </cell>
          <cell r="J19">
            <v>8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0.5</v>
          </cell>
          <cell r="Q19">
            <v>0</v>
          </cell>
        </row>
        <row r="20">
          <cell r="A20">
            <v>51832</v>
          </cell>
          <cell r="B20" t="str">
            <v>Multisite BORDEAUX CHARTRONS</v>
          </cell>
          <cell r="C20">
            <v>270</v>
          </cell>
          <cell r="D20">
            <v>2</v>
          </cell>
          <cell r="E20">
            <v>2</v>
          </cell>
          <cell r="F20">
            <v>33</v>
          </cell>
          <cell r="G20">
            <v>0.12222222222222222</v>
          </cell>
          <cell r="H20">
            <v>46</v>
          </cell>
          <cell r="I20">
            <v>7.666666666666667</v>
          </cell>
          <cell r="J20">
            <v>138</v>
          </cell>
          <cell r="K20">
            <v>0</v>
          </cell>
          <cell r="L20">
            <v>0</v>
          </cell>
          <cell r="M20">
            <v>25</v>
          </cell>
          <cell r="N20">
            <v>0.18115942028985507</v>
          </cell>
          <cell r="O20">
            <v>16</v>
          </cell>
          <cell r="P20">
            <v>2.6666666666666665</v>
          </cell>
          <cell r="Q20">
            <v>0.15169082125603864</v>
          </cell>
        </row>
        <row r="21">
          <cell r="A21">
            <v>1830</v>
          </cell>
          <cell r="B21" t="str">
            <v>LE BOUSCAT RAVEZIES</v>
          </cell>
          <cell r="C21">
            <v>48</v>
          </cell>
          <cell r="D21">
            <v>1</v>
          </cell>
          <cell r="E21">
            <v>1</v>
          </cell>
          <cell r="F21">
            <v>10</v>
          </cell>
          <cell r="G21">
            <v>0.20833333333333334</v>
          </cell>
          <cell r="H21">
            <v>4</v>
          </cell>
          <cell r="I21">
            <v>0.66666666666666663</v>
          </cell>
          <cell r="J21">
            <v>33</v>
          </cell>
          <cell r="K21">
            <v>0</v>
          </cell>
          <cell r="L21">
            <v>0</v>
          </cell>
          <cell r="M21">
            <v>4</v>
          </cell>
          <cell r="N21">
            <v>0.12121212121212122</v>
          </cell>
          <cell r="O21">
            <v>6</v>
          </cell>
          <cell r="P21">
            <v>1</v>
          </cell>
          <cell r="Q21">
            <v>0.16477272727272729</v>
          </cell>
        </row>
        <row r="22">
          <cell r="A22">
            <v>1832</v>
          </cell>
          <cell r="B22" t="str">
            <v>BORDEAUX CHARTRONS</v>
          </cell>
          <cell r="C22">
            <v>131</v>
          </cell>
          <cell r="D22">
            <v>1</v>
          </cell>
          <cell r="E22">
            <v>1</v>
          </cell>
          <cell r="F22">
            <v>16</v>
          </cell>
          <cell r="G22">
            <v>0.12213740458015267</v>
          </cell>
          <cell r="H22">
            <v>22</v>
          </cell>
          <cell r="I22">
            <v>3.6666666666666665</v>
          </cell>
          <cell r="J22">
            <v>61</v>
          </cell>
          <cell r="K22">
            <v>0</v>
          </cell>
          <cell r="L22">
            <v>0</v>
          </cell>
          <cell r="M22">
            <v>12</v>
          </cell>
          <cell r="N22">
            <v>0.19672131147540983</v>
          </cell>
          <cell r="O22">
            <v>6</v>
          </cell>
          <cell r="P22">
            <v>1</v>
          </cell>
          <cell r="Q22">
            <v>0.15942935802778124</v>
          </cell>
        </row>
        <row r="23">
          <cell r="A23">
            <v>1844</v>
          </cell>
          <cell r="B23" t="str">
            <v>BORDEAUX CITE GRAND PARC</v>
          </cell>
          <cell r="C23">
            <v>91</v>
          </cell>
          <cell r="D23">
            <v>0</v>
          </cell>
          <cell r="E23">
            <v>0</v>
          </cell>
          <cell r="F23">
            <v>7</v>
          </cell>
          <cell r="G23">
            <v>7.6923076923076927E-2</v>
          </cell>
          <cell r="H23">
            <v>20</v>
          </cell>
          <cell r="I23">
            <v>3.3333333333333335</v>
          </cell>
          <cell r="J23">
            <v>44</v>
          </cell>
          <cell r="K23">
            <v>0</v>
          </cell>
          <cell r="L23">
            <v>0</v>
          </cell>
          <cell r="M23">
            <v>9</v>
          </cell>
          <cell r="N23">
            <v>0.20454545454545456</v>
          </cell>
          <cell r="O23">
            <v>4</v>
          </cell>
          <cell r="P23">
            <v>0.66666666666666663</v>
          </cell>
          <cell r="Q23">
            <v>0.14073426573426573</v>
          </cell>
        </row>
        <row r="24">
          <cell r="A24">
            <v>1833</v>
          </cell>
          <cell r="B24" t="str">
            <v>BORDEAUX VICTOR HUGO</v>
          </cell>
          <cell r="C24">
            <v>128</v>
          </cell>
          <cell r="D24">
            <v>0</v>
          </cell>
          <cell r="E24">
            <v>1</v>
          </cell>
          <cell r="F24">
            <v>18</v>
          </cell>
          <cell r="G24">
            <v>0.140625</v>
          </cell>
          <cell r="H24">
            <v>20</v>
          </cell>
          <cell r="I24">
            <v>3.3333333333333335</v>
          </cell>
          <cell r="J24">
            <v>67</v>
          </cell>
          <cell r="K24">
            <v>0</v>
          </cell>
          <cell r="L24">
            <v>0</v>
          </cell>
          <cell r="M24">
            <v>6</v>
          </cell>
          <cell r="N24">
            <v>8.9552238805970144E-2</v>
          </cell>
          <cell r="O24">
            <v>14</v>
          </cell>
          <cell r="P24">
            <v>2.3333333333333335</v>
          </cell>
          <cell r="Q24">
            <v>0.11508861940298507</v>
          </cell>
        </row>
        <row r="25">
          <cell r="A25">
            <v>1841</v>
          </cell>
          <cell r="B25" t="str">
            <v>LE BOUSCAT BARRIERE DU MEDOC</v>
          </cell>
          <cell r="C25">
            <v>84</v>
          </cell>
          <cell r="D25">
            <v>0</v>
          </cell>
          <cell r="E25">
            <v>1</v>
          </cell>
          <cell r="F25">
            <v>10</v>
          </cell>
          <cell r="G25">
            <v>0.11904761904761904</v>
          </cell>
          <cell r="H25">
            <v>15</v>
          </cell>
          <cell r="I25">
            <v>2.5</v>
          </cell>
          <cell r="J25">
            <v>62</v>
          </cell>
          <cell r="K25">
            <v>0</v>
          </cell>
          <cell r="L25">
            <v>2</v>
          </cell>
          <cell r="M25">
            <v>13</v>
          </cell>
          <cell r="N25">
            <v>0.20967741935483872</v>
          </cell>
          <cell r="O25">
            <v>5</v>
          </cell>
          <cell r="P25">
            <v>0.83333333333333337</v>
          </cell>
          <cell r="Q25">
            <v>0.16436251920122888</v>
          </cell>
        </row>
        <row r="26">
          <cell r="A26">
            <v>51847</v>
          </cell>
          <cell r="B26" t="str">
            <v>Multisite BORDEAUX VICTOIRE</v>
          </cell>
          <cell r="C26">
            <v>225</v>
          </cell>
          <cell r="D26">
            <v>0</v>
          </cell>
          <cell r="E26">
            <v>3</v>
          </cell>
          <cell r="F26">
            <v>28</v>
          </cell>
          <cell r="G26">
            <v>0.12444444444444444</v>
          </cell>
          <cell r="H26">
            <v>38</v>
          </cell>
          <cell r="I26">
            <v>6.333333333333333</v>
          </cell>
          <cell r="J26">
            <v>122</v>
          </cell>
          <cell r="K26">
            <v>0</v>
          </cell>
          <cell r="L26">
            <v>0</v>
          </cell>
          <cell r="M26">
            <v>7</v>
          </cell>
          <cell r="N26">
            <v>5.737704918032787E-2</v>
          </cell>
          <cell r="O26">
            <v>29</v>
          </cell>
          <cell r="P26">
            <v>4.833333333333333</v>
          </cell>
          <cell r="Q26">
            <v>9.0910746812386159E-2</v>
          </cell>
        </row>
        <row r="27">
          <cell r="A27">
            <v>1847</v>
          </cell>
          <cell r="B27" t="str">
            <v>BORDEAUX VICTOIRE</v>
          </cell>
          <cell r="C27">
            <v>153</v>
          </cell>
          <cell r="D27">
            <v>0</v>
          </cell>
          <cell r="E27">
            <v>2</v>
          </cell>
          <cell r="F27">
            <v>19</v>
          </cell>
          <cell r="G27">
            <v>0.12418300653594772</v>
          </cell>
          <cell r="H27">
            <v>26</v>
          </cell>
          <cell r="I27">
            <v>4.333333333333333</v>
          </cell>
          <cell r="J27">
            <v>84</v>
          </cell>
          <cell r="K27">
            <v>0</v>
          </cell>
          <cell r="L27">
            <v>0</v>
          </cell>
          <cell r="M27">
            <v>2</v>
          </cell>
          <cell r="N27">
            <v>2.3809523809523808E-2</v>
          </cell>
          <cell r="O27">
            <v>23</v>
          </cell>
          <cell r="P27">
            <v>3.8333333333333335</v>
          </cell>
          <cell r="Q27">
            <v>7.3996265172735762E-2</v>
          </cell>
        </row>
        <row r="28">
          <cell r="A28">
            <v>1854</v>
          </cell>
          <cell r="B28" t="str">
            <v>BORDEAUX SAINT-JEAN</v>
          </cell>
          <cell r="C28">
            <v>72</v>
          </cell>
          <cell r="D28">
            <v>0</v>
          </cell>
          <cell r="E28">
            <v>1</v>
          </cell>
          <cell r="F28">
            <v>9</v>
          </cell>
          <cell r="G28">
            <v>0.125</v>
          </cell>
          <cell r="H28">
            <v>12</v>
          </cell>
          <cell r="I28">
            <v>2</v>
          </cell>
          <cell r="J28">
            <v>38</v>
          </cell>
          <cell r="K28">
            <v>0</v>
          </cell>
          <cell r="L28">
            <v>0</v>
          </cell>
          <cell r="M28">
            <v>5</v>
          </cell>
          <cell r="N28">
            <v>0.13157894736842105</v>
          </cell>
          <cell r="O28">
            <v>7</v>
          </cell>
          <cell r="P28">
            <v>1.1666666666666667</v>
          </cell>
          <cell r="Q28">
            <v>0.12828947368421051</v>
          </cell>
        </row>
        <row r="29">
          <cell r="A29">
            <v>43711</v>
          </cell>
          <cell r="B29" t="str">
            <v>DGA MERIGNAC - MEDOC</v>
          </cell>
          <cell r="C29">
            <v>942</v>
          </cell>
          <cell r="D29">
            <v>3</v>
          </cell>
          <cell r="E29">
            <v>8</v>
          </cell>
          <cell r="F29">
            <v>104</v>
          </cell>
          <cell r="G29">
            <v>0.11040339702760085</v>
          </cell>
          <cell r="H29">
            <v>170</v>
          </cell>
          <cell r="I29">
            <v>28.333333333333332</v>
          </cell>
          <cell r="J29">
            <v>717</v>
          </cell>
          <cell r="K29">
            <v>4</v>
          </cell>
          <cell r="L29">
            <v>5</v>
          </cell>
          <cell r="M29">
            <v>95</v>
          </cell>
          <cell r="N29">
            <v>0.13249651324965134</v>
          </cell>
          <cell r="O29">
            <v>113</v>
          </cell>
          <cell r="P29">
            <v>18.833333333333332</v>
          </cell>
          <cell r="Q29">
            <v>0.1214499551386261</v>
          </cell>
        </row>
        <row r="30">
          <cell r="A30">
            <v>1837</v>
          </cell>
          <cell r="B30" t="str">
            <v>PAUILLAC</v>
          </cell>
          <cell r="C30">
            <v>87</v>
          </cell>
          <cell r="D30">
            <v>1</v>
          </cell>
          <cell r="E30">
            <v>1</v>
          </cell>
          <cell r="F30">
            <v>12</v>
          </cell>
          <cell r="G30">
            <v>0.13793103448275862</v>
          </cell>
          <cell r="H30">
            <v>14</v>
          </cell>
          <cell r="I30">
            <v>2.3333333333333335</v>
          </cell>
          <cell r="J30">
            <v>64</v>
          </cell>
          <cell r="K30">
            <v>1</v>
          </cell>
          <cell r="L30">
            <v>1</v>
          </cell>
          <cell r="M30">
            <v>10</v>
          </cell>
          <cell r="N30">
            <v>0.15625</v>
          </cell>
          <cell r="O30">
            <v>9</v>
          </cell>
          <cell r="P30">
            <v>1.5</v>
          </cell>
          <cell r="Q30">
            <v>0.14709051724137931</v>
          </cell>
        </row>
        <row r="31">
          <cell r="A31">
            <v>1840</v>
          </cell>
          <cell r="B31" t="str">
            <v>MERIGNAC</v>
          </cell>
          <cell r="C31">
            <v>203</v>
          </cell>
          <cell r="D31">
            <v>1</v>
          </cell>
          <cell r="E31">
            <v>2</v>
          </cell>
          <cell r="F31">
            <v>16</v>
          </cell>
          <cell r="G31">
            <v>7.8817733990147784E-2</v>
          </cell>
          <cell r="H31">
            <v>43</v>
          </cell>
          <cell r="I31">
            <v>7.166666666666667</v>
          </cell>
          <cell r="J31">
            <v>151</v>
          </cell>
          <cell r="K31">
            <v>0</v>
          </cell>
          <cell r="L31">
            <v>0</v>
          </cell>
          <cell r="M31">
            <v>12</v>
          </cell>
          <cell r="N31">
            <v>7.9470198675496692E-2</v>
          </cell>
          <cell r="O31">
            <v>32</v>
          </cell>
          <cell r="P31">
            <v>5.333333333333333</v>
          </cell>
          <cell r="Q31">
            <v>7.9143966332822238E-2</v>
          </cell>
        </row>
        <row r="32">
          <cell r="A32">
            <v>1843</v>
          </cell>
          <cell r="B32" t="str">
            <v>SAINT MEDARD EN JALLES</v>
          </cell>
          <cell r="C32">
            <v>146</v>
          </cell>
          <cell r="D32">
            <v>1</v>
          </cell>
          <cell r="E32">
            <v>2</v>
          </cell>
          <cell r="F32">
            <v>9</v>
          </cell>
          <cell r="G32">
            <v>6.1643835616438353E-2</v>
          </cell>
          <cell r="H32">
            <v>34</v>
          </cell>
          <cell r="I32">
            <v>5.666666666666667</v>
          </cell>
          <cell r="J32">
            <v>102</v>
          </cell>
          <cell r="K32">
            <v>0</v>
          </cell>
          <cell r="L32">
            <v>0</v>
          </cell>
          <cell r="M32">
            <v>7</v>
          </cell>
          <cell r="N32">
            <v>6.8627450980392163E-2</v>
          </cell>
          <cell r="O32">
            <v>23</v>
          </cell>
          <cell r="P32">
            <v>3.8333333333333335</v>
          </cell>
          <cell r="Q32">
            <v>6.5135643298415258E-2</v>
          </cell>
        </row>
        <row r="33">
          <cell r="A33">
            <v>1850</v>
          </cell>
          <cell r="B33" t="str">
            <v>LESPARRE MEDOC</v>
          </cell>
          <cell r="C33">
            <v>80</v>
          </cell>
          <cell r="D33">
            <v>0</v>
          </cell>
          <cell r="E33">
            <v>0</v>
          </cell>
          <cell r="F33">
            <v>10</v>
          </cell>
          <cell r="G33">
            <v>0.125</v>
          </cell>
          <cell r="H33">
            <v>14</v>
          </cell>
          <cell r="I33">
            <v>2.3333333333333335</v>
          </cell>
          <cell r="J33">
            <v>83</v>
          </cell>
          <cell r="K33">
            <v>0</v>
          </cell>
          <cell r="L33">
            <v>0</v>
          </cell>
          <cell r="M33">
            <v>10</v>
          </cell>
          <cell r="N33">
            <v>0.12048192771084337</v>
          </cell>
          <cell r="O33">
            <v>15</v>
          </cell>
          <cell r="P33">
            <v>2.5</v>
          </cell>
          <cell r="Q33">
            <v>0.12274096385542169</v>
          </cell>
        </row>
        <row r="34">
          <cell r="A34">
            <v>51851</v>
          </cell>
          <cell r="B34" t="str">
            <v>Multisite CAUDERAN</v>
          </cell>
          <cell r="C34">
            <v>199</v>
          </cell>
          <cell r="D34">
            <v>0</v>
          </cell>
          <cell r="E34">
            <v>0</v>
          </cell>
          <cell r="F34">
            <v>18</v>
          </cell>
          <cell r="G34">
            <v>9.0452261306532666E-2</v>
          </cell>
          <cell r="H34">
            <v>40</v>
          </cell>
          <cell r="I34">
            <v>6.666666666666667</v>
          </cell>
          <cell r="J34">
            <v>139</v>
          </cell>
          <cell r="K34">
            <v>0</v>
          </cell>
          <cell r="L34">
            <v>0</v>
          </cell>
          <cell r="M34">
            <v>16</v>
          </cell>
          <cell r="N34">
            <v>0.11510791366906475</v>
          </cell>
          <cell r="O34">
            <v>25</v>
          </cell>
          <cell r="P34">
            <v>4.166666666666667</v>
          </cell>
          <cell r="Q34">
            <v>0.10278008748779871</v>
          </cell>
        </row>
        <row r="35">
          <cell r="A35">
            <v>1851</v>
          </cell>
          <cell r="B35" t="str">
            <v>BORDEAUX CAUDERAN</v>
          </cell>
          <cell r="C35">
            <v>115</v>
          </cell>
          <cell r="D35">
            <v>0</v>
          </cell>
          <cell r="E35">
            <v>0</v>
          </cell>
          <cell r="F35">
            <v>8</v>
          </cell>
          <cell r="G35">
            <v>6.9565217391304349E-2</v>
          </cell>
          <cell r="H35">
            <v>26</v>
          </cell>
          <cell r="I35">
            <v>4.333333333333333</v>
          </cell>
          <cell r="J35">
            <v>73</v>
          </cell>
          <cell r="K35">
            <v>0</v>
          </cell>
          <cell r="L35">
            <v>0</v>
          </cell>
          <cell r="M35">
            <v>7</v>
          </cell>
          <cell r="N35">
            <v>9.5890410958904104E-2</v>
          </cell>
          <cell r="O35">
            <v>15</v>
          </cell>
          <cell r="P35">
            <v>2.5</v>
          </cell>
          <cell r="Q35">
            <v>8.272781417510422E-2</v>
          </cell>
        </row>
        <row r="36">
          <cell r="A36">
            <v>1864</v>
          </cell>
          <cell r="B36" t="str">
            <v>MERIGNAC MONDESIR</v>
          </cell>
          <cell r="C36">
            <v>84</v>
          </cell>
          <cell r="D36">
            <v>0</v>
          </cell>
          <cell r="E36">
            <v>0</v>
          </cell>
          <cell r="F36">
            <v>10</v>
          </cell>
          <cell r="G36">
            <v>0.11904761904761904</v>
          </cell>
          <cell r="H36">
            <v>15</v>
          </cell>
          <cell r="I36">
            <v>2.5</v>
          </cell>
          <cell r="J36">
            <v>66</v>
          </cell>
          <cell r="K36">
            <v>0</v>
          </cell>
          <cell r="L36">
            <v>0</v>
          </cell>
          <cell r="M36">
            <v>9</v>
          </cell>
          <cell r="N36">
            <v>0.13636363636363635</v>
          </cell>
          <cell r="O36">
            <v>11</v>
          </cell>
          <cell r="P36">
            <v>1.8333333333333333</v>
          </cell>
          <cell r="Q36">
            <v>0.12770562770562771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227</v>
          </cell>
          <cell r="D38">
            <v>0</v>
          </cell>
          <cell r="E38">
            <v>3</v>
          </cell>
          <cell r="F38">
            <v>39</v>
          </cell>
          <cell r="G38">
            <v>0.17180616740088106</v>
          </cell>
          <cell r="H38">
            <v>27</v>
          </cell>
          <cell r="I38">
            <v>4.5</v>
          </cell>
          <cell r="J38">
            <v>178</v>
          </cell>
          <cell r="K38">
            <v>3</v>
          </cell>
          <cell r="L38">
            <v>4</v>
          </cell>
          <cell r="M38">
            <v>40</v>
          </cell>
          <cell r="N38">
            <v>0.2247191011235955</v>
          </cell>
          <cell r="O38">
            <v>12</v>
          </cell>
          <cell r="P38">
            <v>2</v>
          </cell>
          <cell r="Q38">
            <v>0.19826263426223828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121</v>
          </cell>
          <cell r="D40">
            <v>0</v>
          </cell>
          <cell r="E40">
            <v>3</v>
          </cell>
          <cell r="F40">
            <v>33</v>
          </cell>
          <cell r="G40">
            <v>0.27272727272727271</v>
          </cell>
          <cell r="H40">
            <v>3</v>
          </cell>
          <cell r="I40">
            <v>0.5</v>
          </cell>
          <cell r="J40">
            <v>89</v>
          </cell>
          <cell r="K40">
            <v>3</v>
          </cell>
          <cell r="L40">
            <v>4</v>
          </cell>
          <cell r="M40">
            <v>18</v>
          </cell>
          <cell r="N40">
            <v>0.20224719101123595</v>
          </cell>
          <cell r="O40">
            <v>8</v>
          </cell>
          <cell r="P40">
            <v>1.3333333333333333</v>
          </cell>
          <cell r="Q40">
            <v>0.23748723186925433</v>
          </cell>
        </row>
        <row r="41">
          <cell r="A41">
            <v>1860</v>
          </cell>
          <cell r="B41" t="str">
            <v>BLANQUEFORT</v>
          </cell>
          <cell r="C41">
            <v>106</v>
          </cell>
          <cell r="D41">
            <v>0</v>
          </cell>
          <cell r="E41">
            <v>0</v>
          </cell>
          <cell r="F41">
            <v>6</v>
          </cell>
          <cell r="G41">
            <v>5.6603773584905662E-2</v>
          </cell>
          <cell r="H41">
            <v>25</v>
          </cell>
          <cell r="I41">
            <v>4.166666666666667</v>
          </cell>
          <cell r="J41">
            <v>89</v>
          </cell>
          <cell r="K41">
            <v>0</v>
          </cell>
          <cell r="L41">
            <v>0</v>
          </cell>
          <cell r="M41">
            <v>22</v>
          </cell>
          <cell r="N41">
            <v>0.24719101123595505</v>
          </cell>
          <cell r="O41">
            <v>4</v>
          </cell>
          <cell r="P41">
            <v>0.66666666666666663</v>
          </cell>
          <cell r="Q41">
            <v>0.15189739241043035</v>
          </cell>
        </row>
        <row r="42">
          <cell r="A42">
            <v>43717</v>
          </cell>
          <cell r="B42" t="str">
            <v>DGA SUD GIRONDE</v>
          </cell>
          <cell r="C42">
            <v>1120</v>
          </cell>
          <cell r="D42">
            <v>3</v>
          </cell>
          <cell r="E42">
            <v>6</v>
          </cell>
          <cell r="F42">
            <v>104</v>
          </cell>
          <cell r="G42">
            <v>9.285714285714286E-2</v>
          </cell>
          <cell r="H42">
            <v>221</v>
          </cell>
          <cell r="I42">
            <v>36.833333333333336</v>
          </cell>
          <cell r="J42">
            <v>555</v>
          </cell>
          <cell r="K42">
            <v>0</v>
          </cell>
          <cell r="L42">
            <v>0</v>
          </cell>
          <cell r="M42">
            <v>49</v>
          </cell>
          <cell r="N42">
            <v>8.8288288288288289E-2</v>
          </cell>
          <cell r="O42">
            <v>112</v>
          </cell>
          <cell r="P42">
            <v>18.666666666666668</v>
          </cell>
          <cell r="Q42">
            <v>9.0572715572715568E-2</v>
          </cell>
        </row>
        <row r="43">
          <cell r="A43">
            <v>1842</v>
          </cell>
          <cell r="B43" t="str">
            <v>BORDEAUX BARRIERE DE PESSAC</v>
          </cell>
          <cell r="C43">
            <v>123</v>
          </cell>
          <cell r="D43">
            <v>0</v>
          </cell>
          <cell r="E43">
            <v>0</v>
          </cell>
          <cell r="F43">
            <v>3</v>
          </cell>
          <cell r="G43">
            <v>2.4390243902439025E-2</v>
          </cell>
          <cell r="H43">
            <v>33</v>
          </cell>
          <cell r="I43">
            <v>5.5</v>
          </cell>
          <cell r="J43">
            <v>62</v>
          </cell>
          <cell r="K43">
            <v>0</v>
          </cell>
          <cell r="L43">
            <v>0</v>
          </cell>
          <cell r="M43">
            <v>4</v>
          </cell>
          <cell r="N43">
            <v>6.4516129032258063E-2</v>
          </cell>
          <cell r="O43">
            <v>14</v>
          </cell>
          <cell r="P43">
            <v>2.3333333333333335</v>
          </cell>
          <cell r="Q43">
            <v>4.4453186467348541E-2</v>
          </cell>
        </row>
        <row r="44">
          <cell r="A44">
            <v>51845</v>
          </cell>
          <cell r="B44" t="str">
            <v>Multisite PESSAC</v>
          </cell>
          <cell r="C44">
            <v>267</v>
          </cell>
          <cell r="D44">
            <v>1</v>
          </cell>
          <cell r="E44">
            <v>1</v>
          </cell>
          <cell r="F44">
            <v>24</v>
          </cell>
          <cell r="G44">
            <v>8.98876404494382E-2</v>
          </cell>
          <cell r="H44">
            <v>54</v>
          </cell>
          <cell r="I44">
            <v>9</v>
          </cell>
          <cell r="J44">
            <v>159</v>
          </cell>
          <cell r="K44">
            <v>0</v>
          </cell>
          <cell r="L44">
            <v>0</v>
          </cell>
          <cell r="M44">
            <v>13</v>
          </cell>
          <cell r="N44">
            <v>8.1761006289308172E-2</v>
          </cell>
          <cell r="O44">
            <v>34</v>
          </cell>
          <cell r="P44">
            <v>5.666666666666667</v>
          </cell>
          <cell r="Q44">
            <v>8.5824323369373179E-2</v>
          </cell>
        </row>
        <row r="45">
          <cell r="A45">
            <v>1845</v>
          </cell>
          <cell r="B45" t="str">
            <v>PESSAC</v>
          </cell>
          <cell r="C45">
            <v>175</v>
          </cell>
          <cell r="D45">
            <v>0</v>
          </cell>
          <cell r="E45">
            <v>0</v>
          </cell>
          <cell r="F45">
            <v>15</v>
          </cell>
          <cell r="G45">
            <v>8.5714285714285715E-2</v>
          </cell>
          <cell r="H45">
            <v>36</v>
          </cell>
          <cell r="I45">
            <v>6</v>
          </cell>
          <cell r="J45">
            <v>107</v>
          </cell>
          <cell r="K45">
            <v>0</v>
          </cell>
          <cell r="L45">
            <v>0</v>
          </cell>
          <cell r="M45">
            <v>12</v>
          </cell>
          <cell r="N45">
            <v>0.11214953271028037</v>
          </cell>
          <cell r="O45">
            <v>20</v>
          </cell>
          <cell r="P45">
            <v>3.3333333333333335</v>
          </cell>
          <cell r="Q45">
            <v>9.8931909212283037E-2</v>
          </cell>
        </row>
        <row r="46">
          <cell r="A46">
            <v>1865</v>
          </cell>
          <cell r="B46" t="str">
            <v>PESSAC ALOUETTE</v>
          </cell>
          <cell r="C46">
            <v>92</v>
          </cell>
          <cell r="D46">
            <v>1</v>
          </cell>
          <cell r="E46">
            <v>1</v>
          </cell>
          <cell r="F46">
            <v>9</v>
          </cell>
          <cell r="G46">
            <v>9.7826086956521743E-2</v>
          </cell>
          <cell r="H46">
            <v>18</v>
          </cell>
          <cell r="I46">
            <v>3</v>
          </cell>
          <cell r="J46">
            <v>52</v>
          </cell>
          <cell r="K46">
            <v>0</v>
          </cell>
          <cell r="L46">
            <v>0</v>
          </cell>
          <cell r="M46">
            <v>1</v>
          </cell>
          <cell r="N46">
            <v>1.9230769230769232E-2</v>
          </cell>
          <cell r="O46">
            <v>15</v>
          </cell>
          <cell r="P46">
            <v>2.5</v>
          </cell>
          <cell r="Q46">
            <v>5.8528428093645488E-2</v>
          </cell>
        </row>
        <row r="47">
          <cell r="A47">
            <v>1846</v>
          </cell>
          <cell r="B47" t="str">
            <v>BORDEAUX BARRIER DE TOULOUSE</v>
          </cell>
          <cell r="C47">
            <v>85</v>
          </cell>
          <cell r="D47">
            <v>1</v>
          </cell>
          <cell r="E47">
            <v>2</v>
          </cell>
          <cell r="F47">
            <v>17</v>
          </cell>
          <cell r="G47">
            <v>0.2</v>
          </cell>
          <cell r="H47">
            <v>8</v>
          </cell>
          <cell r="I47">
            <v>1.3333333333333333</v>
          </cell>
          <cell r="J47">
            <v>57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17</v>
          </cell>
          <cell r="P47">
            <v>2.8333333333333335</v>
          </cell>
          <cell r="Q47">
            <v>0.1</v>
          </cell>
        </row>
        <row r="48">
          <cell r="A48">
            <v>51855</v>
          </cell>
          <cell r="B48" t="str">
            <v>Multisite TALENCE</v>
          </cell>
          <cell r="C48">
            <v>537</v>
          </cell>
          <cell r="D48">
            <v>1</v>
          </cell>
          <cell r="E48">
            <v>3</v>
          </cell>
          <cell r="F48">
            <v>54</v>
          </cell>
          <cell r="G48">
            <v>0.1005586592178771</v>
          </cell>
          <cell r="H48">
            <v>102</v>
          </cell>
          <cell r="I48">
            <v>17</v>
          </cell>
          <cell r="J48">
            <v>193</v>
          </cell>
          <cell r="K48">
            <v>0</v>
          </cell>
          <cell r="L48">
            <v>0</v>
          </cell>
          <cell r="M48">
            <v>19</v>
          </cell>
          <cell r="N48">
            <v>9.8445595854922283E-2</v>
          </cell>
          <cell r="O48">
            <v>37</v>
          </cell>
          <cell r="P48">
            <v>6.166666666666667</v>
          </cell>
          <cell r="Q48">
            <v>9.9502127536399698E-2</v>
          </cell>
        </row>
        <row r="49">
          <cell r="A49">
            <v>1855</v>
          </cell>
          <cell r="B49" t="str">
            <v>TALENCE</v>
          </cell>
          <cell r="C49">
            <v>421</v>
          </cell>
          <cell r="D49">
            <v>1</v>
          </cell>
          <cell r="E49">
            <v>3</v>
          </cell>
          <cell r="F49">
            <v>38</v>
          </cell>
          <cell r="G49">
            <v>9.0261282660332537E-2</v>
          </cell>
          <cell r="H49">
            <v>85</v>
          </cell>
          <cell r="I49">
            <v>14.166666666666666</v>
          </cell>
          <cell r="J49">
            <v>109</v>
          </cell>
          <cell r="K49">
            <v>0</v>
          </cell>
          <cell r="L49">
            <v>0</v>
          </cell>
          <cell r="M49">
            <v>7</v>
          </cell>
          <cell r="N49">
            <v>6.4220183486238536E-2</v>
          </cell>
          <cell r="O49">
            <v>25</v>
          </cell>
          <cell r="P49">
            <v>4.166666666666667</v>
          </cell>
          <cell r="Q49">
            <v>7.7240733073285536E-2</v>
          </cell>
        </row>
        <row r="50">
          <cell r="A50">
            <v>1857</v>
          </cell>
          <cell r="B50" t="str">
            <v>VILLENAVE D'ORNON</v>
          </cell>
          <cell r="C50">
            <v>116</v>
          </cell>
          <cell r="D50">
            <v>0</v>
          </cell>
          <cell r="E50">
            <v>0</v>
          </cell>
          <cell r="F50">
            <v>16</v>
          </cell>
          <cell r="G50">
            <v>0.13793103448275862</v>
          </cell>
          <cell r="H50">
            <v>18</v>
          </cell>
          <cell r="I50">
            <v>3</v>
          </cell>
          <cell r="J50">
            <v>84</v>
          </cell>
          <cell r="K50">
            <v>0</v>
          </cell>
          <cell r="L50">
            <v>0</v>
          </cell>
          <cell r="M50">
            <v>12</v>
          </cell>
          <cell r="N50">
            <v>0.14285714285714285</v>
          </cell>
          <cell r="O50">
            <v>13</v>
          </cell>
          <cell r="P50">
            <v>2.1666666666666665</v>
          </cell>
          <cell r="Q50">
            <v>0.14039408866995073</v>
          </cell>
        </row>
        <row r="51">
          <cell r="A51">
            <v>1856</v>
          </cell>
          <cell r="B51" t="str">
            <v>GRADIGNAN</v>
          </cell>
          <cell r="C51">
            <v>108</v>
          </cell>
          <cell r="D51">
            <v>0</v>
          </cell>
          <cell r="E51">
            <v>0</v>
          </cell>
          <cell r="F51">
            <v>6</v>
          </cell>
          <cell r="G51">
            <v>5.5555555555555552E-2</v>
          </cell>
          <cell r="H51">
            <v>26</v>
          </cell>
          <cell r="I51">
            <v>4.333333333333333</v>
          </cell>
          <cell r="J51">
            <v>84</v>
          </cell>
          <cell r="K51">
            <v>0</v>
          </cell>
          <cell r="L51">
            <v>0</v>
          </cell>
          <cell r="M51">
            <v>13</v>
          </cell>
          <cell r="N51">
            <v>0.15476190476190477</v>
          </cell>
          <cell r="O51">
            <v>12</v>
          </cell>
          <cell r="P51">
            <v>2</v>
          </cell>
          <cell r="Q51">
            <v>0.10515873015873016</v>
          </cell>
        </row>
        <row r="52">
          <cell r="A52">
            <v>43739</v>
          </cell>
          <cell r="B52" t="str">
            <v>DGA BASSIN D'ARCACHON</v>
          </cell>
          <cell r="C52">
            <v>496</v>
          </cell>
          <cell r="D52">
            <v>0</v>
          </cell>
          <cell r="E52">
            <v>0</v>
          </cell>
          <cell r="F52">
            <v>39</v>
          </cell>
          <cell r="G52">
            <v>7.8629032258064516E-2</v>
          </cell>
          <cell r="H52">
            <v>105</v>
          </cell>
          <cell r="I52">
            <v>17.5</v>
          </cell>
          <cell r="J52">
            <v>325</v>
          </cell>
          <cell r="K52">
            <v>2</v>
          </cell>
          <cell r="L52">
            <v>2</v>
          </cell>
          <cell r="M52">
            <v>50</v>
          </cell>
          <cell r="N52">
            <v>0.15384615384615385</v>
          </cell>
          <cell r="O52">
            <v>45</v>
          </cell>
          <cell r="P52">
            <v>7.5</v>
          </cell>
          <cell r="Q52">
            <v>0.11623759305210918</v>
          </cell>
        </row>
        <row r="53">
          <cell r="A53">
            <v>1831</v>
          </cell>
          <cell r="B53" t="str">
            <v>ARCACHON</v>
          </cell>
          <cell r="C53">
            <v>111</v>
          </cell>
          <cell r="D53">
            <v>0</v>
          </cell>
          <cell r="E53">
            <v>0</v>
          </cell>
          <cell r="F53">
            <v>12</v>
          </cell>
          <cell r="G53">
            <v>0.10810810810810811</v>
          </cell>
          <cell r="H53">
            <v>21</v>
          </cell>
          <cell r="I53">
            <v>3.5</v>
          </cell>
          <cell r="J53">
            <v>71</v>
          </cell>
          <cell r="K53">
            <v>0</v>
          </cell>
          <cell r="L53">
            <v>0</v>
          </cell>
          <cell r="M53">
            <v>9</v>
          </cell>
          <cell r="N53">
            <v>0.12676056338028169</v>
          </cell>
          <cell r="O53">
            <v>12</v>
          </cell>
          <cell r="P53">
            <v>2</v>
          </cell>
          <cell r="Q53">
            <v>0.1174343357441949</v>
          </cell>
        </row>
        <row r="54">
          <cell r="A54">
            <v>51848</v>
          </cell>
          <cell r="B54" t="str">
            <v>Multisite LA TESTE DE BUCH</v>
          </cell>
          <cell r="C54">
            <v>207</v>
          </cell>
          <cell r="D54">
            <v>0</v>
          </cell>
          <cell r="E54">
            <v>0</v>
          </cell>
          <cell r="F54">
            <v>18</v>
          </cell>
          <cell r="G54">
            <v>8.6956521739130432E-2</v>
          </cell>
          <cell r="H54">
            <v>43</v>
          </cell>
          <cell r="I54">
            <v>7.166666666666667</v>
          </cell>
          <cell r="J54">
            <v>127</v>
          </cell>
          <cell r="K54">
            <v>2</v>
          </cell>
          <cell r="L54">
            <v>2</v>
          </cell>
          <cell r="M54">
            <v>17</v>
          </cell>
          <cell r="N54">
            <v>0.13385826771653545</v>
          </cell>
          <cell r="O54">
            <v>20</v>
          </cell>
          <cell r="P54">
            <v>3.3333333333333335</v>
          </cell>
          <cell r="Q54">
            <v>0.11040739472783294</v>
          </cell>
        </row>
        <row r="55">
          <cell r="A55">
            <v>1848</v>
          </cell>
          <cell r="B55" t="str">
            <v>LA TESTE DE BUCH</v>
          </cell>
          <cell r="C55">
            <v>134</v>
          </cell>
          <cell r="D55">
            <v>0</v>
          </cell>
          <cell r="E55">
            <v>0</v>
          </cell>
          <cell r="F55">
            <v>8</v>
          </cell>
          <cell r="G55">
            <v>5.9701492537313432E-2</v>
          </cell>
          <cell r="H55">
            <v>31</v>
          </cell>
          <cell r="I55">
            <v>5.166666666666667</v>
          </cell>
          <cell r="J55">
            <v>84</v>
          </cell>
          <cell r="K55">
            <v>2</v>
          </cell>
          <cell r="L55">
            <v>2</v>
          </cell>
          <cell r="M55">
            <v>13</v>
          </cell>
          <cell r="N55">
            <v>0.15476190476190477</v>
          </cell>
          <cell r="O55">
            <v>12</v>
          </cell>
          <cell r="P55">
            <v>2</v>
          </cell>
          <cell r="Q55">
            <v>0.1072316986496091</v>
          </cell>
        </row>
        <row r="56">
          <cell r="A56">
            <v>1870</v>
          </cell>
          <cell r="B56" t="str">
            <v>GUJAN MESTRAS</v>
          </cell>
          <cell r="C56">
            <v>73</v>
          </cell>
          <cell r="D56">
            <v>0</v>
          </cell>
          <cell r="E56">
            <v>0</v>
          </cell>
          <cell r="F56">
            <v>10</v>
          </cell>
          <cell r="G56">
            <v>0.13698630136986301</v>
          </cell>
          <cell r="H56">
            <v>12</v>
          </cell>
          <cell r="I56">
            <v>2</v>
          </cell>
          <cell r="J56">
            <v>43</v>
          </cell>
          <cell r="K56">
            <v>0</v>
          </cell>
          <cell r="L56">
            <v>0</v>
          </cell>
          <cell r="M56">
            <v>4</v>
          </cell>
          <cell r="N56">
            <v>9.3023255813953487E-2</v>
          </cell>
          <cell r="O56">
            <v>9</v>
          </cell>
          <cell r="P56">
            <v>1.5</v>
          </cell>
          <cell r="Q56">
            <v>0.11500477859190825</v>
          </cell>
        </row>
        <row r="57">
          <cell r="A57">
            <v>51852</v>
          </cell>
          <cell r="B57" t="str">
            <v>Multisite ANDERNOS LES BAINS</v>
          </cell>
          <cell r="C57">
            <v>201</v>
          </cell>
          <cell r="D57">
            <v>0</v>
          </cell>
          <cell r="E57">
            <v>0</v>
          </cell>
          <cell r="F57">
            <v>9</v>
          </cell>
          <cell r="G57">
            <v>4.4776119402985072E-2</v>
          </cell>
          <cell r="H57">
            <v>50</v>
          </cell>
          <cell r="I57">
            <v>8.3333333333333339</v>
          </cell>
          <cell r="J57">
            <v>127</v>
          </cell>
          <cell r="K57">
            <v>0</v>
          </cell>
          <cell r="L57">
            <v>0</v>
          </cell>
          <cell r="M57">
            <v>24</v>
          </cell>
          <cell r="N57">
            <v>0.1889763779527559</v>
          </cell>
          <cell r="O57">
            <v>13</v>
          </cell>
          <cell r="P57">
            <v>2.1666666666666665</v>
          </cell>
          <cell r="Q57">
            <v>0.11687624867787048</v>
          </cell>
        </row>
        <row r="58">
          <cell r="A58">
            <v>1852</v>
          </cell>
          <cell r="B58" t="str">
            <v>ANDERNOS LES BAINS</v>
          </cell>
          <cell r="C58">
            <v>114</v>
          </cell>
          <cell r="D58">
            <v>0</v>
          </cell>
          <cell r="E58">
            <v>0</v>
          </cell>
          <cell r="F58">
            <v>6</v>
          </cell>
          <cell r="G58">
            <v>5.2631578947368418E-2</v>
          </cell>
          <cell r="H58">
            <v>28</v>
          </cell>
          <cell r="I58">
            <v>4.666666666666667</v>
          </cell>
          <cell r="J58">
            <v>71</v>
          </cell>
          <cell r="K58">
            <v>0</v>
          </cell>
          <cell r="L58">
            <v>0</v>
          </cell>
          <cell r="M58">
            <v>17</v>
          </cell>
          <cell r="N58">
            <v>0.23943661971830985</v>
          </cell>
          <cell r="O58">
            <v>4</v>
          </cell>
          <cell r="P58">
            <v>0.66666666666666663</v>
          </cell>
          <cell r="Q58">
            <v>0.14603409933283912</v>
          </cell>
        </row>
        <row r="59">
          <cell r="A59">
            <v>1873</v>
          </cell>
          <cell r="B59" t="str">
            <v>BIGANOS</v>
          </cell>
          <cell r="C59">
            <v>87</v>
          </cell>
          <cell r="D59">
            <v>0</v>
          </cell>
          <cell r="E59">
            <v>0</v>
          </cell>
          <cell r="F59">
            <v>3</v>
          </cell>
          <cell r="G59">
            <v>3.4482758620689655E-2</v>
          </cell>
          <cell r="H59">
            <v>23</v>
          </cell>
          <cell r="I59">
            <v>3.8333333333333335</v>
          </cell>
          <cell r="J59">
            <v>56</v>
          </cell>
          <cell r="K59">
            <v>0</v>
          </cell>
          <cell r="L59">
            <v>0</v>
          </cell>
          <cell r="M59">
            <v>7</v>
          </cell>
          <cell r="N59">
            <v>0.125</v>
          </cell>
          <cell r="O59">
            <v>10</v>
          </cell>
          <cell r="P59">
            <v>1.6666666666666667</v>
          </cell>
          <cell r="Q59">
            <v>7.9741379310344834E-2</v>
          </cell>
        </row>
        <row r="60">
          <cell r="A60">
            <v>43741</v>
          </cell>
          <cell r="B60" t="str">
            <v>DGA BORDEAUX RIVE DROITE</v>
          </cell>
          <cell r="C60">
            <v>782</v>
          </cell>
          <cell r="D60">
            <v>0</v>
          </cell>
          <cell r="E60">
            <v>1</v>
          </cell>
          <cell r="F60">
            <v>82</v>
          </cell>
          <cell r="G60">
            <v>0.10485933503836317</v>
          </cell>
          <cell r="H60">
            <v>145</v>
          </cell>
          <cell r="I60">
            <v>24.166666666666668</v>
          </cell>
          <cell r="J60">
            <v>514</v>
          </cell>
          <cell r="K60">
            <v>1</v>
          </cell>
          <cell r="L60">
            <v>2</v>
          </cell>
          <cell r="M60">
            <v>60</v>
          </cell>
          <cell r="N60">
            <v>0.11673151750972763</v>
          </cell>
          <cell r="O60">
            <v>90</v>
          </cell>
          <cell r="P60">
            <v>15</v>
          </cell>
          <cell r="Q60">
            <v>0.1107954262740454</v>
          </cell>
        </row>
        <row r="61">
          <cell r="A61">
            <v>1834</v>
          </cell>
          <cell r="B61" t="str">
            <v>LANGON</v>
          </cell>
          <cell r="C61">
            <v>133</v>
          </cell>
          <cell r="D61">
            <v>0</v>
          </cell>
          <cell r="E61">
            <v>0</v>
          </cell>
          <cell r="F61">
            <v>10</v>
          </cell>
          <cell r="G61">
            <v>7.5187969924812026E-2</v>
          </cell>
          <cell r="H61">
            <v>29</v>
          </cell>
          <cell r="I61">
            <v>4.833333333333333</v>
          </cell>
          <cell r="J61">
            <v>89</v>
          </cell>
          <cell r="K61">
            <v>1</v>
          </cell>
          <cell r="L61">
            <v>1</v>
          </cell>
          <cell r="M61">
            <v>8</v>
          </cell>
          <cell r="N61">
            <v>8.98876404494382E-2</v>
          </cell>
          <cell r="O61">
            <v>18</v>
          </cell>
          <cell r="P61">
            <v>3</v>
          </cell>
          <cell r="Q61">
            <v>8.2537805187125113E-2</v>
          </cell>
        </row>
        <row r="62">
          <cell r="A62">
            <v>51835</v>
          </cell>
          <cell r="B62" t="str">
            <v>Multisite LIBOURNE</v>
          </cell>
          <cell r="C62">
            <v>278</v>
          </cell>
          <cell r="D62">
            <v>0</v>
          </cell>
          <cell r="E62">
            <v>0</v>
          </cell>
          <cell r="F62">
            <v>18</v>
          </cell>
          <cell r="G62">
            <v>6.4748201438848921E-2</v>
          </cell>
          <cell r="H62">
            <v>63</v>
          </cell>
          <cell r="I62">
            <v>10.5</v>
          </cell>
          <cell r="J62">
            <v>180</v>
          </cell>
          <cell r="K62">
            <v>0</v>
          </cell>
          <cell r="L62">
            <v>0</v>
          </cell>
          <cell r="M62">
            <v>18</v>
          </cell>
          <cell r="N62">
            <v>0.1</v>
          </cell>
          <cell r="O62">
            <v>35</v>
          </cell>
          <cell r="P62">
            <v>5.833333333333333</v>
          </cell>
          <cell r="Q62">
            <v>8.237410071942447E-2</v>
          </cell>
        </row>
        <row r="63">
          <cell r="A63">
            <v>1825</v>
          </cell>
          <cell r="B63" t="str">
            <v>SAINT ANDRE DE CUBZAC</v>
          </cell>
          <cell r="C63">
            <v>97</v>
          </cell>
          <cell r="D63">
            <v>0</v>
          </cell>
          <cell r="E63">
            <v>0</v>
          </cell>
          <cell r="F63">
            <v>10</v>
          </cell>
          <cell r="G63">
            <v>0.10309278350515463</v>
          </cell>
          <cell r="H63">
            <v>19</v>
          </cell>
          <cell r="I63">
            <v>3.1666666666666665</v>
          </cell>
          <cell r="J63">
            <v>63</v>
          </cell>
          <cell r="K63">
            <v>0</v>
          </cell>
          <cell r="L63">
            <v>0</v>
          </cell>
          <cell r="M63">
            <v>8</v>
          </cell>
          <cell r="N63">
            <v>0.12698412698412698</v>
          </cell>
          <cell r="O63">
            <v>11</v>
          </cell>
          <cell r="P63">
            <v>1.8333333333333333</v>
          </cell>
          <cell r="Q63">
            <v>0.11503845524464081</v>
          </cell>
        </row>
        <row r="64">
          <cell r="A64">
            <v>1835</v>
          </cell>
          <cell r="B64" t="str">
            <v>LIBOURNE</v>
          </cell>
          <cell r="C64">
            <v>165</v>
          </cell>
          <cell r="D64">
            <v>0</v>
          </cell>
          <cell r="E64">
            <v>0</v>
          </cell>
          <cell r="F64">
            <v>7</v>
          </cell>
          <cell r="G64">
            <v>4.2424242424242427E-2</v>
          </cell>
          <cell r="H64">
            <v>41</v>
          </cell>
          <cell r="I64">
            <v>6.833333333333333</v>
          </cell>
          <cell r="J64">
            <v>107</v>
          </cell>
          <cell r="K64">
            <v>0</v>
          </cell>
          <cell r="L64">
            <v>0</v>
          </cell>
          <cell r="M64">
            <v>9</v>
          </cell>
          <cell r="N64">
            <v>8.4112149532710276E-2</v>
          </cell>
          <cell r="O64">
            <v>23</v>
          </cell>
          <cell r="P64">
            <v>3.8333333333333335</v>
          </cell>
          <cell r="Q64">
            <v>6.3268195978476355E-2</v>
          </cell>
        </row>
        <row r="65">
          <cell r="A65">
            <v>1878</v>
          </cell>
          <cell r="B65" t="str">
            <v>SAINT EMILION</v>
          </cell>
          <cell r="C65">
            <v>16</v>
          </cell>
          <cell r="D65">
            <v>0</v>
          </cell>
          <cell r="E65">
            <v>0</v>
          </cell>
          <cell r="F65">
            <v>1</v>
          </cell>
          <cell r="G65">
            <v>6.25E-2</v>
          </cell>
          <cell r="H65">
            <v>4</v>
          </cell>
          <cell r="I65">
            <v>0.66666666666666663</v>
          </cell>
          <cell r="J65">
            <v>10</v>
          </cell>
          <cell r="K65">
            <v>0</v>
          </cell>
          <cell r="L65">
            <v>0</v>
          </cell>
          <cell r="M65">
            <v>1</v>
          </cell>
          <cell r="N65">
            <v>0.1</v>
          </cell>
          <cell r="O65">
            <v>2</v>
          </cell>
          <cell r="P65">
            <v>0.33333333333333331</v>
          </cell>
          <cell r="Q65">
            <v>8.1250000000000003E-2</v>
          </cell>
        </row>
        <row r="66">
          <cell r="A66">
            <v>1836</v>
          </cell>
          <cell r="B66" t="str">
            <v>BORDEAUX LA BASTIDE</v>
          </cell>
          <cell r="C66">
            <v>141</v>
          </cell>
          <cell r="D66">
            <v>0</v>
          </cell>
          <cell r="E66">
            <v>1</v>
          </cell>
          <cell r="F66">
            <v>15</v>
          </cell>
          <cell r="G66">
            <v>0.10638297872340426</v>
          </cell>
          <cell r="H66">
            <v>26</v>
          </cell>
          <cell r="I66">
            <v>4.333333333333333</v>
          </cell>
          <cell r="J66">
            <v>92</v>
          </cell>
          <cell r="K66">
            <v>0</v>
          </cell>
          <cell r="L66">
            <v>1</v>
          </cell>
          <cell r="M66">
            <v>17</v>
          </cell>
          <cell r="N66">
            <v>0.18478260869565216</v>
          </cell>
          <cell r="O66">
            <v>10</v>
          </cell>
          <cell r="P66">
            <v>1.6666666666666667</v>
          </cell>
          <cell r="Q66">
            <v>0.1455827937095282</v>
          </cell>
        </row>
        <row r="67">
          <cell r="A67">
            <v>51853</v>
          </cell>
          <cell r="B67" t="str">
            <v>Multisite CENON</v>
          </cell>
          <cell r="C67">
            <v>230</v>
          </cell>
          <cell r="D67">
            <v>0</v>
          </cell>
          <cell r="E67">
            <v>0</v>
          </cell>
          <cell r="F67">
            <v>39</v>
          </cell>
          <cell r="G67">
            <v>0.16956521739130434</v>
          </cell>
          <cell r="H67">
            <v>28</v>
          </cell>
          <cell r="I67">
            <v>4.666666666666667</v>
          </cell>
          <cell r="J67">
            <v>154</v>
          </cell>
          <cell r="K67">
            <v>0</v>
          </cell>
          <cell r="L67">
            <v>0</v>
          </cell>
          <cell r="M67">
            <v>17</v>
          </cell>
          <cell r="N67">
            <v>0.11038961038961038</v>
          </cell>
          <cell r="O67">
            <v>28</v>
          </cell>
          <cell r="P67">
            <v>4.666666666666667</v>
          </cell>
          <cell r="Q67">
            <v>0.13997741389045737</v>
          </cell>
        </row>
        <row r="68">
          <cell r="A68">
            <v>1824</v>
          </cell>
          <cell r="B68" t="str">
            <v>AMBARES ET LAGRAVE</v>
          </cell>
          <cell r="C68">
            <v>54</v>
          </cell>
          <cell r="D68">
            <v>0</v>
          </cell>
          <cell r="E68">
            <v>0</v>
          </cell>
          <cell r="F68">
            <v>16</v>
          </cell>
          <cell r="G68">
            <v>0.29629629629629628</v>
          </cell>
          <cell r="H68">
            <v>0</v>
          </cell>
          <cell r="I68">
            <v>0</v>
          </cell>
          <cell r="J68">
            <v>38</v>
          </cell>
          <cell r="K68">
            <v>0</v>
          </cell>
          <cell r="L68">
            <v>0</v>
          </cell>
          <cell r="M68">
            <v>5</v>
          </cell>
          <cell r="N68">
            <v>0.13157894736842105</v>
          </cell>
          <cell r="O68">
            <v>7</v>
          </cell>
          <cell r="P68">
            <v>1.1666666666666667</v>
          </cell>
          <cell r="Q68">
            <v>0.21393762183235865</v>
          </cell>
        </row>
        <row r="69">
          <cell r="A69">
            <v>1853</v>
          </cell>
          <cell r="B69" t="str">
            <v>CENON</v>
          </cell>
          <cell r="C69">
            <v>176</v>
          </cell>
          <cell r="D69">
            <v>0</v>
          </cell>
          <cell r="E69">
            <v>0</v>
          </cell>
          <cell r="F69">
            <v>23</v>
          </cell>
          <cell r="G69">
            <v>0.13068181818181818</v>
          </cell>
          <cell r="H69">
            <v>29</v>
          </cell>
          <cell r="I69">
            <v>4.833333333333333</v>
          </cell>
          <cell r="J69">
            <v>116</v>
          </cell>
          <cell r="K69">
            <v>0</v>
          </cell>
          <cell r="L69">
            <v>0</v>
          </cell>
          <cell r="M69">
            <v>12</v>
          </cell>
          <cell r="N69">
            <v>0.10344827586206896</v>
          </cell>
          <cell r="O69">
            <v>22</v>
          </cell>
          <cell r="P69">
            <v>3.6666666666666665</v>
          </cell>
          <cell r="Q69">
            <v>0.11706504702194356</v>
          </cell>
        </row>
        <row r="70">
          <cell r="A70">
            <v>43733</v>
          </cell>
          <cell r="B70" t="str">
            <v>DGA LOT ET GARONNE</v>
          </cell>
          <cell r="C70">
            <v>442</v>
          </cell>
          <cell r="D70">
            <v>0</v>
          </cell>
          <cell r="E70">
            <v>0</v>
          </cell>
          <cell r="F70">
            <v>56</v>
          </cell>
          <cell r="G70">
            <v>0.12669683257918551</v>
          </cell>
          <cell r="H70">
            <v>73</v>
          </cell>
          <cell r="I70">
            <v>12.166666666666666</v>
          </cell>
          <cell r="J70">
            <v>272</v>
          </cell>
          <cell r="K70">
            <v>0</v>
          </cell>
          <cell r="L70">
            <v>0</v>
          </cell>
          <cell r="M70">
            <v>35</v>
          </cell>
          <cell r="N70">
            <v>0.12867647058823528</v>
          </cell>
          <cell r="O70">
            <v>44</v>
          </cell>
          <cell r="P70">
            <v>7.333333333333333</v>
          </cell>
          <cell r="Q70">
            <v>0.1276866515837104</v>
          </cell>
        </row>
        <row r="71">
          <cell r="A71">
            <v>51200</v>
          </cell>
          <cell r="B71" t="str">
            <v>Multisite AGEN</v>
          </cell>
          <cell r="C71">
            <v>240</v>
          </cell>
          <cell r="D71">
            <v>0</v>
          </cell>
          <cell r="E71">
            <v>0</v>
          </cell>
          <cell r="F71">
            <v>27</v>
          </cell>
          <cell r="G71">
            <v>0.1125</v>
          </cell>
          <cell r="H71">
            <v>43</v>
          </cell>
          <cell r="I71">
            <v>7.166666666666667</v>
          </cell>
          <cell r="J71">
            <v>156</v>
          </cell>
          <cell r="K71">
            <v>0</v>
          </cell>
          <cell r="L71">
            <v>0</v>
          </cell>
          <cell r="M71">
            <v>16</v>
          </cell>
          <cell r="N71">
            <v>0.10256410256410256</v>
          </cell>
          <cell r="O71">
            <v>30</v>
          </cell>
          <cell r="P71">
            <v>5</v>
          </cell>
          <cell r="Q71">
            <v>0.10753205128205129</v>
          </cell>
        </row>
        <row r="72">
          <cell r="A72">
            <v>1200</v>
          </cell>
          <cell r="B72" t="str">
            <v>AGEN</v>
          </cell>
          <cell r="C72">
            <v>103</v>
          </cell>
          <cell r="D72">
            <v>0</v>
          </cell>
          <cell r="E72">
            <v>0</v>
          </cell>
          <cell r="F72">
            <v>12</v>
          </cell>
          <cell r="G72">
            <v>0.11650485436893204</v>
          </cell>
          <cell r="H72">
            <v>18</v>
          </cell>
          <cell r="I72">
            <v>3</v>
          </cell>
          <cell r="J72">
            <v>68</v>
          </cell>
          <cell r="K72">
            <v>0</v>
          </cell>
          <cell r="L72">
            <v>0</v>
          </cell>
          <cell r="M72">
            <v>7</v>
          </cell>
          <cell r="N72">
            <v>0.10294117647058823</v>
          </cell>
          <cell r="O72">
            <v>13</v>
          </cell>
          <cell r="P72">
            <v>2.1666666666666665</v>
          </cell>
          <cell r="Q72">
            <v>0.10972301541976014</v>
          </cell>
        </row>
        <row r="73">
          <cell r="A73">
            <v>1236</v>
          </cell>
          <cell r="B73" t="str">
            <v>AGEN QUARTIER DE LA PORTE DU PIN</v>
          </cell>
          <cell r="C73">
            <v>61</v>
          </cell>
          <cell r="D73">
            <v>0</v>
          </cell>
          <cell r="E73">
            <v>0</v>
          </cell>
          <cell r="F73">
            <v>7</v>
          </cell>
          <cell r="G73">
            <v>0.11475409836065574</v>
          </cell>
          <cell r="H73">
            <v>11</v>
          </cell>
          <cell r="I73">
            <v>1.8333333333333333</v>
          </cell>
          <cell r="J73">
            <v>37</v>
          </cell>
          <cell r="K73">
            <v>0</v>
          </cell>
          <cell r="L73">
            <v>0</v>
          </cell>
          <cell r="M73">
            <v>2</v>
          </cell>
          <cell r="N73">
            <v>5.4054054054054057E-2</v>
          </cell>
          <cell r="O73">
            <v>9</v>
          </cell>
          <cell r="P73">
            <v>1.5</v>
          </cell>
          <cell r="Q73">
            <v>8.4404076207354906E-2</v>
          </cell>
        </row>
        <row r="74">
          <cell r="A74">
            <v>1237</v>
          </cell>
          <cell r="B74" t="str">
            <v>NERAC</v>
          </cell>
          <cell r="C74">
            <v>39</v>
          </cell>
          <cell r="D74">
            <v>0</v>
          </cell>
          <cell r="E74">
            <v>0</v>
          </cell>
          <cell r="F74">
            <v>4</v>
          </cell>
          <cell r="G74">
            <v>0.10256410256410256</v>
          </cell>
          <cell r="H74">
            <v>8</v>
          </cell>
          <cell r="I74">
            <v>1.3333333333333333</v>
          </cell>
          <cell r="J74">
            <v>24</v>
          </cell>
          <cell r="K74">
            <v>0</v>
          </cell>
          <cell r="L74">
            <v>0</v>
          </cell>
          <cell r="M74">
            <v>2</v>
          </cell>
          <cell r="N74">
            <v>8.3333333333333329E-2</v>
          </cell>
          <cell r="O74">
            <v>5</v>
          </cell>
          <cell r="P74">
            <v>0.83333333333333337</v>
          </cell>
          <cell r="Q74">
            <v>9.2948717948717952E-2</v>
          </cell>
        </row>
        <row r="75">
          <cell r="A75">
            <v>1240</v>
          </cell>
          <cell r="B75" t="str">
            <v>LE PASSAGE D'AGEN</v>
          </cell>
          <cell r="C75">
            <v>37</v>
          </cell>
          <cell r="D75">
            <v>0</v>
          </cell>
          <cell r="E75">
            <v>0</v>
          </cell>
          <cell r="F75">
            <v>4</v>
          </cell>
          <cell r="G75">
            <v>0.10810810810810811</v>
          </cell>
          <cell r="H75">
            <v>7</v>
          </cell>
          <cell r="I75">
            <v>1.1666666666666667</v>
          </cell>
          <cell r="J75">
            <v>27</v>
          </cell>
          <cell r="K75">
            <v>0</v>
          </cell>
          <cell r="L75">
            <v>0</v>
          </cell>
          <cell r="M75">
            <v>5</v>
          </cell>
          <cell r="N75">
            <v>0.18518518518518517</v>
          </cell>
          <cell r="O75">
            <v>3</v>
          </cell>
          <cell r="P75">
            <v>0.5</v>
          </cell>
          <cell r="Q75">
            <v>0.14664664664664664</v>
          </cell>
        </row>
        <row r="76">
          <cell r="A76">
            <v>51232</v>
          </cell>
          <cell r="B76" t="str">
            <v>Multisite MARMANDE</v>
          </cell>
          <cell r="C76">
            <v>116</v>
          </cell>
          <cell r="D76">
            <v>0</v>
          </cell>
          <cell r="E76">
            <v>0</v>
          </cell>
          <cell r="F76">
            <v>19</v>
          </cell>
          <cell r="G76">
            <v>0.16379310344827586</v>
          </cell>
          <cell r="H76">
            <v>15</v>
          </cell>
          <cell r="I76">
            <v>2.5</v>
          </cell>
          <cell r="J76">
            <v>76</v>
          </cell>
          <cell r="K76">
            <v>0</v>
          </cell>
          <cell r="L76">
            <v>0</v>
          </cell>
          <cell r="M76">
            <v>13</v>
          </cell>
          <cell r="N76">
            <v>0.17105263157894737</v>
          </cell>
          <cell r="O76">
            <v>10</v>
          </cell>
          <cell r="P76">
            <v>1.6666666666666667</v>
          </cell>
          <cell r="Q76">
            <v>0.16742286751361163</v>
          </cell>
        </row>
        <row r="77">
          <cell r="A77">
            <v>1232</v>
          </cell>
          <cell r="B77" t="str">
            <v>MARMANDE</v>
          </cell>
          <cell r="C77">
            <v>85</v>
          </cell>
          <cell r="D77">
            <v>0</v>
          </cell>
          <cell r="E77">
            <v>0</v>
          </cell>
          <cell r="F77">
            <v>14</v>
          </cell>
          <cell r="G77">
            <v>0.16470588235294117</v>
          </cell>
          <cell r="H77">
            <v>11</v>
          </cell>
          <cell r="I77">
            <v>1.8333333333333333</v>
          </cell>
          <cell r="J77">
            <v>54</v>
          </cell>
          <cell r="K77">
            <v>0</v>
          </cell>
          <cell r="L77">
            <v>0</v>
          </cell>
          <cell r="M77">
            <v>10</v>
          </cell>
          <cell r="N77">
            <v>0.18518518518518517</v>
          </cell>
          <cell r="O77">
            <v>6</v>
          </cell>
          <cell r="P77">
            <v>1</v>
          </cell>
          <cell r="Q77">
            <v>0.17494553376906319</v>
          </cell>
        </row>
        <row r="78">
          <cell r="A78">
            <v>1239</v>
          </cell>
          <cell r="B78" t="str">
            <v>TONNEINS</v>
          </cell>
          <cell r="C78">
            <v>31</v>
          </cell>
          <cell r="D78">
            <v>0</v>
          </cell>
          <cell r="E78">
            <v>0</v>
          </cell>
          <cell r="F78">
            <v>5</v>
          </cell>
          <cell r="G78">
            <v>0.16129032258064516</v>
          </cell>
          <cell r="H78">
            <v>4</v>
          </cell>
          <cell r="I78">
            <v>0.66666666666666663</v>
          </cell>
          <cell r="J78">
            <v>22</v>
          </cell>
          <cell r="K78">
            <v>0</v>
          </cell>
          <cell r="L78">
            <v>0</v>
          </cell>
          <cell r="M78">
            <v>3</v>
          </cell>
          <cell r="N78">
            <v>0.13636363636363635</v>
          </cell>
          <cell r="O78">
            <v>4</v>
          </cell>
          <cell r="P78">
            <v>0.66666666666666663</v>
          </cell>
          <cell r="Q78">
            <v>0.14882697947214074</v>
          </cell>
        </row>
        <row r="79">
          <cell r="A79">
            <v>1235</v>
          </cell>
          <cell r="B79" t="str">
            <v>VILLENEUVE SUR LOT</v>
          </cell>
          <cell r="C79">
            <v>86</v>
          </cell>
          <cell r="D79">
            <v>0</v>
          </cell>
          <cell r="E79">
            <v>0</v>
          </cell>
          <cell r="F79">
            <v>10</v>
          </cell>
          <cell r="G79">
            <v>0.11627906976744186</v>
          </cell>
          <cell r="H79">
            <v>15</v>
          </cell>
          <cell r="I79">
            <v>2.5</v>
          </cell>
          <cell r="J79">
            <v>40</v>
          </cell>
          <cell r="K79">
            <v>0</v>
          </cell>
          <cell r="L79">
            <v>0</v>
          </cell>
          <cell r="M79">
            <v>6</v>
          </cell>
          <cell r="N79">
            <v>0.15</v>
          </cell>
          <cell r="O79">
            <v>6</v>
          </cell>
          <cell r="P79">
            <v>1</v>
          </cell>
          <cell r="Q79">
            <v>0.13313953488372093</v>
          </cell>
        </row>
        <row r="80">
          <cell r="A80">
            <v>43763</v>
          </cell>
          <cell r="B80" t="str">
            <v>DGA LANDES NORD</v>
          </cell>
          <cell r="C80">
            <v>435</v>
          </cell>
          <cell r="D80">
            <v>3</v>
          </cell>
          <cell r="E80">
            <v>7</v>
          </cell>
          <cell r="F80">
            <v>51</v>
          </cell>
          <cell r="G80">
            <v>0.11724137931034483</v>
          </cell>
          <cell r="H80">
            <v>76</v>
          </cell>
          <cell r="I80">
            <v>12.666666666666666</v>
          </cell>
          <cell r="J80">
            <v>299</v>
          </cell>
          <cell r="K80">
            <v>1</v>
          </cell>
          <cell r="L80">
            <v>2</v>
          </cell>
          <cell r="M80">
            <v>32</v>
          </cell>
          <cell r="N80">
            <v>0.10702341137123746</v>
          </cell>
          <cell r="O80">
            <v>55</v>
          </cell>
          <cell r="P80">
            <v>9.1666666666666661</v>
          </cell>
          <cell r="Q80">
            <v>0.11213239534079114</v>
          </cell>
        </row>
        <row r="81">
          <cell r="A81">
            <v>51734</v>
          </cell>
          <cell r="B81" t="str">
            <v>Multisite MONT DE MARSAN</v>
          </cell>
          <cell r="C81">
            <v>246</v>
          </cell>
          <cell r="D81">
            <v>1</v>
          </cell>
          <cell r="E81">
            <v>2</v>
          </cell>
          <cell r="F81">
            <v>18</v>
          </cell>
          <cell r="G81">
            <v>7.3170731707317069E-2</v>
          </cell>
          <cell r="H81">
            <v>54</v>
          </cell>
          <cell r="I81">
            <v>9</v>
          </cell>
          <cell r="J81">
            <v>166</v>
          </cell>
          <cell r="K81">
            <v>0</v>
          </cell>
          <cell r="L81">
            <v>0</v>
          </cell>
          <cell r="M81">
            <v>15</v>
          </cell>
          <cell r="N81">
            <v>9.036144578313253E-2</v>
          </cell>
          <cell r="O81">
            <v>34</v>
          </cell>
          <cell r="P81">
            <v>5.666666666666667</v>
          </cell>
          <cell r="Q81">
            <v>8.1766088745224799E-2</v>
          </cell>
        </row>
        <row r="82">
          <cell r="A82">
            <v>1734</v>
          </cell>
          <cell r="B82" t="str">
            <v>MONT DE MARSAN</v>
          </cell>
          <cell r="C82">
            <v>165</v>
          </cell>
          <cell r="D82">
            <v>0</v>
          </cell>
          <cell r="E82">
            <v>0</v>
          </cell>
          <cell r="F82">
            <v>9</v>
          </cell>
          <cell r="G82">
            <v>5.4545454545454543E-2</v>
          </cell>
          <cell r="H82">
            <v>39</v>
          </cell>
          <cell r="I82">
            <v>6.5</v>
          </cell>
          <cell r="J82">
            <v>112</v>
          </cell>
          <cell r="K82">
            <v>0</v>
          </cell>
          <cell r="L82">
            <v>0</v>
          </cell>
          <cell r="M82">
            <v>10</v>
          </cell>
          <cell r="N82">
            <v>8.9285714285714288E-2</v>
          </cell>
          <cell r="O82">
            <v>23</v>
          </cell>
          <cell r="P82">
            <v>3.8333333333333335</v>
          </cell>
          <cell r="Q82">
            <v>7.1915584415584419E-2</v>
          </cell>
        </row>
        <row r="83">
          <cell r="A83">
            <v>1739</v>
          </cell>
          <cell r="B83" t="str">
            <v>HAGETMAU</v>
          </cell>
          <cell r="C83">
            <v>43</v>
          </cell>
          <cell r="D83">
            <v>0</v>
          </cell>
          <cell r="E83">
            <v>1</v>
          </cell>
          <cell r="F83">
            <v>6</v>
          </cell>
          <cell r="G83">
            <v>0.13953488372093023</v>
          </cell>
          <cell r="H83">
            <v>7</v>
          </cell>
          <cell r="I83">
            <v>1.1666666666666667</v>
          </cell>
          <cell r="J83">
            <v>30</v>
          </cell>
          <cell r="K83">
            <v>0</v>
          </cell>
          <cell r="L83">
            <v>0</v>
          </cell>
          <cell r="M83">
            <v>3</v>
          </cell>
          <cell r="N83">
            <v>0.1</v>
          </cell>
          <cell r="O83">
            <v>6</v>
          </cell>
          <cell r="P83">
            <v>1</v>
          </cell>
          <cell r="Q83">
            <v>0.11976744186046512</v>
          </cell>
        </row>
        <row r="84">
          <cell r="A84">
            <v>1748</v>
          </cell>
          <cell r="B84" t="str">
            <v>AIRE SUR L'ADOUR</v>
          </cell>
          <cell r="C84">
            <v>38</v>
          </cell>
          <cell r="D84">
            <v>1</v>
          </cell>
          <cell r="E84">
            <v>1</v>
          </cell>
          <cell r="F84">
            <v>3</v>
          </cell>
          <cell r="G84">
            <v>7.8947368421052627E-2</v>
          </cell>
          <cell r="H84">
            <v>9</v>
          </cell>
          <cell r="I84">
            <v>1.5</v>
          </cell>
          <cell r="J84">
            <v>24</v>
          </cell>
          <cell r="K84">
            <v>0</v>
          </cell>
          <cell r="L84">
            <v>0</v>
          </cell>
          <cell r="M84">
            <v>2</v>
          </cell>
          <cell r="N84">
            <v>8.3333333333333329E-2</v>
          </cell>
          <cell r="O84">
            <v>5</v>
          </cell>
          <cell r="P84">
            <v>0.83333333333333337</v>
          </cell>
          <cell r="Q84">
            <v>8.1140350877192985E-2</v>
          </cell>
        </row>
        <row r="85">
          <cell r="A85">
            <v>51736</v>
          </cell>
          <cell r="B85" t="str">
            <v>Multisite MIMIZAN</v>
          </cell>
          <cell r="C85">
            <v>116</v>
          </cell>
          <cell r="D85">
            <v>2</v>
          </cell>
          <cell r="E85">
            <v>2</v>
          </cell>
          <cell r="F85">
            <v>25</v>
          </cell>
          <cell r="G85">
            <v>0.21551724137931033</v>
          </cell>
          <cell r="H85">
            <v>9</v>
          </cell>
          <cell r="I85">
            <v>1.5</v>
          </cell>
          <cell r="J85">
            <v>82</v>
          </cell>
          <cell r="K85">
            <v>1</v>
          </cell>
          <cell r="L85">
            <v>1</v>
          </cell>
          <cell r="M85">
            <v>7</v>
          </cell>
          <cell r="N85">
            <v>8.5365853658536592E-2</v>
          </cell>
          <cell r="O85">
            <v>17</v>
          </cell>
          <cell r="P85">
            <v>2.8333333333333335</v>
          </cell>
          <cell r="Q85">
            <v>0.15044154751892347</v>
          </cell>
        </row>
        <row r="86">
          <cell r="A86">
            <v>1736</v>
          </cell>
          <cell r="B86" t="str">
            <v>MIMIZAN</v>
          </cell>
          <cell r="C86">
            <v>80</v>
          </cell>
          <cell r="D86">
            <v>2</v>
          </cell>
          <cell r="E86">
            <v>2</v>
          </cell>
          <cell r="F86">
            <v>23</v>
          </cell>
          <cell r="G86">
            <v>0.28749999999999998</v>
          </cell>
          <cell r="H86">
            <v>1</v>
          </cell>
          <cell r="I86">
            <v>0.16666666666666666</v>
          </cell>
          <cell r="J86">
            <v>51</v>
          </cell>
          <cell r="K86">
            <v>1</v>
          </cell>
          <cell r="L86">
            <v>1</v>
          </cell>
          <cell r="M86">
            <v>6</v>
          </cell>
          <cell r="N86">
            <v>0.11764705882352941</v>
          </cell>
          <cell r="O86">
            <v>9</v>
          </cell>
          <cell r="P86">
            <v>1.5</v>
          </cell>
          <cell r="Q86">
            <v>0.20257352941176471</v>
          </cell>
        </row>
        <row r="87">
          <cell r="A87">
            <v>1744</v>
          </cell>
          <cell r="B87" t="str">
            <v>MORCENX</v>
          </cell>
          <cell r="C87">
            <v>36</v>
          </cell>
          <cell r="D87">
            <v>0</v>
          </cell>
          <cell r="E87">
            <v>0</v>
          </cell>
          <cell r="F87">
            <v>2</v>
          </cell>
          <cell r="G87">
            <v>5.5555555555555552E-2</v>
          </cell>
          <cell r="H87">
            <v>9</v>
          </cell>
          <cell r="I87">
            <v>1.5</v>
          </cell>
          <cell r="J87">
            <v>31</v>
          </cell>
          <cell r="K87">
            <v>0</v>
          </cell>
          <cell r="L87">
            <v>0</v>
          </cell>
          <cell r="M87">
            <v>1</v>
          </cell>
          <cell r="N87">
            <v>3.2258064516129031E-2</v>
          </cell>
          <cell r="O87">
            <v>8</v>
          </cell>
          <cell r="P87">
            <v>1.3333333333333333</v>
          </cell>
          <cell r="Q87">
            <v>4.3906810035842292E-2</v>
          </cell>
        </row>
        <row r="88">
          <cell r="A88">
            <v>1741</v>
          </cell>
          <cell r="B88" t="str">
            <v>BISCARROSSE</v>
          </cell>
          <cell r="C88">
            <v>73</v>
          </cell>
          <cell r="D88">
            <v>0</v>
          </cell>
          <cell r="E88">
            <v>3</v>
          </cell>
          <cell r="F88">
            <v>8</v>
          </cell>
          <cell r="G88">
            <v>0.1095890410958904</v>
          </cell>
          <cell r="H88">
            <v>14</v>
          </cell>
          <cell r="I88">
            <v>2.3333333333333335</v>
          </cell>
          <cell r="J88">
            <v>51</v>
          </cell>
          <cell r="K88">
            <v>0</v>
          </cell>
          <cell r="L88">
            <v>1</v>
          </cell>
          <cell r="M88">
            <v>10</v>
          </cell>
          <cell r="N88">
            <v>0.19607843137254902</v>
          </cell>
          <cell r="O88">
            <v>5</v>
          </cell>
          <cell r="P88">
            <v>0.83333333333333337</v>
          </cell>
          <cell r="Q88">
            <v>0.1528337362342197</v>
          </cell>
        </row>
        <row r="89">
          <cell r="A89">
            <v>43765</v>
          </cell>
          <cell r="B89" t="str">
            <v>DGA PAU PYRENEES</v>
          </cell>
          <cell r="C89">
            <v>1073</v>
          </cell>
          <cell r="D89">
            <v>9</v>
          </cell>
          <cell r="E89">
            <v>11</v>
          </cell>
          <cell r="F89">
            <v>107</v>
          </cell>
          <cell r="G89">
            <v>9.9720410065237658E-2</v>
          </cell>
          <cell r="H89">
            <v>205</v>
          </cell>
          <cell r="I89">
            <v>34.166666666666664</v>
          </cell>
          <cell r="J89">
            <v>672</v>
          </cell>
          <cell r="K89">
            <v>1</v>
          </cell>
          <cell r="L89">
            <v>1</v>
          </cell>
          <cell r="M89">
            <v>60</v>
          </cell>
          <cell r="N89">
            <v>8.9285714285714288E-2</v>
          </cell>
          <cell r="O89">
            <v>135</v>
          </cell>
          <cell r="P89">
            <v>22.5</v>
          </cell>
          <cell r="Q89">
            <v>9.4503062175475966E-2</v>
          </cell>
        </row>
        <row r="90">
          <cell r="A90">
            <v>53500</v>
          </cell>
          <cell r="B90" t="str">
            <v>Multisite PAU</v>
          </cell>
          <cell r="C90">
            <v>217</v>
          </cell>
          <cell r="D90">
            <v>6</v>
          </cell>
          <cell r="E90">
            <v>7</v>
          </cell>
          <cell r="F90">
            <v>28</v>
          </cell>
          <cell r="G90">
            <v>0.12903225806451613</v>
          </cell>
          <cell r="H90">
            <v>35</v>
          </cell>
          <cell r="I90">
            <v>5.833333333333333</v>
          </cell>
          <cell r="J90">
            <v>140</v>
          </cell>
          <cell r="K90">
            <v>0</v>
          </cell>
          <cell r="L90">
            <v>0</v>
          </cell>
          <cell r="M90">
            <v>8</v>
          </cell>
          <cell r="N90">
            <v>5.7142857142857141E-2</v>
          </cell>
          <cell r="O90">
            <v>33</v>
          </cell>
          <cell r="P90">
            <v>5.5</v>
          </cell>
          <cell r="Q90">
            <v>9.308755760368663E-2</v>
          </cell>
        </row>
        <row r="91">
          <cell r="A91">
            <v>3500</v>
          </cell>
          <cell r="B91" t="str">
            <v>PAU</v>
          </cell>
          <cell r="C91">
            <v>162</v>
          </cell>
          <cell r="D91">
            <v>6</v>
          </cell>
          <cell r="E91">
            <v>7</v>
          </cell>
          <cell r="F91">
            <v>23</v>
          </cell>
          <cell r="G91">
            <v>0.1419753086419753</v>
          </cell>
          <cell r="H91">
            <v>24</v>
          </cell>
          <cell r="I91">
            <v>4</v>
          </cell>
          <cell r="J91">
            <v>105</v>
          </cell>
          <cell r="K91">
            <v>0</v>
          </cell>
          <cell r="L91">
            <v>0</v>
          </cell>
          <cell r="M91">
            <v>4</v>
          </cell>
          <cell r="N91">
            <v>3.8095238095238099E-2</v>
          </cell>
          <cell r="O91">
            <v>27</v>
          </cell>
          <cell r="P91">
            <v>4.5</v>
          </cell>
          <cell r="Q91">
            <v>9.00352733686067E-2</v>
          </cell>
        </row>
        <row r="92">
          <cell r="A92">
            <v>3536</v>
          </cell>
          <cell r="B92" t="str">
            <v>PAU CROIX DU PRINCE</v>
          </cell>
          <cell r="C92">
            <v>55</v>
          </cell>
          <cell r="D92">
            <v>0</v>
          </cell>
          <cell r="E92">
            <v>0</v>
          </cell>
          <cell r="F92">
            <v>5</v>
          </cell>
          <cell r="G92">
            <v>9.0909090909090912E-2</v>
          </cell>
          <cell r="H92">
            <v>11</v>
          </cell>
          <cell r="I92">
            <v>1.8333333333333333</v>
          </cell>
          <cell r="J92">
            <v>35</v>
          </cell>
          <cell r="K92">
            <v>0</v>
          </cell>
          <cell r="L92">
            <v>0</v>
          </cell>
          <cell r="M92">
            <v>4</v>
          </cell>
          <cell r="N92">
            <v>0.11428571428571428</v>
          </cell>
          <cell r="O92">
            <v>7</v>
          </cell>
          <cell r="P92">
            <v>1.1666666666666667</v>
          </cell>
          <cell r="Q92">
            <v>0.1025974025974026</v>
          </cell>
        </row>
        <row r="93">
          <cell r="A93">
            <v>3532</v>
          </cell>
          <cell r="B93" t="str">
            <v>OLORON SAINTE MARIE</v>
          </cell>
          <cell r="C93">
            <v>84</v>
          </cell>
          <cell r="D93">
            <v>0</v>
          </cell>
          <cell r="E93">
            <v>0</v>
          </cell>
          <cell r="F93">
            <v>8</v>
          </cell>
          <cell r="G93">
            <v>9.5238095238095233E-2</v>
          </cell>
          <cell r="H93">
            <v>17</v>
          </cell>
          <cell r="I93">
            <v>2.8333333333333335</v>
          </cell>
          <cell r="J93">
            <v>49</v>
          </cell>
          <cell r="K93">
            <v>0</v>
          </cell>
          <cell r="L93">
            <v>0</v>
          </cell>
          <cell r="M93">
            <v>7</v>
          </cell>
          <cell r="N93">
            <v>0.14285714285714285</v>
          </cell>
          <cell r="O93">
            <v>8</v>
          </cell>
          <cell r="P93">
            <v>1.3333333333333333</v>
          </cell>
          <cell r="Q93">
            <v>0.11904761904761904</v>
          </cell>
        </row>
        <row r="94">
          <cell r="A94">
            <v>53533</v>
          </cell>
          <cell r="B94" t="str">
            <v>Multisite ORTHEZ</v>
          </cell>
          <cell r="C94">
            <v>216</v>
          </cell>
          <cell r="D94">
            <v>3</v>
          </cell>
          <cell r="E94">
            <v>3</v>
          </cell>
          <cell r="F94">
            <v>25</v>
          </cell>
          <cell r="G94">
            <v>0.11574074074074074</v>
          </cell>
          <cell r="H94">
            <v>38</v>
          </cell>
          <cell r="I94">
            <v>6.333333333333333</v>
          </cell>
          <cell r="J94">
            <v>136</v>
          </cell>
          <cell r="K94">
            <v>1</v>
          </cell>
          <cell r="L94">
            <v>1</v>
          </cell>
          <cell r="M94">
            <v>20</v>
          </cell>
          <cell r="N94">
            <v>0.14705882352941177</v>
          </cell>
          <cell r="O94">
            <v>20</v>
          </cell>
          <cell r="P94">
            <v>3.3333333333333335</v>
          </cell>
          <cell r="Q94">
            <v>0.13139978213507625</v>
          </cell>
        </row>
        <row r="95">
          <cell r="A95">
            <v>3533</v>
          </cell>
          <cell r="B95" t="str">
            <v>ORTHEZ</v>
          </cell>
          <cell r="C95">
            <v>103</v>
          </cell>
          <cell r="D95">
            <v>0</v>
          </cell>
          <cell r="E95">
            <v>0</v>
          </cell>
          <cell r="F95">
            <v>10</v>
          </cell>
          <cell r="G95">
            <v>9.7087378640776698E-2</v>
          </cell>
          <cell r="H95">
            <v>20</v>
          </cell>
          <cell r="I95">
            <v>3.3333333333333335</v>
          </cell>
          <cell r="J95">
            <v>65</v>
          </cell>
          <cell r="K95">
            <v>0</v>
          </cell>
          <cell r="L95">
            <v>0</v>
          </cell>
          <cell r="M95">
            <v>9</v>
          </cell>
          <cell r="N95">
            <v>0.13846153846153847</v>
          </cell>
          <cell r="O95">
            <v>10</v>
          </cell>
          <cell r="P95">
            <v>1.6666666666666667</v>
          </cell>
          <cell r="Q95">
            <v>0.11777445855115759</v>
          </cell>
        </row>
        <row r="96">
          <cell r="A96">
            <v>3534</v>
          </cell>
          <cell r="B96" t="str">
            <v>SALIES DE BEARN</v>
          </cell>
          <cell r="C96">
            <v>49</v>
          </cell>
          <cell r="D96">
            <v>0</v>
          </cell>
          <cell r="E96">
            <v>0</v>
          </cell>
          <cell r="F96">
            <v>3</v>
          </cell>
          <cell r="G96">
            <v>6.1224489795918366E-2</v>
          </cell>
          <cell r="H96">
            <v>12</v>
          </cell>
          <cell r="I96">
            <v>2</v>
          </cell>
          <cell r="J96">
            <v>34</v>
          </cell>
          <cell r="K96">
            <v>1</v>
          </cell>
          <cell r="L96">
            <v>1</v>
          </cell>
          <cell r="M96">
            <v>6</v>
          </cell>
          <cell r="N96">
            <v>0.17647058823529413</v>
          </cell>
          <cell r="O96">
            <v>4</v>
          </cell>
          <cell r="P96">
            <v>0.66666666666666663</v>
          </cell>
          <cell r="Q96">
            <v>0.11884753901560624</v>
          </cell>
        </row>
        <row r="97">
          <cell r="A97">
            <v>3537</v>
          </cell>
          <cell r="B97" t="str">
            <v>MOURENX</v>
          </cell>
          <cell r="C97">
            <v>64</v>
          </cell>
          <cell r="D97">
            <v>3</v>
          </cell>
          <cell r="E97">
            <v>3</v>
          </cell>
          <cell r="F97">
            <v>12</v>
          </cell>
          <cell r="G97">
            <v>0.1875</v>
          </cell>
          <cell r="H97">
            <v>7</v>
          </cell>
          <cell r="I97">
            <v>1.1666666666666667</v>
          </cell>
          <cell r="J97">
            <v>37</v>
          </cell>
          <cell r="K97">
            <v>0</v>
          </cell>
          <cell r="L97">
            <v>0</v>
          </cell>
          <cell r="M97">
            <v>5</v>
          </cell>
          <cell r="N97">
            <v>0.13513513513513514</v>
          </cell>
          <cell r="O97">
            <v>6</v>
          </cell>
          <cell r="P97">
            <v>1</v>
          </cell>
          <cell r="Q97">
            <v>0.16131756756756757</v>
          </cell>
        </row>
        <row r="98">
          <cell r="A98">
            <v>3535</v>
          </cell>
          <cell r="B98" t="str">
            <v>PAU MERMOZ</v>
          </cell>
          <cell r="C98">
            <v>98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29</v>
          </cell>
          <cell r="I98">
            <v>4.833333333333333</v>
          </cell>
          <cell r="J98">
            <v>67</v>
          </cell>
          <cell r="K98">
            <v>0</v>
          </cell>
          <cell r="L98">
            <v>0</v>
          </cell>
          <cell r="M98">
            <v>1</v>
          </cell>
          <cell r="N98">
            <v>1.4925373134328358E-2</v>
          </cell>
          <cell r="O98">
            <v>19</v>
          </cell>
          <cell r="P98">
            <v>3.1666666666666665</v>
          </cell>
          <cell r="Q98">
            <v>7.462686567164179E-3</v>
          </cell>
        </row>
        <row r="99">
          <cell r="A99">
            <v>53542</v>
          </cell>
          <cell r="B99" t="str">
            <v>Multisite LONS</v>
          </cell>
          <cell r="C99">
            <v>205</v>
          </cell>
          <cell r="D99">
            <v>0</v>
          </cell>
          <cell r="E99">
            <v>1</v>
          </cell>
          <cell r="F99">
            <v>17</v>
          </cell>
          <cell r="G99">
            <v>8.2926829268292687E-2</v>
          </cell>
          <cell r="H99">
            <v>43</v>
          </cell>
          <cell r="I99">
            <v>7.166666666666667</v>
          </cell>
          <cell r="J99">
            <v>123</v>
          </cell>
          <cell r="K99">
            <v>0</v>
          </cell>
          <cell r="L99">
            <v>0</v>
          </cell>
          <cell r="M99">
            <v>8</v>
          </cell>
          <cell r="N99">
            <v>6.5040650406504072E-2</v>
          </cell>
          <cell r="O99">
            <v>28</v>
          </cell>
          <cell r="P99">
            <v>4.666666666666667</v>
          </cell>
          <cell r="Q99">
            <v>7.398373983739838E-2</v>
          </cell>
        </row>
        <row r="100">
          <cell r="A100">
            <v>3539</v>
          </cell>
          <cell r="B100" t="str">
            <v>BILLERE</v>
          </cell>
          <cell r="C100">
            <v>81</v>
          </cell>
          <cell r="D100">
            <v>0</v>
          </cell>
          <cell r="E100">
            <v>1</v>
          </cell>
          <cell r="F100">
            <v>8</v>
          </cell>
          <cell r="G100">
            <v>9.8765432098765427E-2</v>
          </cell>
          <cell r="H100">
            <v>16</v>
          </cell>
          <cell r="I100">
            <v>2.6666666666666665</v>
          </cell>
          <cell r="J100">
            <v>49</v>
          </cell>
          <cell r="K100">
            <v>0</v>
          </cell>
          <cell r="L100">
            <v>0</v>
          </cell>
          <cell r="M100">
            <v>4</v>
          </cell>
          <cell r="N100">
            <v>8.1632653061224483E-2</v>
          </cell>
          <cell r="O100">
            <v>11</v>
          </cell>
          <cell r="P100">
            <v>1.8333333333333333</v>
          </cell>
          <cell r="Q100">
            <v>9.0199042579994948E-2</v>
          </cell>
        </row>
        <row r="101">
          <cell r="A101">
            <v>3542</v>
          </cell>
          <cell r="B101" t="str">
            <v>LONS COMEDIE</v>
          </cell>
          <cell r="C101">
            <v>124</v>
          </cell>
          <cell r="D101">
            <v>0</v>
          </cell>
          <cell r="E101">
            <v>0</v>
          </cell>
          <cell r="F101">
            <v>9</v>
          </cell>
          <cell r="G101">
            <v>7.2580645161290328E-2</v>
          </cell>
          <cell r="H101">
            <v>27</v>
          </cell>
          <cell r="I101">
            <v>4.5</v>
          </cell>
          <cell r="J101">
            <v>74</v>
          </cell>
          <cell r="K101">
            <v>0</v>
          </cell>
          <cell r="L101">
            <v>0</v>
          </cell>
          <cell r="M101">
            <v>4</v>
          </cell>
          <cell r="N101">
            <v>5.4054054054054057E-2</v>
          </cell>
          <cell r="O101">
            <v>18</v>
          </cell>
          <cell r="P101">
            <v>3</v>
          </cell>
          <cell r="Q101">
            <v>6.3317349607672185E-2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256</v>
          </cell>
          <cell r="D103">
            <v>0</v>
          </cell>
          <cell r="E103">
            <v>0</v>
          </cell>
          <cell r="F103">
            <v>29</v>
          </cell>
          <cell r="G103">
            <v>0.11328125</v>
          </cell>
          <cell r="H103">
            <v>46</v>
          </cell>
          <cell r="I103">
            <v>7.666666666666667</v>
          </cell>
          <cell r="J103">
            <v>158</v>
          </cell>
          <cell r="K103">
            <v>0</v>
          </cell>
          <cell r="L103">
            <v>0</v>
          </cell>
          <cell r="M103">
            <v>16</v>
          </cell>
          <cell r="N103">
            <v>0.10126582278481013</v>
          </cell>
          <cell r="O103">
            <v>30</v>
          </cell>
          <cell r="P103">
            <v>5</v>
          </cell>
          <cell r="Q103">
            <v>0.10727353639240506</v>
          </cell>
        </row>
        <row r="104">
          <cell r="A104">
            <v>3538</v>
          </cell>
          <cell r="B104" t="str">
            <v>PAU THIERS</v>
          </cell>
          <cell r="C104">
            <v>106</v>
          </cell>
          <cell r="D104">
            <v>0</v>
          </cell>
          <cell r="E104">
            <v>0</v>
          </cell>
          <cell r="F104">
            <v>13</v>
          </cell>
          <cell r="G104">
            <v>0.12264150943396226</v>
          </cell>
          <cell r="H104">
            <v>18</v>
          </cell>
          <cell r="I104">
            <v>3</v>
          </cell>
          <cell r="J104">
            <v>69</v>
          </cell>
          <cell r="K104">
            <v>0</v>
          </cell>
          <cell r="L104">
            <v>0</v>
          </cell>
          <cell r="M104">
            <v>9</v>
          </cell>
          <cell r="N104">
            <v>0.13043478260869565</v>
          </cell>
          <cell r="O104">
            <v>12</v>
          </cell>
          <cell r="P104">
            <v>2</v>
          </cell>
          <cell r="Q104">
            <v>0.12653814602132896</v>
          </cell>
        </row>
        <row r="105">
          <cell r="A105">
            <v>3540</v>
          </cell>
          <cell r="B105" t="str">
            <v>NAY</v>
          </cell>
          <cell r="C105">
            <v>52</v>
          </cell>
          <cell r="D105">
            <v>0</v>
          </cell>
          <cell r="E105">
            <v>0</v>
          </cell>
          <cell r="F105">
            <v>8</v>
          </cell>
          <cell r="G105">
            <v>0.15384615384615385</v>
          </cell>
          <cell r="H105">
            <v>8</v>
          </cell>
          <cell r="I105">
            <v>1.3333333333333333</v>
          </cell>
          <cell r="J105">
            <v>35</v>
          </cell>
          <cell r="K105">
            <v>0</v>
          </cell>
          <cell r="L105">
            <v>0</v>
          </cell>
          <cell r="M105">
            <v>4</v>
          </cell>
          <cell r="N105">
            <v>0.11428571428571428</v>
          </cell>
          <cell r="O105">
            <v>7</v>
          </cell>
          <cell r="P105">
            <v>1.1666666666666667</v>
          </cell>
          <cell r="Q105">
            <v>0.13406593406593406</v>
          </cell>
        </row>
        <row r="106">
          <cell r="A106">
            <v>3541</v>
          </cell>
          <cell r="B106" t="str">
            <v>PAU HERMES</v>
          </cell>
          <cell r="C106">
            <v>98</v>
          </cell>
          <cell r="D106">
            <v>0</v>
          </cell>
          <cell r="E106">
            <v>0</v>
          </cell>
          <cell r="F106">
            <v>8</v>
          </cell>
          <cell r="G106">
            <v>8.1632653061224483E-2</v>
          </cell>
          <cell r="H106">
            <v>21</v>
          </cell>
          <cell r="I106">
            <v>3.5</v>
          </cell>
          <cell r="J106">
            <v>54</v>
          </cell>
          <cell r="K106">
            <v>0</v>
          </cell>
          <cell r="L106">
            <v>0</v>
          </cell>
          <cell r="M106">
            <v>3</v>
          </cell>
          <cell r="N106">
            <v>5.5555555555555552E-2</v>
          </cell>
          <cell r="O106">
            <v>13</v>
          </cell>
          <cell r="P106">
            <v>2.1666666666666665</v>
          </cell>
          <cell r="Q106">
            <v>6.8594104308390025E-2</v>
          </cell>
        </row>
        <row r="107">
          <cell r="A107">
            <v>43783</v>
          </cell>
          <cell r="B107" t="str">
            <v>DGA COTE BASQUE</v>
          </cell>
          <cell r="C107">
            <v>780</v>
          </cell>
          <cell r="D107">
            <v>1</v>
          </cell>
          <cell r="E107">
            <v>2</v>
          </cell>
          <cell r="F107">
            <v>83</v>
          </cell>
          <cell r="G107">
            <v>0.10641025641025641</v>
          </cell>
          <cell r="H107">
            <v>144</v>
          </cell>
          <cell r="I107">
            <v>24</v>
          </cell>
          <cell r="J107">
            <v>463</v>
          </cell>
          <cell r="K107">
            <v>0</v>
          </cell>
          <cell r="L107">
            <v>1</v>
          </cell>
          <cell r="M107">
            <v>61</v>
          </cell>
          <cell r="N107">
            <v>0.13174946004319654</v>
          </cell>
          <cell r="O107">
            <v>74</v>
          </cell>
          <cell r="P107">
            <v>12.333333333333334</v>
          </cell>
          <cell r="Q107">
            <v>0.11907985822672648</v>
          </cell>
        </row>
        <row r="108">
          <cell r="A108">
            <v>51700</v>
          </cell>
          <cell r="B108" t="str">
            <v>Multisite BAYONNE</v>
          </cell>
          <cell r="C108">
            <v>249</v>
          </cell>
          <cell r="D108">
            <v>0</v>
          </cell>
          <cell r="E108">
            <v>0</v>
          </cell>
          <cell r="F108">
            <v>17</v>
          </cell>
          <cell r="G108">
            <v>6.8273092369477914E-2</v>
          </cell>
          <cell r="H108">
            <v>56</v>
          </cell>
          <cell r="I108">
            <v>9.3333333333333339</v>
          </cell>
          <cell r="J108">
            <v>145</v>
          </cell>
          <cell r="K108">
            <v>0</v>
          </cell>
          <cell r="L108">
            <v>0</v>
          </cell>
          <cell r="M108">
            <v>18</v>
          </cell>
          <cell r="N108">
            <v>0.12413793103448276</v>
          </cell>
          <cell r="O108">
            <v>25</v>
          </cell>
          <cell r="P108">
            <v>4.166666666666667</v>
          </cell>
          <cell r="Q108">
            <v>9.6205511701980329E-2</v>
          </cell>
        </row>
        <row r="109">
          <cell r="A109">
            <v>1700</v>
          </cell>
          <cell r="B109" t="str">
            <v>BAYONNE</v>
          </cell>
          <cell r="C109">
            <v>147</v>
          </cell>
          <cell r="D109">
            <v>0</v>
          </cell>
          <cell r="E109">
            <v>0</v>
          </cell>
          <cell r="F109">
            <v>7</v>
          </cell>
          <cell r="G109">
            <v>4.7619047619047616E-2</v>
          </cell>
          <cell r="H109">
            <v>36</v>
          </cell>
          <cell r="I109">
            <v>6</v>
          </cell>
          <cell r="J109">
            <v>79</v>
          </cell>
          <cell r="K109">
            <v>0</v>
          </cell>
          <cell r="L109">
            <v>0</v>
          </cell>
          <cell r="M109">
            <v>6</v>
          </cell>
          <cell r="N109">
            <v>7.5949367088607597E-2</v>
          </cell>
          <cell r="O109">
            <v>17</v>
          </cell>
          <cell r="P109">
            <v>2.8333333333333335</v>
          </cell>
          <cell r="Q109">
            <v>6.1784207353827607E-2</v>
          </cell>
        </row>
        <row r="110">
          <cell r="A110">
            <v>1737</v>
          </cell>
          <cell r="B110" t="str">
            <v>BAYONNE SAINT ESPRIT</v>
          </cell>
          <cell r="C110">
            <v>40</v>
          </cell>
          <cell r="D110">
            <v>0</v>
          </cell>
          <cell r="E110">
            <v>0</v>
          </cell>
          <cell r="F110">
            <v>7</v>
          </cell>
          <cell r="G110">
            <v>0.17499999999999999</v>
          </cell>
          <cell r="H110">
            <v>5</v>
          </cell>
          <cell r="I110">
            <v>0.83333333333333337</v>
          </cell>
          <cell r="J110">
            <v>26</v>
          </cell>
          <cell r="K110">
            <v>0</v>
          </cell>
          <cell r="L110">
            <v>0</v>
          </cell>
          <cell r="M110">
            <v>4</v>
          </cell>
          <cell r="N110">
            <v>0.15384615384615385</v>
          </cell>
          <cell r="O110">
            <v>4</v>
          </cell>
          <cell r="P110">
            <v>0.66666666666666663</v>
          </cell>
          <cell r="Q110">
            <v>0.16442307692307692</v>
          </cell>
        </row>
        <row r="111">
          <cell r="A111">
            <v>1747</v>
          </cell>
          <cell r="B111" t="str">
            <v>BAYONNE CITE DU PALAIS</v>
          </cell>
          <cell r="C111">
            <v>62</v>
          </cell>
          <cell r="D111">
            <v>0</v>
          </cell>
          <cell r="E111">
            <v>0</v>
          </cell>
          <cell r="F111">
            <v>3</v>
          </cell>
          <cell r="G111">
            <v>4.8387096774193547E-2</v>
          </cell>
          <cell r="H111">
            <v>15</v>
          </cell>
          <cell r="I111">
            <v>2.5</v>
          </cell>
          <cell r="J111">
            <v>40</v>
          </cell>
          <cell r="K111">
            <v>0</v>
          </cell>
          <cell r="L111">
            <v>0</v>
          </cell>
          <cell r="M111">
            <v>8</v>
          </cell>
          <cell r="N111">
            <v>0.2</v>
          </cell>
          <cell r="O111">
            <v>4</v>
          </cell>
          <cell r="P111">
            <v>0.66666666666666663</v>
          </cell>
          <cell r="Q111">
            <v>0.12419354838709679</v>
          </cell>
        </row>
        <row r="112">
          <cell r="A112">
            <v>51731</v>
          </cell>
          <cell r="B112" t="str">
            <v>Multisite BIARRITZ</v>
          </cell>
          <cell r="C112">
            <v>149</v>
          </cell>
          <cell r="D112">
            <v>0</v>
          </cell>
          <cell r="E112">
            <v>0</v>
          </cell>
          <cell r="F112">
            <v>14</v>
          </cell>
          <cell r="G112">
            <v>9.3959731543624164E-2</v>
          </cell>
          <cell r="H112">
            <v>30</v>
          </cell>
          <cell r="I112">
            <v>5</v>
          </cell>
          <cell r="J112">
            <v>86</v>
          </cell>
          <cell r="K112">
            <v>0</v>
          </cell>
          <cell r="L112">
            <v>0</v>
          </cell>
          <cell r="M112">
            <v>7</v>
          </cell>
          <cell r="N112">
            <v>8.1395348837209308E-2</v>
          </cell>
          <cell r="O112">
            <v>18</v>
          </cell>
          <cell r="P112">
            <v>3</v>
          </cell>
          <cell r="Q112">
            <v>8.7677540190416736E-2</v>
          </cell>
        </row>
        <row r="113">
          <cell r="A113">
            <v>1731</v>
          </cell>
          <cell r="B113" t="str">
            <v>BIARRITZ</v>
          </cell>
          <cell r="C113">
            <v>112</v>
          </cell>
          <cell r="D113">
            <v>0</v>
          </cell>
          <cell r="E113">
            <v>0</v>
          </cell>
          <cell r="F113">
            <v>9</v>
          </cell>
          <cell r="G113">
            <v>8.0357142857142863E-2</v>
          </cell>
          <cell r="H113">
            <v>24</v>
          </cell>
          <cell r="I113">
            <v>4</v>
          </cell>
          <cell r="J113">
            <v>59</v>
          </cell>
          <cell r="K113">
            <v>0</v>
          </cell>
          <cell r="L113">
            <v>0</v>
          </cell>
          <cell r="M113">
            <v>3</v>
          </cell>
          <cell r="N113">
            <v>5.0847457627118647E-2</v>
          </cell>
          <cell r="O113">
            <v>15</v>
          </cell>
          <cell r="P113">
            <v>2.5</v>
          </cell>
          <cell r="Q113">
            <v>6.5602300242130762E-2</v>
          </cell>
        </row>
        <row r="114">
          <cell r="A114">
            <v>1749</v>
          </cell>
          <cell r="B114" t="str">
            <v>BIARRITZ SAINT CHARLES</v>
          </cell>
          <cell r="C114">
            <v>37</v>
          </cell>
          <cell r="D114">
            <v>0</v>
          </cell>
          <cell r="E114">
            <v>0</v>
          </cell>
          <cell r="F114">
            <v>5</v>
          </cell>
          <cell r="G114">
            <v>0.13513513513513514</v>
          </cell>
          <cell r="H114">
            <v>6</v>
          </cell>
          <cell r="I114">
            <v>1</v>
          </cell>
          <cell r="J114">
            <v>27</v>
          </cell>
          <cell r="K114">
            <v>0</v>
          </cell>
          <cell r="L114">
            <v>0</v>
          </cell>
          <cell r="M114">
            <v>4</v>
          </cell>
          <cell r="N114">
            <v>0.14814814814814814</v>
          </cell>
          <cell r="O114">
            <v>4</v>
          </cell>
          <cell r="P114">
            <v>0.66666666666666663</v>
          </cell>
          <cell r="Q114">
            <v>0.14164164164164164</v>
          </cell>
        </row>
        <row r="115">
          <cell r="A115">
            <v>51735</v>
          </cell>
          <cell r="B115" t="str">
            <v>Multisite ST JEAN DE LUZ</v>
          </cell>
          <cell r="C115">
            <v>165</v>
          </cell>
          <cell r="D115">
            <v>1</v>
          </cell>
          <cell r="E115">
            <v>1</v>
          </cell>
          <cell r="F115">
            <v>23</v>
          </cell>
          <cell r="G115">
            <v>0.1393939393939394</v>
          </cell>
          <cell r="H115">
            <v>25</v>
          </cell>
          <cell r="I115">
            <v>4.166666666666667</v>
          </cell>
          <cell r="J115">
            <v>103</v>
          </cell>
          <cell r="K115">
            <v>0</v>
          </cell>
          <cell r="L115">
            <v>0</v>
          </cell>
          <cell r="M115">
            <v>14</v>
          </cell>
          <cell r="N115">
            <v>0.13592233009708737</v>
          </cell>
          <cell r="O115">
            <v>16</v>
          </cell>
          <cell r="P115">
            <v>2.6666666666666665</v>
          </cell>
          <cell r="Q115">
            <v>0.13765813474551339</v>
          </cell>
        </row>
        <row r="116">
          <cell r="A116">
            <v>1733</v>
          </cell>
          <cell r="B116" t="str">
            <v>HENDAYE</v>
          </cell>
          <cell r="C116">
            <v>38</v>
          </cell>
          <cell r="D116">
            <v>1</v>
          </cell>
          <cell r="E116">
            <v>1</v>
          </cell>
          <cell r="F116">
            <v>15</v>
          </cell>
          <cell r="G116">
            <v>0.39473684210526316</v>
          </cell>
          <cell r="H116">
            <v>0</v>
          </cell>
          <cell r="I116">
            <v>0</v>
          </cell>
          <cell r="J116">
            <v>34</v>
          </cell>
          <cell r="K116">
            <v>0</v>
          </cell>
          <cell r="L116">
            <v>0</v>
          </cell>
          <cell r="M116">
            <v>5</v>
          </cell>
          <cell r="N116">
            <v>0.14705882352941177</v>
          </cell>
          <cell r="O116">
            <v>5</v>
          </cell>
          <cell r="P116">
            <v>0.83333333333333337</v>
          </cell>
          <cell r="Q116">
            <v>0.27089783281733748</v>
          </cell>
        </row>
        <row r="117">
          <cell r="A117">
            <v>1735</v>
          </cell>
          <cell r="B117" t="str">
            <v>ST JEAN DE LUZ</v>
          </cell>
          <cell r="C117">
            <v>127</v>
          </cell>
          <cell r="D117">
            <v>0</v>
          </cell>
          <cell r="E117">
            <v>0</v>
          </cell>
          <cell r="F117">
            <v>8</v>
          </cell>
          <cell r="G117">
            <v>6.2992125984251968E-2</v>
          </cell>
          <cell r="H117">
            <v>29</v>
          </cell>
          <cell r="I117">
            <v>4.833333333333333</v>
          </cell>
          <cell r="J117">
            <v>69</v>
          </cell>
          <cell r="K117">
            <v>0</v>
          </cell>
          <cell r="L117">
            <v>0</v>
          </cell>
          <cell r="M117">
            <v>9</v>
          </cell>
          <cell r="N117">
            <v>0.13043478260869565</v>
          </cell>
          <cell r="O117">
            <v>12</v>
          </cell>
          <cell r="P117">
            <v>2</v>
          </cell>
          <cell r="Q117">
            <v>9.6713454296473808E-2</v>
          </cell>
        </row>
        <row r="118">
          <cell r="A118">
            <v>51738</v>
          </cell>
          <cell r="B118" t="str">
            <v>Multisite ANGLET</v>
          </cell>
          <cell r="C118">
            <v>168</v>
          </cell>
          <cell r="D118">
            <v>0</v>
          </cell>
          <cell r="E118">
            <v>1</v>
          </cell>
          <cell r="F118">
            <v>24</v>
          </cell>
          <cell r="G118">
            <v>0.14285714285714285</v>
          </cell>
          <cell r="H118">
            <v>25</v>
          </cell>
          <cell r="I118">
            <v>4.166666666666667</v>
          </cell>
          <cell r="J118">
            <v>98</v>
          </cell>
          <cell r="K118">
            <v>0</v>
          </cell>
          <cell r="L118">
            <v>1</v>
          </cell>
          <cell r="M118">
            <v>17</v>
          </cell>
          <cell r="N118">
            <v>0.17346938775510204</v>
          </cell>
          <cell r="O118">
            <v>12</v>
          </cell>
          <cell r="P118">
            <v>2</v>
          </cell>
          <cell r="Q118">
            <v>0.15816326530612246</v>
          </cell>
        </row>
        <row r="119">
          <cell r="A119">
            <v>1738</v>
          </cell>
          <cell r="B119" t="str">
            <v>ANGLET</v>
          </cell>
          <cell r="C119">
            <v>93</v>
          </cell>
          <cell r="D119">
            <v>0</v>
          </cell>
          <cell r="E119">
            <v>1</v>
          </cell>
          <cell r="F119">
            <v>18</v>
          </cell>
          <cell r="G119">
            <v>0.19354838709677419</v>
          </cell>
          <cell r="H119">
            <v>9</v>
          </cell>
          <cell r="I119">
            <v>1.5</v>
          </cell>
          <cell r="J119">
            <v>60</v>
          </cell>
          <cell r="K119">
            <v>0</v>
          </cell>
          <cell r="L119">
            <v>1</v>
          </cell>
          <cell r="M119">
            <v>11</v>
          </cell>
          <cell r="N119">
            <v>0.18333333333333332</v>
          </cell>
          <cell r="O119">
            <v>7</v>
          </cell>
          <cell r="P119">
            <v>1.1666666666666667</v>
          </cell>
          <cell r="Q119">
            <v>0.18844086021505374</v>
          </cell>
        </row>
        <row r="120">
          <cell r="A120">
            <v>1754</v>
          </cell>
          <cell r="B120" t="str">
            <v>ANGLET ERDIAN</v>
          </cell>
          <cell r="C120">
            <v>36</v>
          </cell>
          <cell r="D120">
            <v>0</v>
          </cell>
          <cell r="E120">
            <v>0</v>
          </cell>
          <cell r="F120">
            <v>1</v>
          </cell>
          <cell r="G120">
            <v>2.7777777777777776E-2</v>
          </cell>
          <cell r="H120">
            <v>10</v>
          </cell>
          <cell r="I120">
            <v>1.6666666666666667</v>
          </cell>
          <cell r="J120">
            <v>19</v>
          </cell>
          <cell r="K120">
            <v>0</v>
          </cell>
          <cell r="L120">
            <v>0</v>
          </cell>
          <cell r="M120">
            <v>2</v>
          </cell>
          <cell r="N120">
            <v>0.10526315789473684</v>
          </cell>
          <cell r="O120">
            <v>4</v>
          </cell>
          <cell r="P120">
            <v>0.66666666666666663</v>
          </cell>
          <cell r="Q120">
            <v>6.6520467836257313E-2</v>
          </cell>
        </row>
        <row r="121">
          <cell r="A121">
            <v>1755</v>
          </cell>
          <cell r="B121" t="str">
            <v>USTARITZ</v>
          </cell>
          <cell r="C121">
            <v>39</v>
          </cell>
          <cell r="D121">
            <v>0</v>
          </cell>
          <cell r="E121">
            <v>0</v>
          </cell>
          <cell r="F121">
            <v>5</v>
          </cell>
          <cell r="G121">
            <v>0.12820512820512819</v>
          </cell>
          <cell r="H121">
            <v>7</v>
          </cell>
          <cell r="I121">
            <v>1.1666666666666667</v>
          </cell>
          <cell r="J121">
            <v>19</v>
          </cell>
          <cell r="K121">
            <v>0</v>
          </cell>
          <cell r="L121">
            <v>0</v>
          </cell>
          <cell r="M121">
            <v>4</v>
          </cell>
          <cell r="N121">
            <v>0.21052631578947367</v>
          </cell>
          <cell r="O121">
            <v>2</v>
          </cell>
          <cell r="P121">
            <v>0.33333333333333331</v>
          </cell>
          <cell r="Q121">
            <v>0.16936572199730093</v>
          </cell>
        </row>
        <row r="122">
          <cell r="A122">
            <v>1743</v>
          </cell>
          <cell r="B122" t="str">
            <v>CAMBO LES BAINS</v>
          </cell>
          <cell r="C122">
            <v>49</v>
          </cell>
          <cell r="D122">
            <v>0</v>
          </cell>
          <cell r="E122">
            <v>0</v>
          </cell>
          <cell r="F122">
            <v>5</v>
          </cell>
          <cell r="G122">
            <v>0.10204081632653061</v>
          </cell>
          <cell r="H122">
            <v>10</v>
          </cell>
          <cell r="I122">
            <v>1.6666666666666667</v>
          </cell>
          <cell r="J122">
            <v>31</v>
          </cell>
          <cell r="K122">
            <v>0</v>
          </cell>
          <cell r="L122">
            <v>0</v>
          </cell>
          <cell r="M122">
            <v>5</v>
          </cell>
          <cell r="N122">
            <v>0.16129032258064516</v>
          </cell>
          <cell r="O122">
            <v>4</v>
          </cell>
          <cell r="P122">
            <v>0.66666666666666663</v>
          </cell>
          <cell r="Q122">
            <v>0.13166556945358787</v>
          </cell>
        </row>
        <row r="123">
          <cell r="A123">
            <v>43787</v>
          </cell>
          <cell r="B123" t="str">
            <v>DGA LANDES SUD</v>
          </cell>
          <cell r="C123">
            <v>460</v>
          </cell>
          <cell r="D123">
            <v>1</v>
          </cell>
          <cell r="E123">
            <v>2</v>
          </cell>
          <cell r="F123">
            <v>53</v>
          </cell>
          <cell r="G123">
            <v>0.11521739130434783</v>
          </cell>
          <cell r="H123">
            <v>81</v>
          </cell>
          <cell r="I123">
            <v>13.5</v>
          </cell>
          <cell r="J123">
            <v>311</v>
          </cell>
          <cell r="K123">
            <v>1</v>
          </cell>
          <cell r="L123">
            <v>2</v>
          </cell>
          <cell r="M123">
            <v>50</v>
          </cell>
          <cell r="N123">
            <v>0.16077170418006431</v>
          </cell>
          <cell r="O123">
            <v>41</v>
          </cell>
          <cell r="P123">
            <v>6.833333333333333</v>
          </cell>
          <cell r="Q123">
            <v>0.13799454774220607</v>
          </cell>
        </row>
        <row r="124">
          <cell r="A124">
            <v>51732</v>
          </cell>
          <cell r="B124" t="str">
            <v>Multisite DAX</v>
          </cell>
          <cell r="C124">
            <v>231</v>
          </cell>
          <cell r="D124">
            <v>0</v>
          </cell>
          <cell r="E124">
            <v>0</v>
          </cell>
          <cell r="F124">
            <v>29</v>
          </cell>
          <cell r="G124">
            <v>0.12554112554112554</v>
          </cell>
          <cell r="H124">
            <v>38</v>
          </cell>
          <cell r="I124">
            <v>6.333333333333333</v>
          </cell>
          <cell r="J124">
            <v>156</v>
          </cell>
          <cell r="K124">
            <v>1</v>
          </cell>
          <cell r="L124">
            <v>2</v>
          </cell>
          <cell r="M124">
            <v>28</v>
          </cell>
          <cell r="N124">
            <v>0.17948717948717949</v>
          </cell>
          <cell r="O124">
            <v>18</v>
          </cell>
          <cell r="P124">
            <v>3</v>
          </cell>
          <cell r="Q124">
            <v>0.15251415251415251</v>
          </cell>
        </row>
        <row r="125">
          <cell r="A125">
            <v>1732</v>
          </cell>
          <cell r="B125" t="str">
            <v>DAX</v>
          </cell>
          <cell r="C125">
            <v>142</v>
          </cell>
          <cell r="D125">
            <v>0</v>
          </cell>
          <cell r="E125">
            <v>0</v>
          </cell>
          <cell r="F125">
            <v>22</v>
          </cell>
          <cell r="G125">
            <v>0.15492957746478872</v>
          </cell>
          <cell r="H125">
            <v>20</v>
          </cell>
          <cell r="I125">
            <v>3.3333333333333335</v>
          </cell>
          <cell r="J125">
            <v>94</v>
          </cell>
          <cell r="K125">
            <v>0</v>
          </cell>
          <cell r="L125">
            <v>0</v>
          </cell>
          <cell r="M125">
            <v>19</v>
          </cell>
          <cell r="N125">
            <v>0.20212765957446807</v>
          </cell>
          <cell r="O125">
            <v>9</v>
          </cell>
          <cell r="P125">
            <v>1.5</v>
          </cell>
          <cell r="Q125">
            <v>0.1785286185196284</v>
          </cell>
        </row>
        <row r="126">
          <cell r="A126">
            <v>1742</v>
          </cell>
          <cell r="B126" t="str">
            <v>PEYREHORADE</v>
          </cell>
          <cell r="C126">
            <v>37</v>
          </cell>
          <cell r="D126">
            <v>0</v>
          </cell>
          <cell r="E126">
            <v>0</v>
          </cell>
          <cell r="F126">
            <v>3</v>
          </cell>
          <cell r="G126">
            <v>8.1081081081081086E-2</v>
          </cell>
          <cell r="H126">
            <v>8</v>
          </cell>
          <cell r="I126">
            <v>1.3333333333333333</v>
          </cell>
          <cell r="J126">
            <v>27</v>
          </cell>
          <cell r="K126">
            <v>1</v>
          </cell>
          <cell r="L126">
            <v>1</v>
          </cell>
          <cell r="M126">
            <v>5</v>
          </cell>
          <cell r="N126">
            <v>0.18518518518518517</v>
          </cell>
          <cell r="O126">
            <v>3</v>
          </cell>
          <cell r="P126">
            <v>0.5</v>
          </cell>
          <cell r="Q126">
            <v>0.13313313313313313</v>
          </cell>
        </row>
        <row r="127">
          <cell r="A127">
            <v>1745</v>
          </cell>
          <cell r="B127" t="str">
            <v>SAINT PAUL LES DAX</v>
          </cell>
          <cell r="C127">
            <v>52</v>
          </cell>
          <cell r="D127">
            <v>0</v>
          </cell>
          <cell r="E127">
            <v>0</v>
          </cell>
          <cell r="F127">
            <v>4</v>
          </cell>
          <cell r="G127">
            <v>7.6923076923076927E-2</v>
          </cell>
          <cell r="H127">
            <v>12</v>
          </cell>
          <cell r="I127">
            <v>2</v>
          </cell>
          <cell r="J127">
            <v>35</v>
          </cell>
          <cell r="K127">
            <v>0</v>
          </cell>
          <cell r="L127">
            <v>1</v>
          </cell>
          <cell r="M127">
            <v>4</v>
          </cell>
          <cell r="N127">
            <v>0.11428571428571428</v>
          </cell>
          <cell r="O127">
            <v>7</v>
          </cell>
          <cell r="P127">
            <v>1.1666666666666667</v>
          </cell>
          <cell r="Q127">
            <v>9.5604395604395598E-2</v>
          </cell>
        </row>
        <row r="128">
          <cell r="A128">
            <v>51746</v>
          </cell>
          <cell r="B128" t="str">
            <v>Multisite CAPBRETON</v>
          </cell>
          <cell r="C128">
            <v>229</v>
          </cell>
          <cell r="D128">
            <v>1</v>
          </cell>
          <cell r="E128">
            <v>2</v>
          </cell>
          <cell r="F128">
            <v>24</v>
          </cell>
          <cell r="G128">
            <v>0.10480349344978165</v>
          </cell>
          <cell r="H128">
            <v>43</v>
          </cell>
          <cell r="I128">
            <v>7.166666666666667</v>
          </cell>
          <cell r="J128">
            <v>156</v>
          </cell>
          <cell r="K128">
            <v>0</v>
          </cell>
          <cell r="L128">
            <v>0</v>
          </cell>
          <cell r="M128">
            <v>22</v>
          </cell>
          <cell r="N128">
            <v>0.14102564102564102</v>
          </cell>
          <cell r="O128">
            <v>24</v>
          </cell>
          <cell r="P128">
            <v>4</v>
          </cell>
          <cell r="Q128">
            <v>0.12291456723771134</v>
          </cell>
        </row>
        <row r="129">
          <cell r="A129">
            <v>1740</v>
          </cell>
          <cell r="B129" t="str">
            <v>TARNOS</v>
          </cell>
          <cell r="C129">
            <v>71</v>
          </cell>
          <cell r="D129">
            <v>0</v>
          </cell>
          <cell r="E129">
            <v>0</v>
          </cell>
          <cell r="F129">
            <v>4</v>
          </cell>
          <cell r="G129">
            <v>5.6338028169014086E-2</v>
          </cell>
          <cell r="H129">
            <v>17</v>
          </cell>
          <cell r="I129">
            <v>2.8333333333333335</v>
          </cell>
          <cell r="J129">
            <v>53</v>
          </cell>
          <cell r="K129">
            <v>0</v>
          </cell>
          <cell r="L129">
            <v>0</v>
          </cell>
          <cell r="M129">
            <v>7</v>
          </cell>
          <cell r="N129">
            <v>0.13207547169811321</v>
          </cell>
          <cell r="O129">
            <v>9</v>
          </cell>
          <cell r="P129">
            <v>1.5</v>
          </cell>
          <cell r="Q129">
            <v>9.4206749933563649E-2</v>
          </cell>
        </row>
        <row r="130">
          <cell r="A130">
            <v>1746</v>
          </cell>
          <cell r="B130" t="str">
            <v>CAPBRETON</v>
          </cell>
          <cell r="C130">
            <v>88</v>
          </cell>
          <cell r="D130">
            <v>0</v>
          </cell>
          <cell r="E130">
            <v>1</v>
          </cell>
          <cell r="F130">
            <v>2</v>
          </cell>
          <cell r="G130">
            <v>2.2727272727272728E-2</v>
          </cell>
          <cell r="H130">
            <v>24</v>
          </cell>
          <cell r="I130">
            <v>4</v>
          </cell>
          <cell r="J130">
            <v>58</v>
          </cell>
          <cell r="K130">
            <v>0</v>
          </cell>
          <cell r="L130">
            <v>0</v>
          </cell>
          <cell r="M130">
            <v>14</v>
          </cell>
          <cell r="N130">
            <v>0.2413793103448276</v>
          </cell>
          <cell r="O130">
            <v>3</v>
          </cell>
          <cell r="P130">
            <v>0.5</v>
          </cell>
          <cell r="Q130">
            <v>0.13205329153605017</v>
          </cell>
        </row>
        <row r="131">
          <cell r="A131">
            <v>1753</v>
          </cell>
          <cell r="B131" t="str">
            <v>SAINT VINCENT DE TYROSSE</v>
          </cell>
          <cell r="C131">
            <v>70</v>
          </cell>
          <cell r="D131">
            <v>1</v>
          </cell>
          <cell r="E131">
            <v>1</v>
          </cell>
          <cell r="F131">
            <v>18</v>
          </cell>
          <cell r="G131">
            <v>0.25714285714285712</v>
          </cell>
          <cell r="H131">
            <v>3</v>
          </cell>
          <cell r="I131">
            <v>0.5</v>
          </cell>
          <cell r="J131">
            <v>45</v>
          </cell>
          <cell r="K131">
            <v>0</v>
          </cell>
          <cell r="L131">
            <v>0</v>
          </cell>
          <cell r="M131">
            <v>1</v>
          </cell>
          <cell r="N131">
            <v>2.2222222222222223E-2</v>
          </cell>
          <cell r="O131">
            <v>13</v>
          </cell>
          <cell r="P131">
            <v>2.1666666666666665</v>
          </cell>
          <cell r="Q131">
            <v>0.13968253968253966</v>
          </cell>
        </row>
        <row r="132">
          <cell r="A132">
            <v>43804</v>
          </cell>
          <cell r="B132" t="str">
            <v>DGA VIENNE</v>
          </cell>
          <cell r="C132">
            <v>700</v>
          </cell>
          <cell r="D132">
            <v>0</v>
          </cell>
          <cell r="E132">
            <v>2</v>
          </cell>
          <cell r="F132">
            <v>77</v>
          </cell>
          <cell r="G132">
            <v>0.11</v>
          </cell>
          <cell r="H132">
            <v>126</v>
          </cell>
          <cell r="I132">
            <v>21</v>
          </cell>
          <cell r="J132">
            <v>419</v>
          </cell>
          <cell r="K132">
            <v>0</v>
          </cell>
          <cell r="L132">
            <v>0</v>
          </cell>
          <cell r="M132">
            <v>48</v>
          </cell>
          <cell r="N132">
            <v>0.11455847255369929</v>
          </cell>
          <cell r="O132">
            <v>74</v>
          </cell>
          <cell r="P132">
            <v>12.333333333333334</v>
          </cell>
          <cell r="Q132">
            <v>0.11227923627684964</v>
          </cell>
        </row>
        <row r="133">
          <cell r="A133">
            <v>57800</v>
          </cell>
          <cell r="B133" t="str">
            <v>Multisite POITIERS</v>
          </cell>
          <cell r="C133">
            <v>311</v>
          </cell>
          <cell r="D133">
            <v>0</v>
          </cell>
          <cell r="E133">
            <v>1</v>
          </cell>
          <cell r="F133">
            <v>36</v>
          </cell>
          <cell r="G133">
            <v>0.1157556270096463</v>
          </cell>
          <cell r="H133">
            <v>55</v>
          </cell>
          <cell r="I133">
            <v>9.1666666666666661</v>
          </cell>
          <cell r="J133">
            <v>154</v>
          </cell>
          <cell r="K133">
            <v>0</v>
          </cell>
          <cell r="L133">
            <v>0</v>
          </cell>
          <cell r="M133">
            <v>19</v>
          </cell>
          <cell r="N133">
            <v>0.12337662337662338</v>
          </cell>
          <cell r="O133">
            <v>26</v>
          </cell>
          <cell r="P133">
            <v>4.333333333333333</v>
          </cell>
          <cell r="Q133">
            <v>0.11956612519313484</v>
          </cell>
        </row>
        <row r="134">
          <cell r="A134">
            <v>7800</v>
          </cell>
          <cell r="B134" t="str">
            <v>POITIERS</v>
          </cell>
          <cell r="C134">
            <v>248</v>
          </cell>
          <cell r="D134">
            <v>0</v>
          </cell>
          <cell r="E134">
            <v>1</v>
          </cell>
          <cell r="F134">
            <v>28</v>
          </cell>
          <cell r="G134">
            <v>0.11290322580645161</v>
          </cell>
          <cell r="H134">
            <v>44</v>
          </cell>
          <cell r="I134">
            <v>7.333333333333333</v>
          </cell>
          <cell r="J134">
            <v>109</v>
          </cell>
          <cell r="K134">
            <v>0</v>
          </cell>
          <cell r="L134">
            <v>0</v>
          </cell>
          <cell r="M134">
            <v>10</v>
          </cell>
          <cell r="N134">
            <v>9.1743119266055051E-2</v>
          </cell>
          <cell r="O134">
            <v>22</v>
          </cell>
          <cell r="P134">
            <v>3.6666666666666665</v>
          </cell>
          <cell r="Q134">
            <v>0.10232317253625334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63</v>
          </cell>
          <cell r="D136">
            <v>0</v>
          </cell>
          <cell r="E136">
            <v>0</v>
          </cell>
          <cell r="F136">
            <v>8</v>
          </cell>
          <cell r="G136">
            <v>0.12698412698412698</v>
          </cell>
          <cell r="H136">
            <v>11</v>
          </cell>
          <cell r="I136">
            <v>1.8333333333333333</v>
          </cell>
          <cell r="J136">
            <v>45</v>
          </cell>
          <cell r="K136">
            <v>0</v>
          </cell>
          <cell r="L136">
            <v>0</v>
          </cell>
          <cell r="M136">
            <v>9</v>
          </cell>
          <cell r="N136">
            <v>0.2</v>
          </cell>
          <cell r="O136">
            <v>5</v>
          </cell>
          <cell r="P136">
            <v>0.83333333333333337</v>
          </cell>
          <cell r="Q136">
            <v>0.16349206349206349</v>
          </cell>
        </row>
        <row r="137">
          <cell r="A137">
            <v>7831</v>
          </cell>
          <cell r="B137" t="str">
            <v>CHATELLERAULT</v>
          </cell>
          <cell r="C137">
            <v>136</v>
          </cell>
          <cell r="D137">
            <v>0</v>
          </cell>
          <cell r="E137">
            <v>1</v>
          </cell>
          <cell r="F137">
            <v>16</v>
          </cell>
          <cell r="G137">
            <v>0.11764705882352941</v>
          </cell>
          <cell r="H137">
            <v>24</v>
          </cell>
          <cell r="I137">
            <v>4</v>
          </cell>
          <cell r="J137">
            <v>110</v>
          </cell>
          <cell r="K137">
            <v>0</v>
          </cell>
          <cell r="L137">
            <v>0</v>
          </cell>
          <cell r="M137">
            <v>10</v>
          </cell>
          <cell r="N137">
            <v>9.0909090909090912E-2</v>
          </cell>
          <cell r="O137">
            <v>22</v>
          </cell>
          <cell r="P137">
            <v>3.6666666666666665</v>
          </cell>
          <cell r="Q137">
            <v>0.10427807486631016</v>
          </cell>
        </row>
        <row r="138">
          <cell r="A138">
            <v>57836</v>
          </cell>
          <cell r="B138" t="str">
            <v>Multisite POITIERS PROVENCE</v>
          </cell>
          <cell r="C138">
            <v>253</v>
          </cell>
          <cell r="D138">
            <v>0</v>
          </cell>
          <cell r="E138">
            <v>0</v>
          </cell>
          <cell r="F138">
            <v>25</v>
          </cell>
          <cell r="G138">
            <v>9.8814229249011856E-2</v>
          </cell>
          <cell r="H138">
            <v>49</v>
          </cell>
          <cell r="I138">
            <v>8.1666666666666661</v>
          </cell>
          <cell r="J138">
            <v>143</v>
          </cell>
          <cell r="K138">
            <v>0</v>
          </cell>
          <cell r="L138">
            <v>0</v>
          </cell>
          <cell r="M138">
            <v>19</v>
          </cell>
          <cell r="N138">
            <v>0.13286713286713286</v>
          </cell>
          <cell r="O138">
            <v>23</v>
          </cell>
          <cell r="P138">
            <v>3.8333333333333335</v>
          </cell>
          <cell r="Q138">
            <v>0.11584068105807235</v>
          </cell>
        </row>
        <row r="139">
          <cell r="A139">
            <v>7802</v>
          </cell>
          <cell r="B139" t="str">
            <v>NEUVILLE DE POITOU</v>
          </cell>
          <cell r="C139">
            <v>45</v>
          </cell>
          <cell r="D139">
            <v>0</v>
          </cell>
          <cell r="E139">
            <v>0</v>
          </cell>
          <cell r="F139">
            <v>2</v>
          </cell>
          <cell r="G139">
            <v>4.4444444444444446E-2</v>
          </cell>
          <cell r="H139">
            <v>12</v>
          </cell>
          <cell r="I139">
            <v>2</v>
          </cell>
          <cell r="J139">
            <v>31</v>
          </cell>
          <cell r="K139">
            <v>0</v>
          </cell>
          <cell r="L139">
            <v>0</v>
          </cell>
          <cell r="M139">
            <v>4</v>
          </cell>
          <cell r="N139">
            <v>0.12903225806451613</v>
          </cell>
          <cell r="O139">
            <v>5</v>
          </cell>
          <cell r="P139">
            <v>0.83333333333333337</v>
          </cell>
          <cell r="Q139">
            <v>8.6738351254480289E-2</v>
          </cell>
        </row>
        <row r="140">
          <cell r="A140">
            <v>7832</v>
          </cell>
          <cell r="B140" t="str">
            <v>POITIERS BEAULIEU</v>
          </cell>
          <cell r="C140">
            <v>130</v>
          </cell>
          <cell r="D140">
            <v>0</v>
          </cell>
          <cell r="E140">
            <v>0</v>
          </cell>
          <cell r="F140">
            <v>14</v>
          </cell>
          <cell r="G140">
            <v>0.1076923076923077</v>
          </cell>
          <cell r="H140">
            <v>24</v>
          </cell>
          <cell r="I140">
            <v>4</v>
          </cell>
          <cell r="J140">
            <v>63</v>
          </cell>
          <cell r="K140">
            <v>0</v>
          </cell>
          <cell r="L140">
            <v>0</v>
          </cell>
          <cell r="M140">
            <v>8</v>
          </cell>
          <cell r="N140">
            <v>0.12698412698412698</v>
          </cell>
          <cell r="O140">
            <v>11</v>
          </cell>
          <cell r="P140">
            <v>1.8333333333333333</v>
          </cell>
          <cell r="Q140">
            <v>0.11733821733821734</v>
          </cell>
        </row>
        <row r="141">
          <cell r="A141">
            <v>7836</v>
          </cell>
          <cell r="B141" t="str">
            <v>POITIERS PROVENCE</v>
          </cell>
          <cell r="C141">
            <v>78</v>
          </cell>
          <cell r="D141">
            <v>0</v>
          </cell>
          <cell r="E141">
            <v>0</v>
          </cell>
          <cell r="F141">
            <v>9</v>
          </cell>
          <cell r="G141">
            <v>0.11538461538461539</v>
          </cell>
          <cell r="H141">
            <v>14</v>
          </cell>
          <cell r="I141">
            <v>2.3333333333333335</v>
          </cell>
          <cell r="J141">
            <v>49</v>
          </cell>
          <cell r="K141">
            <v>0</v>
          </cell>
          <cell r="L141">
            <v>0</v>
          </cell>
          <cell r="M141">
            <v>7</v>
          </cell>
          <cell r="N141">
            <v>0.14285714285714285</v>
          </cell>
          <cell r="O141">
            <v>8</v>
          </cell>
          <cell r="P141">
            <v>1.3333333333333333</v>
          </cell>
          <cell r="Q141">
            <v>0.12912087912087911</v>
          </cell>
        </row>
        <row r="142">
          <cell r="A142">
            <v>43812</v>
          </cell>
          <cell r="B142" t="str">
            <v>DGA PAYS ROCHELAIS DEUX SEVRES</v>
          </cell>
          <cell r="C142">
            <v>865</v>
          </cell>
          <cell r="D142">
            <v>5</v>
          </cell>
          <cell r="E142">
            <v>6</v>
          </cell>
          <cell r="F142">
            <v>115</v>
          </cell>
          <cell r="G142">
            <v>0.13294797687861271</v>
          </cell>
          <cell r="H142">
            <v>136</v>
          </cell>
          <cell r="I142">
            <v>22.666666666666668</v>
          </cell>
          <cell r="J142">
            <v>480</v>
          </cell>
          <cell r="K142">
            <v>2</v>
          </cell>
          <cell r="L142">
            <v>4</v>
          </cell>
          <cell r="M142">
            <v>69</v>
          </cell>
          <cell r="N142">
            <v>0.14374999999999999</v>
          </cell>
          <cell r="O142">
            <v>71</v>
          </cell>
          <cell r="P142">
            <v>11.833333333333334</v>
          </cell>
          <cell r="Q142">
            <v>0.13834898843930635</v>
          </cell>
        </row>
        <row r="143">
          <cell r="A143">
            <v>55131</v>
          </cell>
          <cell r="B143" t="str">
            <v>Multisite BRESSUIRE</v>
          </cell>
          <cell r="C143">
            <v>122</v>
          </cell>
          <cell r="D143">
            <v>0</v>
          </cell>
          <cell r="E143">
            <v>1</v>
          </cell>
          <cell r="F143">
            <v>9</v>
          </cell>
          <cell r="G143">
            <v>7.3770491803278687E-2</v>
          </cell>
          <cell r="H143">
            <v>27</v>
          </cell>
          <cell r="I143">
            <v>4.5</v>
          </cell>
          <cell r="J143">
            <v>84</v>
          </cell>
          <cell r="K143">
            <v>0</v>
          </cell>
          <cell r="L143">
            <v>0</v>
          </cell>
          <cell r="M143">
            <v>7</v>
          </cell>
          <cell r="N143">
            <v>8.3333333333333329E-2</v>
          </cell>
          <cell r="O143">
            <v>18</v>
          </cell>
          <cell r="P143">
            <v>3</v>
          </cell>
          <cell r="Q143">
            <v>7.8551912568306015E-2</v>
          </cell>
        </row>
        <row r="144">
          <cell r="A144">
            <v>5131</v>
          </cell>
          <cell r="B144" t="str">
            <v>BRESSUIRE</v>
          </cell>
          <cell r="C144">
            <v>47</v>
          </cell>
          <cell r="D144">
            <v>0</v>
          </cell>
          <cell r="E144">
            <v>1</v>
          </cell>
          <cell r="F144">
            <v>6</v>
          </cell>
          <cell r="G144">
            <v>0.1276595744680851</v>
          </cell>
          <cell r="H144">
            <v>8</v>
          </cell>
          <cell r="I144">
            <v>1.3333333333333333</v>
          </cell>
          <cell r="J144">
            <v>33</v>
          </cell>
          <cell r="K144">
            <v>0</v>
          </cell>
          <cell r="L144">
            <v>0</v>
          </cell>
          <cell r="M144">
            <v>2</v>
          </cell>
          <cell r="N144">
            <v>6.0606060606060608E-2</v>
          </cell>
          <cell r="O144">
            <v>8</v>
          </cell>
          <cell r="P144">
            <v>1.3333333333333333</v>
          </cell>
          <cell r="Q144">
            <v>9.4132817537072852E-2</v>
          </cell>
        </row>
        <row r="145">
          <cell r="A145">
            <v>5139</v>
          </cell>
          <cell r="B145" t="str">
            <v>THOUARS</v>
          </cell>
          <cell r="C145">
            <v>34</v>
          </cell>
          <cell r="D145">
            <v>0</v>
          </cell>
          <cell r="E145">
            <v>0</v>
          </cell>
          <cell r="F145">
            <v>1</v>
          </cell>
          <cell r="G145">
            <v>2.9411764705882353E-2</v>
          </cell>
          <cell r="H145">
            <v>9</v>
          </cell>
          <cell r="I145">
            <v>1.5</v>
          </cell>
          <cell r="J145">
            <v>25</v>
          </cell>
          <cell r="K145">
            <v>0</v>
          </cell>
          <cell r="L145">
            <v>0</v>
          </cell>
          <cell r="M145">
            <v>3</v>
          </cell>
          <cell r="N145">
            <v>0.12</v>
          </cell>
          <cell r="O145">
            <v>5</v>
          </cell>
          <cell r="P145">
            <v>0.83333333333333337</v>
          </cell>
          <cell r="Q145">
            <v>7.4705882352941178E-2</v>
          </cell>
        </row>
        <row r="146">
          <cell r="A146">
            <v>7834</v>
          </cell>
          <cell r="B146" t="str">
            <v>PARTHENAY</v>
          </cell>
          <cell r="C146">
            <v>41</v>
          </cell>
          <cell r="D146">
            <v>0</v>
          </cell>
          <cell r="E146">
            <v>0</v>
          </cell>
          <cell r="F146">
            <v>2</v>
          </cell>
          <cell r="G146">
            <v>4.878048780487805E-2</v>
          </cell>
          <cell r="H146">
            <v>10</v>
          </cell>
          <cell r="I146">
            <v>1.6666666666666667</v>
          </cell>
          <cell r="J146">
            <v>26</v>
          </cell>
          <cell r="K146">
            <v>0</v>
          </cell>
          <cell r="L146">
            <v>0</v>
          </cell>
          <cell r="M146">
            <v>2</v>
          </cell>
          <cell r="N146">
            <v>7.6923076923076927E-2</v>
          </cell>
          <cell r="O146">
            <v>6</v>
          </cell>
          <cell r="P146">
            <v>1</v>
          </cell>
          <cell r="Q146">
            <v>6.2851782363977482E-2</v>
          </cell>
        </row>
        <row r="147">
          <cell r="A147">
            <v>57833</v>
          </cell>
          <cell r="B147" t="str">
            <v>Multisite NIORT</v>
          </cell>
          <cell r="C147">
            <v>181</v>
          </cell>
          <cell r="D147">
            <v>2</v>
          </cell>
          <cell r="E147">
            <v>2</v>
          </cell>
          <cell r="F147">
            <v>14</v>
          </cell>
          <cell r="G147">
            <v>7.7348066298342538E-2</v>
          </cell>
          <cell r="H147">
            <v>39</v>
          </cell>
          <cell r="I147">
            <v>6.5</v>
          </cell>
          <cell r="J147">
            <v>115</v>
          </cell>
          <cell r="K147">
            <v>0</v>
          </cell>
          <cell r="L147">
            <v>2</v>
          </cell>
          <cell r="M147">
            <v>15</v>
          </cell>
          <cell r="N147">
            <v>0.13043478260869565</v>
          </cell>
          <cell r="O147">
            <v>19</v>
          </cell>
          <cell r="P147">
            <v>3.1666666666666665</v>
          </cell>
          <cell r="Q147">
            <v>0.10389142445351909</v>
          </cell>
        </row>
        <row r="148">
          <cell r="A148">
            <v>7833</v>
          </cell>
          <cell r="B148" t="str">
            <v>NIORT</v>
          </cell>
          <cell r="C148">
            <v>126</v>
          </cell>
          <cell r="D148">
            <v>2</v>
          </cell>
          <cell r="E148">
            <v>2</v>
          </cell>
          <cell r="F148">
            <v>12</v>
          </cell>
          <cell r="G148">
            <v>9.5238095238095233E-2</v>
          </cell>
          <cell r="H148">
            <v>25</v>
          </cell>
          <cell r="I148">
            <v>4.166666666666667</v>
          </cell>
          <cell r="J148">
            <v>76</v>
          </cell>
          <cell r="K148">
            <v>0</v>
          </cell>
          <cell r="L148">
            <v>0</v>
          </cell>
          <cell r="M148">
            <v>9</v>
          </cell>
          <cell r="N148">
            <v>0.11842105263157894</v>
          </cell>
          <cell r="O148">
            <v>14</v>
          </cell>
          <cell r="P148">
            <v>2.3333333333333335</v>
          </cell>
          <cell r="Q148">
            <v>0.10682957393483708</v>
          </cell>
        </row>
        <row r="149">
          <cell r="A149">
            <v>7835</v>
          </cell>
          <cell r="B149" t="str">
            <v>SAINT MAIXENT L'ECOLE</v>
          </cell>
          <cell r="C149">
            <v>39</v>
          </cell>
          <cell r="D149">
            <v>0</v>
          </cell>
          <cell r="E149">
            <v>0</v>
          </cell>
          <cell r="F149">
            <v>2</v>
          </cell>
          <cell r="G149">
            <v>5.128205128205128E-2</v>
          </cell>
          <cell r="H149">
            <v>10</v>
          </cell>
          <cell r="I149">
            <v>1.6666666666666667</v>
          </cell>
          <cell r="J149">
            <v>26</v>
          </cell>
          <cell r="K149">
            <v>0</v>
          </cell>
          <cell r="L149">
            <v>2</v>
          </cell>
          <cell r="M149">
            <v>5</v>
          </cell>
          <cell r="N149">
            <v>0.19230769230769232</v>
          </cell>
          <cell r="O149">
            <v>3</v>
          </cell>
          <cell r="P149">
            <v>0.5</v>
          </cell>
          <cell r="Q149">
            <v>0.12179487179487181</v>
          </cell>
        </row>
        <row r="150">
          <cell r="A150">
            <v>7837</v>
          </cell>
          <cell r="B150" t="str">
            <v>MELLE</v>
          </cell>
          <cell r="C150">
            <v>16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5</v>
          </cell>
          <cell r="I150">
            <v>0.83333333333333337</v>
          </cell>
          <cell r="J150">
            <v>13</v>
          </cell>
          <cell r="K150">
            <v>0</v>
          </cell>
          <cell r="L150">
            <v>0</v>
          </cell>
          <cell r="M150">
            <v>1</v>
          </cell>
          <cell r="N150">
            <v>7.6923076923076927E-2</v>
          </cell>
          <cell r="O150">
            <v>3</v>
          </cell>
          <cell r="P150">
            <v>0.5</v>
          </cell>
          <cell r="Q150">
            <v>3.8461538461538464E-2</v>
          </cell>
        </row>
        <row r="151">
          <cell r="A151">
            <v>58100</v>
          </cell>
          <cell r="B151" t="str">
            <v>Multisite LA ROCHELLE</v>
          </cell>
          <cell r="C151">
            <v>287</v>
          </cell>
          <cell r="D151">
            <v>2</v>
          </cell>
          <cell r="E151">
            <v>2</v>
          </cell>
          <cell r="F151">
            <v>52</v>
          </cell>
          <cell r="G151">
            <v>0.18118466898954705</v>
          </cell>
          <cell r="H151">
            <v>32</v>
          </cell>
          <cell r="I151">
            <v>5.333333333333333</v>
          </cell>
          <cell r="J151">
            <v>144</v>
          </cell>
          <cell r="K151">
            <v>2</v>
          </cell>
          <cell r="L151">
            <v>2</v>
          </cell>
          <cell r="M151">
            <v>24</v>
          </cell>
          <cell r="N151">
            <v>0.16666666666666666</v>
          </cell>
          <cell r="O151">
            <v>18</v>
          </cell>
          <cell r="P151">
            <v>3</v>
          </cell>
          <cell r="Q151">
            <v>0.17392566782810687</v>
          </cell>
        </row>
        <row r="152">
          <cell r="A152">
            <v>8100</v>
          </cell>
          <cell r="B152" t="str">
            <v>LA ROCHELLE</v>
          </cell>
          <cell r="C152">
            <v>171</v>
          </cell>
          <cell r="D152">
            <v>0</v>
          </cell>
          <cell r="E152">
            <v>0</v>
          </cell>
          <cell r="F152">
            <v>23</v>
          </cell>
          <cell r="G152">
            <v>0.13450292397660818</v>
          </cell>
          <cell r="H152">
            <v>27</v>
          </cell>
          <cell r="I152">
            <v>4.5</v>
          </cell>
          <cell r="J152">
            <v>79</v>
          </cell>
          <cell r="K152">
            <v>0</v>
          </cell>
          <cell r="L152">
            <v>0</v>
          </cell>
          <cell r="M152">
            <v>17</v>
          </cell>
          <cell r="N152">
            <v>0.21518987341772153</v>
          </cell>
          <cell r="O152">
            <v>6</v>
          </cell>
          <cell r="P152">
            <v>1</v>
          </cell>
          <cell r="Q152">
            <v>0.17484639869716484</v>
          </cell>
        </row>
        <row r="153">
          <cell r="A153">
            <v>8146</v>
          </cell>
          <cell r="B153" t="str">
            <v>LA ROCHELLE BEL AIR</v>
          </cell>
          <cell r="C153">
            <v>61</v>
          </cell>
          <cell r="D153">
            <v>2</v>
          </cell>
          <cell r="E153">
            <v>2</v>
          </cell>
          <cell r="F153">
            <v>17</v>
          </cell>
          <cell r="G153">
            <v>0.27868852459016391</v>
          </cell>
          <cell r="H153">
            <v>1</v>
          </cell>
          <cell r="I153">
            <v>0.16666666666666666</v>
          </cell>
          <cell r="J153">
            <v>39</v>
          </cell>
          <cell r="K153">
            <v>2</v>
          </cell>
          <cell r="L153">
            <v>2</v>
          </cell>
          <cell r="M153">
            <v>5</v>
          </cell>
          <cell r="N153">
            <v>0.12820512820512819</v>
          </cell>
          <cell r="O153">
            <v>7</v>
          </cell>
          <cell r="P153">
            <v>1.1666666666666667</v>
          </cell>
          <cell r="Q153">
            <v>0.20344682639764605</v>
          </cell>
        </row>
        <row r="154">
          <cell r="A154">
            <v>8150</v>
          </cell>
          <cell r="B154" t="str">
            <v>LA ROCHELLE MARCHE</v>
          </cell>
          <cell r="C154">
            <v>55</v>
          </cell>
          <cell r="D154">
            <v>0</v>
          </cell>
          <cell r="E154">
            <v>0</v>
          </cell>
          <cell r="F154">
            <v>12</v>
          </cell>
          <cell r="G154">
            <v>0.21818181818181817</v>
          </cell>
          <cell r="H154">
            <v>4</v>
          </cell>
          <cell r="I154">
            <v>0.66666666666666663</v>
          </cell>
          <cell r="J154">
            <v>26</v>
          </cell>
          <cell r="K154">
            <v>0</v>
          </cell>
          <cell r="L154">
            <v>0</v>
          </cell>
          <cell r="M154">
            <v>2</v>
          </cell>
          <cell r="N154">
            <v>7.6923076923076927E-2</v>
          </cell>
          <cell r="O154">
            <v>6</v>
          </cell>
          <cell r="P154">
            <v>1</v>
          </cell>
          <cell r="Q154">
            <v>0.14755244755244756</v>
          </cell>
        </row>
        <row r="155">
          <cell r="A155">
            <v>58143</v>
          </cell>
          <cell r="B155" t="str">
            <v>Multisite AYTRE</v>
          </cell>
          <cell r="C155">
            <v>236</v>
          </cell>
          <cell r="D155">
            <v>1</v>
          </cell>
          <cell r="E155">
            <v>1</v>
          </cell>
          <cell r="F155">
            <v>37</v>
          </cell>
          <cell r="G155">
            <v>0.15677966101694915</v>
          </cell>
          <cell r="H155">
            <v>32</v>
          </cell>
          <cell r="I155">
            <v>5.333333333333333</v>
          </cell>
          <cell r="J155">
            <v>112</v>
          </cell>
          <cell r="K155">
            <v>0</v>
          </cell>
          <cell r="L155">
            <v>0</v>
          </cell>
          <cell r="M155">
            <v>19</v>
          </cell>
          <cell r="N155">
            <v>0.16964285714285715</v>
          </cell>
          <cell r="O155">
            <v>14</v>
          </cell>
          <cell r="P155">
            <v>2.3333333333333335</v>
          </cell>
          <cell r="Q155">
            <v>0.16321125907990314</v>
          </cell>
        </row>
        <row r="156">
          <cell r="A156">
            <v>8143</v>
          </cell>
          <cell r="B156" t="str">
            <v>AYTRE</v>
          </cell>
          <cell r="C156">
            <v>70</v>
          </cell>
          <cell r="D156">
            <v>0</v>
          </cell>
          <cell r="E156">
            <v>0</v>
          </cell>
          <cell r="F156">
            <v>10</v>
          </cell>
          <cell r="G156">
            <v>0.14285714285714285</v>
          </cell>
          <cell r="H156">
            <v>11</v>
          </cell>
          <cell r="I156">
            <v>1.8333333333333333</v>
          </cell>
          <cell r="J156">
            <v>46</v>
          </cell>
          <cell r="K156">
            <v>0</v>
          </cell>
          <cell r="L156">
            <v>0</v>
          </cell>
          <cell r="M156">
            <v>8</v>
          </cell>
          <cell r="N156">
            <v>0.17391304347826086</v>
          </cell>
          <cell r="O156">
            <v>6</v>
          </cell>
          <cell r="P156">
            <v>1</v>
          </cell>
          <cell r="Q156">
            <v>0.15838509316770186</v>
          </cell>
        </row>
        <row r="157">
          <cell r="A157">
            <v>8145</v>
          </cell>
          <cell r="B157" t="str">
            <v>MARANS</v>
          </cell>
          <cell r="C157">
            <v>31</v>
          </cell>
          <cell r="D157">
            <v>0</v>
          </cell>
          <cell r="E157">
            <v>0</v>
          </cell>
          <cell r="F157">
            <v>2</v>
          </cell>
          <cell r="G157">
            <v>6.4516129032258063E-2</v>
          </cell>
          <cell r="H157">
            <v>7</v>
          </cell>
          <cell r="I157">
            <v>1.1666666666666667</v>
          </cell>
          <cell r="J157">
            <v>21</v>
          </cell>
          <cell r="K157">
            <v>0</v>
          </cell>
          <cell r="L157">
            <v>0</v>
          </cell>
          <cell r="M157">
            <v>8</v>
          </cell>
          <cell r="N157">
            <v>0.38095238095238093</v>
          </cell>
          <cell r="O157">
            <v>0</v>
          </cell>
          <cell r="P157">
            <v>0</v>
          </cell>
          <cell r="Q157">
            <v>0.2227342549923195</v>
          </cell>
        </row>
        <row r="158">
          <cell r="A158">
            <v>8152</v>
          </cell>
          <cell r="B158" t="str">
            <v>PERIGNY</v>
          </cell>
          <cell r="C158">
            <v>62</v>
          </cell>
          <cell r="D158">
            <v>1</v>
          </cell>
          <cell r="E158">
            <v>1</v>
          </cell>
          <cell r="F158">
            <v>8</v>
          </cell>
          <cell r="G158">
            <v>0.12903225806451613</v>
          </cell>
          <cell r="H158">
            <v>10</v>
          </cell>
          <cell r="I158">
            <v>1.6666666666666667</v>
          </cell>
          <cell r="J158">
            <v>26</v>
          </cell>
          <cell r="K158">
            <v>0</v>
          </cell>
          <cell r="L158">
            <v>0</v>
          </cell>
          <cell r="M158">
            <v>3</v>
          </cell>
          <cell r="N158">
            <v>0.11538461538461539</v>
          </cell>
          <cell r="O158">
            <v>5</v>
          </cell>
          <cell r="P158">
            <v>0.83333333333333337</v>
          </cell>
          <cell r="Q158">
            <v>0.12220843672456576</v>
          </cell>
        </row>
        <row r="159">
          <cell r="A159">
            <v>8153</v>
          </cell>
          <cell r="B159" t="str">
            <v>LA ROCHELLE LES MINIMES</v>
          </cell>
          <cell r="C159">
            <v>73</v>
          </cell>
          <cell r="D159">
            <v>0</v>
          </cell>
          <cell r="E159">
            <v>0</v>
          </cell>
          <cell r="F159">
            <v>17</v>
          </cell>
          <cell r="G159">
            <v>0.23287671232876711</v>
          </cell>
          <cell r="H159">
            <v>5</v>
          </cell>
          <cell r="I159">
            <v>0.83333333333333337</v>
          </cell>
          <cell r="J159">
            <v>19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6</v>
          </cell>
          <cell r="P159">
            <v>1</v>
          </cell>
          <cell r="Q159">
            <v>0.11643835616438356</v>
          </cell>
        </row>
        <row r="160">
          <cell r="A160">
            <v>8148</v>
          </cell>
          <cell r="B160" t="str">
            <v>SAINT MARTIN DE RE</v>
          </cell>
          <cell r="C160">
            <v>39</v>
          </cell>
          <cell r="D160">
            <v>0</v>
          </cell>
          <cell r="E160">
            <v>0</v>
          </cell>
          <cell r="F160">
            <v>3</v>
          </cell>
          <cell r="G160">
            <v>7.6923076923076927E-2</v>
          </cell>
          <cell r="H160">
            <v>9</v>
          </cell>
          <cell r="I160">
            <v>1.5</v>
          </cell>
          <cell r="J160">
            <v>25</v>
          </cell>
          <cell r="K160">
            <v>0</v>
          </cell>
          <cell r="L160">
            <v>0</v>
          </cell>
          <cell r="M160">
            <v>4</v>
          </cell>
          <cell r="N160">
            <v>0.16</v>
          </cell>
          <cell r="O160">
            <v>4</v>
          </cell>
          <cell r="P160">
            <v>0.66666666666666663</v>
          </cell>
          <cell r="Q160">
            <v>0.11846153846153847</v>
          </cell>
        </row>
        <row r="161">
          <cell r="A161">
            <v>43816</v>
          </cell>
          <cell r="B161" t="str">
            <v>DGA CHARENTE MARITIME SUD</v>
          </cell>
          <cell r="C161">
            <v>455</v>
          </cell>
          <cell r="D161">
            <v>1</v>
          </cell>
          <cell r="E161">
            <v>2</v>
          </cell>
          <cell r="F161">
            <v>54</v>
          </cell>
          <cell r="G161">
            <v>0.11868131868131868</v>
          </cell>
          <cell r="H161">
            <v>78</v>
          </cell>
          <cell r="I161">
            <v>13</v>
          </cell>
          <cell r="J161">
            <v>334</v>
          </cell>
          <cell r="K161">
            <v>0</v>
          </cell>
          <cell r="L161">
            <v>0</v>
          </cell>
          <cell r="M161">
            <v>50</v>
          </cell>
          <cell r="N161">
            <v>0.1497005988023952</v>
          </cell>
          <cell r="O161">
            <v>47</v>
          </cell>
          <cell r="P161">
            <v>7.833333333333333</v>
          </cell>
          <cell r="Q161">
            <v>0.13419095874185694</v>
          </cell>
        </row>
        <row r="162">
          <cell r="A162">
            <v>8131</v>
          </cell>
          <cell r="B162" t="str">
            <v>JONZAC</v>
          </cell>
          <cell r="C162">
            <v>45</v>
          </cell>
          <cell r="D162">
            <v>0</v>
          </cell>
          <cell r="E162">
            <v>0</v>
          </cell>
          <cell r="F162">
            <v>7</v>
          </cell>
          <cell r="G162">
            <v>0.15555555555555556</v>
          </cell>
          <cell r="H162">
            <v>7</v>
          </cell>
          <cell r="I162">
            <v>1.1666666666666667</v>
          </cell>
          <cell r="J162">
            <v>32</v>
          </cell>
          <cell r="K162">
            <v>0</v>
          </cell>
          <cell r="L162">
            <v>0</v>
          </cell>
          <cell r="M162">
            <v>7</v>
          </cell>
          <cell r="N162">
            <v>0.21875</v>
          </cell>
          <cell r="O162">
            <v>3</v>
          </cell>
          <cell r="P162">
            <v>0.5</v>
          </cell>
          <cell r="Q162">
            <v>0.18715277777777778</v>
          </cell>
        </row>
        <row r="163">
          <cell r="A163">
            <v>58134</v>
          </cell>
          <cell r="B163" t="str">
            <v>Multisite ROCHEFORT SUR MER</v>
          </cell>
          <cell r="C163">
            <v>162</v>
          </cell>
          <cell r="D163">
            <v>0</v>
          </cell>
          <cell r="E163">
            <v>1</v>
          </cell>
          <cell r="F163">
            <v>16</v>
          </cell>
          <cell r="G163">
            <v>9.8765432098765427E-2</v>
          </cell>
          <cell r="H163">
            <v>31</v>
          </cell>
          <cell r="I163">
            <v>5.166666666666667</v>
          </cell>
          <cell r="J163">
            <v>102</v>
          </cell>
          <cell r="K163">
            <v>0</v>
          </cell>
          <cell r="L163">
            <v>0</v>
          </cell>
          <cell r="M163">
            <v>18</v>
          </cell>
          <cell r="N163">
            <v>0.17647058823529413</v>
          </cell>
          <cell r="O163">
            <v>12</v>
          </cell>
          <cell r="P163">
            <v>2</v>
          </cell>
          <cell r="Q163">
            <v>0.13761801016702979</v>
          </cell>
        </row>
        <row r="164">
          <cell r="A164">
            <v>8134</v>
          </cell>
          <cell r="B164" t="str">
            <v>ROCHEFORT SUR MER</v>
          </cell>
          <cell r="C164">
            <v>90</v>
          </cell>
          <cell r="D164">
            <v>0</v>
          </cell>
          <cell r="E164">
            <v>0</v>
          </cell>
          <cell r="F164">
            <v>9</v>
          </cell>
          <cell r="G164">
            <v>0.1</v>
          </cell>
          <cell r="H164">
            <v>18</v>
          </cell>
          <cell r="I164">
            <v>3</v>
          </cell>
          <cell r="J164">
            <v>58</v>
          </cell>
          <cell r="K164">
            <v>0</v>
          </cell>
          <cell r="L164">
            <v>0</v>
          </cell>
          <cell r="M164">
            <v>13</v>
          </cell>
          <cell r="N164">
            <v>0.22413793103448276</v>
          </cell>
          <cell r="O164">
            <v>4</v>
          </cell>
          <cell r="P164">
            <v>0.66666666666666663</v>
          </cell>
          <cell r="Q164">
            <v>0.16206896551724137</v>
          </cell>
        </row>
        <row r="165">
          <cell r="A165">
            <v>8137</v>
          </cell>
          <cell r="B165" t="str">
            <v>SURGERES</v>
          </cell>
          <cell r="C165">
            <v>40</v>
          </cell>
          <cell r="D165">
            <v>0</v>
          </cell>
          <cell r="E165">
            <v>0</v>
          </cell>
          <cell r="F165">
            <v>4</v>
          </cell>
          <cell r="G165">
            <v>0.1</v>
          </cell>
          <cell r="H165">
            <v>8</v>
          </cell>
          <cell r="I165">
            <v>1.3333333333333333</v>
          </cell>
          <cell r="J165">
            <v>22</v>
          </cell>
          <cell r="K165">
            <v>0</v>
          </cell>
          <cell r="L165">
            <v>0</v>
          </cell>
          <cell r="M165">
            <v>2</v>
          </cell>
          <cell r="N165">
            <v>9.0909090909090912E-2</v>
          </cell>
          <cell r="O165">
            <v>5</v>
          </cell>
          <cell r="P165">
            <v>0.83333333333333337</v>
          </cell>
          <cell r="Q165">
            <v>9.5454545454545459E-2</v>
          </cell>
        </row>
        <row r="166">
          <cell r="A166">
            <v>8142</v>
          </cell>
          <cell r="B166" t="str">
            <v>SAINT PIERRE D'OLERON</v>
          </cell>
          <cell r="C166">
            <v>32</v>
          </cell>
          <cell r="D166">
            <v>0</v>
          </cell>
          <cell r="E166">
            <v>1</v>
          </cell>
          <cell r="F166">
            <v>3</v>
          </cell>
          <cell r="G166">
            <v>9.375E-2</v>
          </cell>
          <cell r="H166">
            <v>7</v>
          </cell>
          <cell r="I166">
            <v>1.1666666666666667</v>
          </cell>
          <cell r="J166">
            <v>22</v>
          </cell>
          <cell r="K166">
            <v>0</v>
          </cell>
          <cell r="L166">
            <v>0</v>
          </cell>
          <cell r="M166">
            <v>3</v>
          </cell>
          <cell r="N166">
            <v>0.13636363636363635</v>
          </cell>
          <cell r="O166">
            <v>4</v>
          </cell>
          <cell r="P166">
            <v>0.66666666666666663</v>
          </cell>
          <cell r="Q166">
            <v>0.11505681818181818</v>
          </cell>
        </row>
        <row r="167">
          <cell r="A167">
            <v>58135</v>
          </cell>
          <cell r="B167" t="str">
            <v>Multisite SAINTES</v>
          </cell>
          <cell r="C167">
            <v>77</v>
          </cell>
          <cell r="D167">
            <v>1</v>
          </cell>
          <cell r="E167">
            <v>1</v>
          </cell>
          <cell r="F167">
            <v>9</v>
          </cell>
          <cell r="G167">
            <v>0.11688311688311688</v>
          </cell>
          <cell r="H167">
            <v>14</v>
          </cell>
          <cell r="I167">
            <v>2.3333333333333335</v>
          </cell>
          <cell r="J167">
            <v>80</v>
          </cell>
          <cell r="K167">
            <v>0</v>
          </cell>
          <cell r="L167">
            <v>0</v>
          </cell>
          <cell r="M167">
            <v>10</v>
          </cell>
          <cell r="N167">
            <v>0.125</v>
          </cell>
          <cell r="O167">
            <v>14</v>
          </cell>
          <cell r="P167">
            <v>2.3333333333333335</v>
          </cell>
          <cell r="Q167">
            <v>0.12094155844155843</v>
          </cell>
        </row>
        <row r="168">
          <cell r="A168">
            <v>8135</v>
          </cell>
          <cell r="B168" t="str">
            <v>SAINTES</v>
          </cell>
          <cell r="C168">
            <v>43</v>
          </cell>
          <cell r="D168">
            <v>1</v>
          </cell>
          <cell r="E168">
            <v>1</v>
          </cell>
          <cell r="F168">
            <v>8</v>
          </cell>
          <cell r="G168">
            <v>0.18604651162790697</v>
          </cell>
          <cell r="H168">
            <v>5</v>
          </cell>
          <cell r="I168">
            <v>0.83333333333333337</v>
          </cell>
          <cell r="J168">
            <v>44</v>
          </cell>
          <cell r="K168">
            <v>0</v>
          </cell>
          <cell r="L168">
            <v>0</v>
          </cell>
          <cell r="M168">
            <v>6</v>
          </cell>
          <cell r="N168">
            <v>0.13636363636363635</v>
          </cell>
          <cell r="O168">
            <v>7</v>
          </cell>
          <cell r="P168">
            <v>1.1666666666666667</v>
          </cell>
          <cell r="Q168">
            <v>0.16120507399577166</v>
          </cell>
        </row>
        <row r="169">
          <cell r="A169">
            <v>8160</v>
          </cell>
          <cell r="B169" t="str">
            <v>SAINTES RECOUVRANCE</v>
          </cell>
          <cell r="C169">
            <v>34</v>
          </cell>
          <cell r="D169">
            <v>0</v>
          </cell>
          <cell r="E169">
            <v>0</v>
          </cell>
          <cell r="F169">
            <v>1</v>
          </cell>
          <cell r="G169">
            <v>2.9411764705882353E-2</v>
          </cell>
          <cell r="H169">
            <v>9</v>
          </cell>
          <cell r="I169">
            <v>1.5</v>
          </cell>
          <cell r="J169">
            <v>36</v>
          </cell>
          <cell r="K169">
            <v>0</v>
          </cell>
          <cell r="L169">
            <v>0</v>
          </cell>
          <cell r="M169">
            <v>4</v>
          </cell>
          <cell r="N169">
            <v>0.1111111111111111</v>
          </cell>
          <cell r="O169">
            <v>7</v>
          </cell>
          <cell r="P169">
            <v>1.1666666666666667</v>
          </cell>
          <cell r="Q169">
            <v>7.0261437908496732E-2</v>
          </cell>
        </row>
        <row r="170">
          <cell r="A170">
            <v>8136</v>
          </cell>
          <cell r="B170" t="str">
            <v>SAINT JEAN D'ANGELY</v>
          </cell>
          <cell r="C170">
            <v>45</v>
          </cell>
          <cell r="D170">
            <v>0</v>
          </cell>
          <cell r="E170">
            <v>0</v>
          </cell>
          <cell r="F170">
            <v>3</v>
          </cell>
          <cell r="G170">
            <v>6.6666666666666666E-2</v>
          </cell>
          <cell r="H170">
            <v>11</v>
          </cell>
          <cell r="I170">
            <v>1.8333333333333333</v>
          </cell>
          <cell r="J170">
            <v>29</v>
          </cell>
          <cell r="K170">
            <v>0</v>
          </cell>
          <cell r="L170">
            <v>0</v>
          </cell>
          <cell r="M170">
            <v>4</v>
          </cell>
          <cell r="N170">
            <v>0.13793103448275862</v>
          </cell>
          <cell r="O170">
            <v>5</v>
          </cell>
          <cell r="P170">
            <v>0.83333333333333337</v>
          </cell>
          <cell r="Q170">
            <v>0.10229885057471264</v>
          </cell>
        </row>
        <row r="171">
          <cell r="A171">
            <v>8139</v>
          </cell>
          <cell r="B171" t="str">
            <v>MATHA</v>
          </cell>
          <cell r="C171">
            <v>28</v>
          </cell>
          <cell r="D171">
            <v>0</v>
          </cell>
          <cell r="E171">
            <v>0</v>
          </cell>
          <cell r="F171">
            <v>3</v>
          </cell>
          <cell r="G171">
            <v>0.10714285714285714</v>
          </cell>
          <cell r="H171">
            <v>6</v>
          </cell>
          <cell r="I171">
            <v>1</v>
          </cell>
          <cell r="J171">
            <v>21</v>
          </cell>
          <cell r="K171">
            <v>0</v>
          </cell>
          <cell r="L171">
            <v>0</v>
          </cell>
          <cell r="M171">
            <v>2</v>
          </cell>
          <cell r="N171">
            <v>9.5238095238095233E-2</v>
          </cell>
          <cell r="O171">
            <v>5</v>
          </cell>
          <cell r="P171">
            <v>0.83333333333333337</v>
          </cell>
          <cell r="Q171">
            <v>0.10119047619047619</v>
          </cell>
        </row>
        <row r="172">
          <cell r="A172">
            <v>8140</v>
          </cell>
          <cell r="B172" t="str">
            <v>ROYAN</v>
          </cell>
          <cell r="C172">
            <v>98</v>
          </cell>
          <cell r="D172">
            <v>0</v>
          </cell>
          <cell r="E172">
            <v>0</v>
          </cell>
          <cell r="F172">
            <v>16</v>
          </cell>
          <cell r="G172">
            <v>0.16326530612244897</v>
          </cell>
          <cell r="H172">
            <v>13</v>
          </cell>
          <cell r="I172">
            <v>2.1666666666666665</v>
          </cell>
          <cell r="J172">
            <v>70</v>
          </cell>
          <cell r="K172">
            <v>0</v>
          </cell>
          <cell r="L172">
            <v>0</v>
          </cell>
          <cell r="M172">
            <v>9</v>
          </cell>
          <cell r="N172">
            <v>0.12857142857142856</v>
          </cell>
          <cell r="O172">
            <v>12</v>
          </cell>
          <cell r="P172">
            <v>2</v>
          </cell>
          <cell r="Q172">
            <v>0.14591836734693875</v>
          </cell>
        </row>
        <row r="173">
          <cell r="A173">
            <v>43874</v>
          </cell>
          <cell r="B173" t="str">
            <v>DGA CHARENTE</v>
          </cell>
          <cell r="C173">
            <v>490</v>
          </cell>
          <cell r="D173">
            <v>2</v>
          </cell>
          <cell r="E173">
            <v>2</v>
          </cell>
          <cell r="F173">
            <v>65</v>
          </cell>
          <cell r="G173">
            <v>0.1326530612244898</v>
          </cell>
          <cell r="H173">
            <v>78</v>
          </cell>
          <cell r="I173">
            <v>13</v>
          </cell>
          <cell r="J173">
            <v>406</v>
          </cell>
          <cell r="K173">
            <v>5</v>
          </cell>
          <cell r="L173">
            <v>5</v>
          </cell>
          <cell r="M173">
            <v>59</v>
          </cell>
          <cell r="N173">
            <v>0.14532019704433496</v>
          </cell>
          <cell r="O173">
            <v>59</v>
          </cell>
          <cell r="P173">
            <v>9.8333333333333339</v>
          </cell>
          <cell r="Q173">
            <v>0.1389866291344124</v>
          </cell>
        </row>
        <row r="174">
          <cell r="A174">
            <v>55200</v>
          </cell>
          <cell r="B174" t="str">
            <v>Multisite ANGOULEME</v>
          </cell>
          <cell r="C174">
            <v>187</v>
          </cell>
          <cell r="D174">
            <v>2</v>
          </cell>
          <cell r="E174">
            <v>2</v>
          </cell>
          <cell r="F174">
            <v>28</v>
          </cell>
          <cell r="G174">
            <v>0.1497326203208556</v>
          </cell>
          <cell r="H174">
            <v>27</v>
          </cell>
          <cell r="I174">
            <v>4.5</v>
          </cell>
          <cell r="J174">
            <v>139</v>
          </cell>
          <cell r="K174">
            <v>3</v>
          </cell>
          <cell r="L174">
            <v>3</v>
          </cell>
          <cell r="M174">
            <v>15</v>
          </cell>
          <cell r="N174">
            <v>0.1079136690647482</v>
          </cell>
          <cell r="O174">
            <v>26</v>
          </cell>
          <cell r="P174">
            <v>4.333333333333333</v>
          </cell>
          <cell r="Q174">
            <v>0.1288231446928019</v>
          </cell>
        </row>
        <row r="175">
          <cell r="A175">
            <v>5200</v>
          </cell>
          <cell r="B175" t="str">
            <v>ANGOULEME</v>
          </cell>
          <cell r="C175">
            <v>145</v>
          </cell>
          <cell r="D175">
            <v>2</v>
          </cell>
          <cell r="E175">
            <v>2</v>
          </cell>
          <cell r="F175">
            <v>22</v>
          </cell>
          <cell r="G175">
            <v>0.15172413793103448</v>
          </cell>
          <cell r="H175">
            <v>21</v>
          </cell>
          <cell r="I175">
            <v>3.5</v>
          </cell>
          <cell r="J175">
            <v>102</v>
          </cell>
          <cell r="K175">
            <v>1</v>
          </cell>
          <cell r="L175">
            <v>1</v>
          </cell>
          <cell r="M175">
            <v>9</v>
          </cell>
          <cell r="N175">
            <v>8.8235294117647065E-2</v>
          </cell>
          <cell r="O175">
            <v>21</v>
          </cell>
          <cell r="P175">
            <v>3.5</v>
          </cell>
          <cell r="Q175">
            <v>0.11997971602434077</v>
          </cell>
        </row>
        <row r="176">
          <cell r="A176">
            <v>5237</v>
          </cell>
          <cell r="B176" t="str">
            <v>RUELLE</v>
          </cell>
          <cell r="C176">
            <v>42</v>
          </cell>
          <cell r="D176">
            <v>0</v>
          </cell>
          <cell r="E176">
            <v>0</v>
          </cell>
          <cell r="F176">
            <v>6</v>
          </cell>
          <cell r="G176">
            <v>0.14285714285714285</v>
          </cell>
          <cell r="H176">
            <v>7</v>
          </cell>
          <cell r="I176">
            <v>1.1666666666666667</v>
          </cell>
          <cell r="J176">
            <v>37</v>
          </cell>
          <cell r="K176">
            <v>2</v>
          </cell>
          <cell r="L176">
            <v>2</v>
          </cell>
          <cell r="M176">
            <v>6</v>
          </cell>
          <cell r="N176">
            <v>0.16216216216216217</v>
          </cell>
          <cell r="O176">
            <v>5</v>
          </cell>
          <cell r="P176">
            <v>0.83333333333333337</v>
          </cell>
          <cell r="Q176">
            <v>0.15250965250965251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23</v>
          </cell>
          <cell r="D178">
            <v>0</v>
          </cell>
          <cell r="E178">
            <v>0</v>
          </cell>
          <cell r="F178">
            <v>3</v>
          </cell>
          <cell r="G178">
            <v>0.13043478260869565</v>
          </cell>
          <cell r="H178">
            <v>4</v>
          </cell>
          <cell r="I178">
            <v>0.66666666666666663</v>
          </cell>
          <cell r="J178">
            <v>27</v>
          </cell>
          <cell r="K178">
            <v>0</v>
          </cell>
          <cell r="L178">
            <v>0</v>
          </cell>
          <cell r="M178">
            <v>2</v>
          </cell>
          <cell r="N178">
            <v>7.407407407407407E-2</v>
          </cell>
          <cell r="O178">
            <v>6</v>
          </cell>
          <cell r="P178">
            <v>1</v>
          </cell>
          <cell r="Q178">
            <v>0.10225442834138486</v>
          </cell>
        </row>
        <row r="179">
          <cell r="A179">
            <v>5234</v>
          </cell>
          <cell r="B179" t="str">
            <v>RUFFEC</v>
          </cell>
          <cell r="C179">
            <v>47</v>
          </cell>
          <cell r="D179">
            <v>0</v>
          </cell>
          <cell r="E179">
            <v>0</v>
          </cell>
          <cell r="F179">
            <v>5</v>
          </cell>
          <cell r="G179">
            <v>0.10638297872340426</v>
          </cell>
          <cell r="H179">
            <v>9</v>
          </cell>
          <cell r="I179">
            <v>1.5</v>
          </cell>
          <cell r="J179">
            <v>37</v>
          </cell>
          <cell r="K179">
            <v>1</v>
          </cell>
          <cell r="L179">
            <v>1</v>
          </cell>
          <cell r="M179">
            <v>9</v>
          </cell>
          <cell r="N179">
            <v>0.24324324324324326</v>
          </cell>
          <cell r="O179">
            <v>2</v>
          </cell>
          <cell r="P179">
            <v>0.33333333333333331</v>
          </cell>
          <cell r="Q179">
            <v>0.17481311098332375</v>
          </cell>
        </row>
        <row r="180">
          <cell r="A180">
            <v>5236</v>
          </cell>
          <cell r="B180" t="str">
            <v>ANGOULEME VICTOR HUGO</v>
          </cell>
          <cell r="C180">
            <v>74</v>
          </cell>
          <cell r="D180">
            <v>0</v>
          </cell>
          <cell r="E180">
            <v>0</v>
          </cell>
          <cell r="F180">
            <v>9</v>
          </cell>
          <cell r="G180">
            <v>0.12162162162162163</v>
          </cell>
          <cell r="H180">
            <v>13</v>
          </cell>
          <cell r="I180">
            <v>2.1666666666666665</v>
          </cell>
          <cell r="J180">
            <v>60</v>
          </cell>
          <cell r="K180">
            <v>0</v>
          </cell>
          <cell r="L180">
            <v>0</v>
          </cell>
          <cell r="M180">
            <v>6</v>
          </cell>
          <cell r="N180">
            <v>0.1</v>
          </cell>
          <cell r="O180">
            <v>12</v>
          </cell>
          <cell r="P180">
            <v>2</v>
          </cell>
          <cell r="Q180">
            <v>0.11081081081081082</v>
          </cell>
        </row>
        <row r="181">
          <cell r="A181">
            <v>58138</v>
          </cell>
          <cell r="B181" t="str">
            <v>Multisite COGNAC</v>
          </cell>
          <cell r="C181">
            <v>159</v>
          </cell>
          <cell r="D181">
            <v>0</v>
          </cell>
          <cell r="E181">
            <v>0</v>
          </cell>
          <cell r="F181">
            <v>20</v>
          </cell>
          <cell r="G181">
            <v>0.12578616352201258</v>
          </cell>
          <cell r="H181">
            <v>27</v>
          </cell>
          <cell r="I181">
            <v>4.5</v>
          </cell>
          <cell r="J181">
            <v>143</v>
          </cell>
          <cell r="K181">
            <v>1</v>
          </cell>
          <cell r="L181">
            <v>1</v>
          </cell>
          <cell r="M181">
            <v>27</v>
          </cell>
          <cell r="N181">
            <v>0.1888111888111888</v>
          </cell>
          <cell r="O181">
            <v>15</v>
          </cell>
          <cell r="P181">
            <v>2.5</v>
          </cell>
          <cell r="Q181">
            <v>0.1572986761666007</v>
          </cell>
        </row>
        <row r="182">
          <cell r="A182">
            <v>5232</v>
          </cell>
          <cell r="B182" t="str">
            <v>JARNAC</v>
          </cell>
          <cell r="C182">
            <v>29</v>
          </cell>
          <cell r="D182">
            <v>0</v>
          </cell>
          <cell r="E182">
            <v>0</v>
          </cell>
          <cell r="F182">
            <v>1</v>
          </cell>
          <cell r="G182">
            <v>3.4482758620689655E-2</v>
          </cell>
          <cell r="H182">
            <v>8</v>
          </cell>
          <cell r="I182">
            <v>1.3333333333333333</v>
          </cell>
          <cell r="J182">
            <v>30</v>
          </cell>
          <cell r="K182">
            <v>0</v>
          </cell>
          <cell r="L182">
            <v>0</v>
          </cell>
          <cell r="M182">
            <v>1</v>
          </cell>
          <cell r="N182">
            <v>3.3333333333333333E-2</v>
          </cell>
          <cell r="O182">
            <v>8</v>
          </cell>
          <cell r="P182">
            <v>1.3333333333333333</v>
          </cell>
          <cell r="Q182">
            <v>3.3908045977011497E-2</v>
          </cell>
        </row>
        <row r="183">
          <cell r="A183">
            <v>5240</v>
          </cell>
          <cell r="B183" t="str">
            <v>ROUILLAC</v>
          </cell>
          <cell r="C183">
            <v>24</v>
          </cell>
          <cell r="D183">
            <v>0</v>
          </cell>
          <cell r="E183">
            <v>0</v>
          </cell>
          <cell r="F183">
            <v>7</v>
          </cell>
          <cell r="G183">
            <v>0.29166666666666669</v>
          </cell>
          <cell r="H183">
            <v>0</v>
          </cell>
          <cell r="I183">
            <v>0</v>
          </cell>
          <cell r="J183">
            <v>25</v>
          </cell>
          <cell r="K183">
            <v>0</v>
          </cell>
          <cell r="L183">
            <v>0</v>
          </cell>
          <cell r="M183">
            <v>15</v>
          </cell>
          <cell r="N183">
            <v>0.44</v>
          </cell>
          <cell r="O183">
            <v>0</v>
          </cell>
          <cell r="P183">
            <v>0</v>
          </cell>
          <cell r="Q183">
            <v>0.36583333333333334</v>
          </cell>
        </row>
        <row r="184">
          <cell r="A184">
            <v>8138</v>
          </cell>
          <cell r="B184" t="str">
            <v>COGNAC</v>
          </cell>
          <cell r="C184">
            <v>106</v>
          </cell>
          <cell r="D184">
            <v>0</v>
          </cell>
          <cell r="E184">
            <v>0</v>
          </cell>
          <cell r="F184">
            <v>12</v>
          </cell>
          <cell r="G184">
            <v>0.11320754716981132</v>
          </cell>
          <cell r="H184">
            <v>19</v>
          </cell>
          <cell r="I184">
            <v>3.1666666666666665</v>
          </cell>
          <cell r="J184">
            <v>88</v>
          </cell>
          <cell r="K184">
            <v>1</v>
          </cell>
          <cell r="L184">
            <v>1</v>
          </cell>
          <cell r="M184">
            <v>11</v>
          </cell>
          <cell r="N184">
            <v>0.125</v>
          </cell>
          <cell r="O184">
            <v>15</v>
          </cell>
          <cell r="P184">
            <v>2.5</v>
          </cell>
          <cell r="Q184">
            <v>0.11910377358490566</v>
          </cell>
        </row>
        <row r="185">
          <cell r="A185">
            <v>43747</v>
          </cell>
          <cell r="B185" t="str">
            <v>DGA DORDOGNE</v>
          </cell>
          <cell r="C185">
            <v>451</v>
          </cell>
          <cell r="D185">
            <v>1</v>
          </cell>
          <cell r="E185">
            <v>2</v>
          </cell>
          <cell r="F185">
            <v>41</v>
          </cell>
          <cell r="G185">
            <v>9.0909090909090912E-2</v>
          </cell>
          <cell r="H185">
            <v>90</v>
          </cell>
          <cell r="I185">
            <v>15</v>
          </cell>
          <cell r="J185">
            <v>292</v>
          </cell>
          <cell r="K185">
            <v>1</v>
          </cell>
          <cell r="L185">
            <v>2</v>
          </cell>
          <cell r="M185">
            <v>32</v>
          </cell>
          <cell r="N185">
            <v>0.1095890410958904</v>
          </cell>
          <cell r="O185">
            <v>53</v>
          </cell>
          <cell r="P185">
            <v>8.8333333333333339</v>
          </cell>
          <cell r="Q185">
            <v>0.10024906600249066</v>
          </cell>
        </row>
        <row r="186">
          <cell r="A186">
            <v>5233</v>
          </cell>
          <cell r="B186" t="str">
            <v>PERIGUEUX</v>
          </cell>
          <cell r="C186">
            <v>174</v>
          </cell>
          <cell r="D186">
            <v>0</v>
          </cell>
          <cell r="E186">
            <v>1</v>
          </cell>
          <cell r="F186">
            <v>13</v>
          </cell>
          <cell r="G186">
            <v>7.4712643678160925E-2</v>
          </cell>
          <cell r="H186">
            <v>38</v>
          </cell>
          <cell r="I186">
            <v>6.333333333333333</v>
          </cell>
          <cell r="J186">
            <v>113</v>
          </cell>
          <cell r="K186">
            <v>0</v>
          </cell>
          <cell r="L186">
            <v>1</v>
          </cell>
          <cell r="M186">
            <v>17</v>
          </cell>
          <cell r="N186">
            <v>0.15044247787610621</v>
          </cell>
          <cell r="O186">
            <v>16</v>
          </cell>
          <cell r="P186">
            <v>2.6666666666666665</v>
          </cell>
          <cell r="Q186">
            <v>0.11257756077713357</v>
          </cell>
        </row>
        <row r="187">
          <cell r="A187">
            <v>55235</v>
          </cell>
          <cell r="B187" t="str">
            <v>Multisite BERGERAC</v>
          </cell>
          <cell r="C187">
            <v>173</v>
          </cell>
          <cell r="D187">
            <v>0</v>
          </cell>
          <cell r="E187">
            <v>0</v>
          </cell>
          <cell r="F187">
            <v>20</v>
          </cell>
          <cell r="G187">
            <v>0.11560693641618497</v>
          </cell>
          <cell r="H187">
            <v>31</v>
          </cell>
          <cell r="I187">
            <v>5.166666666666667</v>
          </cell>
          <cell r="J187">
            <v>114</v>
          </cell>
          <cell r="K187">
            <v>0</v>
          </cell>
          <cell r="L187">
            <v>0</v>
          </cell>
          <cell r="M187">
            <v>12</v>
          </cell>
          <cell r="N187">
            <v>0.10526315789473684</v>
          </cell>
          <cell r="O187">
            <v>22</v>
          </cell>
          <cell r="P187">
            <v>3.6666666666666665</v>
          </cell>
          <cell r="Q187">
            <v>0.1104350471554609</v>
          </cell>
        </row>
        <row r="188">
          <cell r="A188">
            <v>1849</v>
          </cell>
          <cell r="B188" t="str">
            <v>STE FOY LA GRANDE</v>
          </cell>
          <cell r="C188">
            <v>50</v>
          </cell>
          <cell r="D188">
            <v>0</v>
          </cell>
          <cell r="E188">
            <v>0</v>
          </cell>
          <cell r="F188">
            <v>4</v>
          </cell>
          <cell r="G188">
            <v>0.08</v>
          </cell>
          <cell r="H188">
            <v>11</v>
          </cell>
          <cell r="I188">
            <v>1.8333333333333333</v>
          </cell>
          <cell r="J188">
            <v>40</v>
          </cell>
          <cell r="K188">
            <v>0</v>
          </cell>
          <cell r="L188">
            <v>0</v>
          </cell>
          <cell r="M188">
            <v>2</v>
          </cell>
          <cell r="N188">
            <v>0.05</v>
          </cell>
          <cell r="O188">
            <v>10</v>
          </cell>
          <cell r="P188">
            <v>1.6666666666666667</v>
          </cell>
          <cell r="Q188">
            <v>6.5000000000000002E-2</v>
          </cell>
        </row>
        <row r="189">
          <cell r="A189">
            <v>5235</v>
          </cell>
          <cell r="B189" t="str">
            <v>BERGERAC</v>
          </cell>
          <cell r="C189">
            <v>103</v>
          </cell>
          <cell r="D189">
            <v>0</v>
          </cell>
          <cell r="E189">
            <v>0</v>
          </cell>
          <cell r="F189">
            <v>10</v>
          </cell>
          <cell r="G189">
            <v>9.7087378640776698E-2</v>
          </cell>
          <cell r="H189">
            <v>20</v>
          </cell>
          <cell r="I189">
            <v>3.3333333333333335</v>
          </cell>
          <cell r="J189">
            <v>67</v>
          </cell>
          <cell r="K189">
            <v>0</v>
          </cell>
          <cell r="L189">
            <v>0</v>
          </cell>
          <cell r="M189">
            <v>10</v>
          </cell>
          <cell r="N189">
            <v>0.14925373134328357</v>
          </cell>
          <cell r="O189">
            <v>10</v>
          </cell>
          <cell r="P189">
            <v>1.6666666666666667</v>
          </cell>
          <cell r="Q189">
            <v>0.12317055499203014</v>
          </cell>
        </row>
        <row r="190">
          <cell r="A190">
            <v>5239</v>
          </cell>
          <cell r="B190" t="str">
            <v>MUSSIDAN</v>
          </cell>
          <cell r="C190">
            <v>20</v>
          </cell>
          <cell r="D190">
            <v>0</v>
          </cell>
          <cell r="E190">
            <v>0</v>
          </cell>
          <cell r="F190">
            <v>6</v>
          </cell>
          <cell r="G190">
            <v>0.3</v>
          </cell>
          <cell r="H190">
            <v>0</v>
          </cell>
          <cell r="I190">
            <v>0</v>
          </cell>
          <cell r="J190">
            <v>7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3</v>
          </cell>
          <cell r="P190">
            <v>0.5</v>
          </cell>
          <cell r="Q190">
            <v>0.15</v>
          </cell>
        </row>
        <row r="191">
          <cell r="A191">
            <v>5238</v>
          </cell>
          <cell r="B191" t="str">
            <v>SARLAT</v>
          </cell>
          <cell r="C191">
            <v>52</v>
          </cell>
          <cell r="D191">
            <v>1</v>
          </cell>
          <cell r="E191">
            <v>1</v>
          </cell>
          <cell r="F191">
            <v>4</v>
          </cell>
          <cell r="G191">
            <v>7.6923076923076927E-2</v>
          </cell>
          <cell r="H191">
            <v>12</v>
          </cell>
          <cell r="I191">
            <v>2</v>
          </cell>
          <cell r="J191">
            <v>34</v>
          </cell>
          <cell r="K191">
            <v>1</v>
          </cell>
          <cell r="L191">
            <v>1</v>
          </cell>
          <cell r="M191">
            <v>2</v>
          </cell>
          <cell r="N191">
            <v>5.8823529411764705E-2</v>
          </cell>
          <cell r="O191">
            <v>8</v>
          </cell>
          <cell r="P191">
            <v>1.3333333333333333</v>
          </cell>
          <cell r="Q191">
            <v>6.7873303167420823E-2</v>
          </cell>
        </row>
        <row r="192">
          <cell r="A192">
            <v>5241</v>
          </cell>
          <cell r="B192" t="str">
            <v>NONTRON</v>
          </cell>
          <cell r="C192">
            <v>52</v>
          </cell>
          <cell r="D192">
            <v>0</v>
          </cell>
          <cell r="E192">
            <v>0</v>
          </cell>
          <cell r="F192">
            <v>4</v>
          </cell>
          <cell r="G192">
            <v>7.6923076923076927E-2</v>
          </cell>
          <cell r="H192">
            <v>12</v>
          </cell>
          <cell r="I192">
            <v>2</v>
          </cell>
          <cell r="J192">
            <v>31</v>
          </cell>
          <cell r="K192">
            <v>0</v>
          </cell>
          <cell r="L192">
            <v>0</v>
          </cell>
          <cell r="M192">
            <v>1</v>
          </cell>
          <cell r="N192">
            <v>3.2258064516129031E-2</v>
          </cell>
          <cell r="O192">
            <v>8</v>
          </cell>
          <cell r="P192">
            <v>1.3333333333333333</v>
          </cell>
          <cell r="Q192">
            <v>5.4590570719602979E-2</v>
          </cell>
        </row>
        <row r="193">
          <cell r="A193">
            <v>43864</v>
          </cell>
          <cell r="B193" t="str">
            <v>DGA HT VIENNE CREUSE</v>
          </cell>
          <cell r="C193">
            <v>670</v>
          </cell>
          <cell r="D193">
            <v>1</v>
          </cell>
          <cell r="E193">
            <v>1</v>
          </cell>
          <cell r="F193">
            <v>69</v>
          </cell>
          <cell r="G193">
            <v>0.10298507462686567</v>
          </cell>
          <cell r="H193">
            <v>126</v>
          </cell>
          <cell r="I193">
            <v>21</v>
          </cell>
          <cell r="J193">
            <v>411</v>
          </cell>
          <cell r="K193">
            <v>1</v>
          </cell>
          <cell r="L193">
            <v>1</v>
          </cell>
          <cell r="M193">
            <v>62</v>
          </cell>
          <cell r="N193">
            <v>0.15085158150851583</v>
          </cell>
          <cell r="O193">
            <v>58</v>
          </cell>
          <cell r="P193">
            <v>9.6666666666666661</v>
          </cell>
          <cell r="Q193">
            <v>0.12691832806769074</v>
          </cell>
        </row>
        <row r="194">
          <cell r="A194">
            <v>6700</v>
          </cell>
          <cell r="B194" t="str">
            <v>LIMOGES</v>
          </cell>
          <cell r="C194">
            <v>275</v>
          </cell>
          <cell r="D194">
            <v>1</v>
          </cell>
          <cell r="E194">
            <v>1</v>
          </cell>
          <cell r="F194">
            <v>25</v>
          </cell>
          <cell r="G194">
            <v>9.0909090909090912E-2</v>
          </cell>
          <cell r="H194">
            <v>55</v>
          </cell>
          <cell r="I194">
            <v>9.1666666666666661</v>
          </cell>
          <cell r="J194">
            <v>139</v>
          </cell>
          <cell r="K194">
            <v>0</v>
          </cell>
          <cell r="L194">
            <v>0</v>
          </cell>
          <cell r="M194">
            <v>27</v>
          </cell>
          <cell r="N194">
            <v>0.19424460431654678</v>
          </cell>
          <cell r="O194">
            <v>14</v>
          </cell>
          <cell r="P194">
            <v>2.3333333333333335</v>
          </cell>
          <cell r="Q194">
            <v>0.14257684761281886</v>
          </cell>
        </row>
        <row r="195">
          <cell r="A195">
            <v>6731</v>
          </cell>
          <cell r="B195" t="str">
            <v>AUBUSSON</v>
          </cell>
          <cell r="C195">
            <v>34</v>
          </cell>
          <cell r="D195">
            <v>0</v>
          </cell>
          <cell r="E195">
            <v>0</v>
          </cell>
          <cell r="F195">
            <v>7</v>
          </cell>
          <cell r="G195">
            <v>0.20588235294117646</v>
          </cell>
          <cell r="H195">
            <v>3</v>
          </cell>
          <cell r="I195">
            <v>0.5</v>
          </cell>
          <cell r="J195">
            <v>28</v>
          </cell>
          <cell r="K195">
            <v>0</v>
          </cell>
          <cell r="L195">
            <v>0</v>
          </cell>
          <cell r="M195">
            <v>11</v>
          </cell>
          <cell r="N195">
            <v>0.39285714285714285</v>
          </cell>
          <cell r="O195">
            <v>0</v>
          </cell>
          <cell r="P195">
            <v>0</v>
          </cell>
          <cell r="Q195">
            <v>0.29936974789915966</v>
          </cell>
        </row>
        <row r="196">
          <cell r="A196">
            <v>56733</v>
          </cell>
          <cell r="B196" t="str">
            <v>Multisite GUERET</v>
          </cell>
          <cell r="C196">
            <v>91</v>
          </cell>
          <cell r="D196">
            <v>0</v>
          </cell>
          <cell r="E196">
            <v>0</v>
          </cell>
          <cell r="F196">
            <v>14</v>
          </cell>
          <cell r="G196">
            <v>0.15384615384615385</v>
          </cell>
          <cell r="H196">
            <v>13</v>
          </cell>
          <cell r="I196">
            <v>2.1666666666666665</v>
          </cell>
          <cell r="J196">
            <v>66</v>
          </cell>
          <cell r="K196">
            <v>0</v>
          </cell>
          <cell r="L196">
            <v>0</v>
          </cell>
          <cell r="M196">
            <v>8</v>
          </cell>
          <cell r="N196">
            <v>0.12121212121212122</v>
          </cell>
          <cell r="O196">
            <v>12</v>
          </cell>
          <cell r="P196">
            <v>2</v>
          </cell>
          <cell r="Q196">
            <v>0.13752913752913754</v>
          </cell>
        </row>
        <row r="197">
          <cell r="A197">
            <v>6733</v>
          </cell>
          <cell r="B197" t="str">
            <v>GUERET</v>
          </cell>
          <cell r="C197">
            <v>55</v>
          </cell>
          <cell r="D197">
            <v>0</v>
          </cell>
          <cell r="E197">
            <v>0</v>
          </cell>
          <cell r="F197">
            <v>5</v>
          </cell>
          <cell r="G197">
            <v>9.0909090909090912E-2</v>
          </cell>
          <cell r="H197">
            <v>11</v>
          </cell>
          <cell r="I197">
            <v>1.8333333333333333</v>
          </cell>
          <cell r="J197">
            <v>43</v>
          </cell>
          <cell r="K197">
            <v>0</v>
          </cell>
          <cell r="L197">
            <v>0</v>
          </cell>
          <cell r="M197">
            <v>6</v>
          </cell>
          <cell r="N197">
            <v>0.13953488372093023</v>
          </cell>
          <cell r="O197">
            <v>7</v>
          </cell>
          <cell r="P197">
            <v>1.1666666666666667</v>
          </cell>
          <cell r="Q197">
            <v>0.11522198731501057</v>
          </cell>
        </row>
        <row r="198">
          <cell r="A198">
            <v>6739</v>
          </cell>
          <cell r="B198" t="str">
            <v>LA SOUTERRAINE</v>
          </cell>
          <cell r="C198">
            <v>36</v>
          </cell>
          <cell r="D198">
            <v>0</v>
          </cell>
          <cell r="E198">
            <v>0</v>
          </cell>
          <cell r="F198">
            <v>9</v>
          </cell>
          <cell r="G198">
            <v>0.25</v>
          </cell>
          <cell r="H198">
            <v>2</v>
          </cell>
          <cell r="I198">
            <v>0.33333333333333331</v>
          </cell>
          <cell r="J198">
            <v>23</v>
          </cell>
          <cell r="K198">
            <v>0</v>
          </cell>
          <cell r="L198">
            <v>0</v>
          </cell>
          <cell r="M198">
            <v>2</v>
          </cell>
          <cell r="N198">
            <v>8.6956521739130432E-2</v>
          </cell>
          <cell r="O198">
            <v>5</v>
          </cell>
          <cell r="P198">
            <v>0.83333333333333337</v>
          </cell>
          <cell r="Q198">
            <v>0.16847826086956522</v>
          </cell>
        </row>
        <row r="199">
          <cell r="A199">
            <v>56734</v>
          </cell>
          <cell r="B199" t="str">
            <v>Multisite ST JUNIEN</v>
          </cell>
          <cell r="C199">
            <v>86</v>
          </cell>
          <cell r="D199">
            <v>0</v>
          </cell>
          <cell r="E199">
            <v>0</v>
          </cell>
          <cell r="F199">
            <v>14</v>
          </cell>
          <cell r="G199">
            <v>0.16279069767441862</v>
          </cell>
          <cell r="H199">
            <v>11</v>
          </cell>
          <cell r="I199">
            <v>1.8333333333333333</v>
          </cell>
          <cell r="J199">
            <v>68</v>
          </cell>
          <cell r="K199">
            <v>1</v>
          </cell>
          <cell r="L199">
            <v>1</v>
          </cell>
          <cell r="M199">
            <v>7</v>
          </cell>
          <cell r="N199">
            <v>0.10294117647058823</v>
          </cell>
          <cell r="O199">
            <v>13</v>
          </cell>
          <cell r="P199">
            <v>2.1666666666666665</v>
          </cell>
          <cell r="Q199">
            <v>0.13286593707250344</v>
          </cell>
        </row>
        <row r="200">
          <cell r="A200">
            <v>6734</v>
          </cell>
          <cell r="B200" t="str">
            <v>SAINT JUNIEN</v>
          </cell>
          <cell r="C200">
            <v>41</v>
          </cell>
          <cell r="D200">
            <v>0</v>
          </cell>
          <cell r="E200">
            <v>0</v>
          </cell>
          <cell r="F200">
            <v>7</v>
          </cell>
          <cell r="G200">
            <v>0.17073170731707318</v>
          </cell>
          <cell r="H200">
            <v>5</v>
          </cell>
          <cell r="I200">
            <v>0.83333333333333337</v>
          </cell>
          <cell r="J200">
            <v>35</v>
          </cell>
          <cell r="K200">
            <v>1</v>
          </cell>
          <cell r="L200">
            <v>1</v>
          </cell>
          <cell r="M200">
            <v>5</v>
          </cell>
          <cell r="N200">
            <v>0.14285714285714285</v>
          </cell>
          <cell r="O200">
            <v>6</v>
          </cell>
          <cell r="P200">
            <v>1</v>
          </cell>
          <cell r="Q200">
            <v>0.156794425087108</v>
          </cell>
        </row>
        <row r="201">
          <cell r="A201">
            <v>6737</v>
          </cell>
          <cell r="B201" t="str">
            <v>CONFOLENS</v>
          </cell>
          <cell r="C201">
            <v>24</v>
          </cell>
          <cell r="D201">
            <v>0</v>
          </cell>
          <cell r="E201">
            <v>0</v>
          </cell>
          <cell r="F201">
            <v>5</v>
          </cell>
          <cell r="G201">
            <v>0.20833333333333334</v>
          </cell>
          <cell r="H201">
            <v>2</v>
          </cell>
          <cell r="I201">
            <v>0.33333333333333331</v>
          </cell>
          <cell r="J201">
            <v>17</v>
          </cell>
          <cell r="K201">
            <v>0</v>
          </cell>
          <cell r="L201">
            <v>0</v>
          </cell>
          <cell r="M201">
            <v>1</v>
          </cell>
          <cell r="N201">
            <v>5.8823529411764705E-2</v>
          </cell>
          <cell r="O201">
            <v>4</v>
          </cell>
          <cell r="P201">
            <v>0.66666666666666663</v>
          </cell>
          <cell r="Q201">
            <v>0.13357843137254902</v>
          </cell>
        </row>
        <row r="202">
          <cell r="A202">
            <v>6740</v>
          </cell>
          <cell r="B202" t="str">
            <v>BELLAC</v>
          </cell>
          <cell r="C202">
            <v>21</v>
          </cell>
          <cell r="D202">
            <v>0</v>
          </cell>
          <cell r="E202">
            <v>0</v>
          </cell>
          <cell r="F202">
            <v>2</v>
          </cell>
          <cell r="G202">
            <v>9.5238095238095233E-2</v>
          </cell>
          <cell r="H202">
            <v>5</v>
          </cell>
          <cell r="I202">
            <v>0.83333333333333337</v>
          </cell>
          <cell r="J202">
            <v>16</v>
          </cell>
          <cell r="K202">
            <v>0</v>
          </cell>
          <cell r="L202">
            <v>0</v>
          </cell>
          <cell r="M202">
            <v>1</v>
          </cell>
          <cell r="N202">
            <v>6.25E-2</v>
          </cell>
          <cell r="O202">
            <v>4</v>
          </cell>
          <cell r="P202">
            <v>0.66666666666666663</v>
          </cell>
          <cell r="Q202">
            <v>7.8869047619047616E-2</v>
          </cell>
        </row>
        <row r="203">
          <cell r="A203">
            <v>56738</v>
          </cell>
          <cell r="B203" t="str">
            <v>Multisite LIMOGES PL CARMES</v>
          </cell>
          <cell r="C203">
            <v>184</v>
          </cell>
          <cell r="D203">
            <v>0</v>
          </cell>
          <cell r="E203">
            <v>0</v>
          </cell>
          <cell r="F203">
            <v>9</v>
          </cell>
          <cell r="G203">
            <v>4.8913043478260872E-2</v>
          </cell>
          <cell r="H203">
            <v>45</v>
          </cell>
          <cell r="I203">
            <v>7.5</v>
          </cell>
          <cell r="J203">
            <v>110</v>
          </cell>
          <cell r="K203">
            <v>0</v>
          </cell>
          <cell r="L203">
            <v>0</v>
          </cell>
          <cell r="M203">
            <v>9</v>
          </cell>
          <cell r="N203">
            <v>8.1818181818181818E-2</v>
          </cell>
          <cell r="O203">
            <v>23</v>
          </cell>
          <cell r="P203">
            <v>3.8333333333333335</v>
          </cell>
          <cell r="Q203">
            <v>6.5365612648221341E-2</v>
          </cell>
        </row>
        <row r="204">
          <cell r="A204">
            <v>6738</v>
          </cell>
          <cell r="B204" t="str">
            <v>LIMOGES LES CARMES</v>
          </cell>
          <cell r="C204">
            <v>98</v>
          </cell>
          <cell r="D204">
            <v>0</v>
          </cell>
          <cell r="E204">
            <v>0</v>
          </cell>
          <cell r="F204">
            <v>6</v>
          </cell>
          <cell r="G204">
            <v>6.1224489795918366E-2</v>
          </cell>
          <cell r="H204">
            <v>23</v>
          </cell>
          <cell r="I204">
            <v>3.8333333333333335</v>
          </cell>
          <cell r="J204">
            <v>49</v>
          </cell>
          <cell r="K204">
            <v>0</v>
          </cell>
          <cell r="L204">
            <v>0</v>
          </cell>
          <cell r="M204">
            <v>6</v>
          </cell>
          <cell r="N204">
            <v>0.12244897959183673</v>
          </cell>
          <cell r="O204">
            <v>9</v>
          </cell>
          <cell r="P204">
            <v>1.5</v>
          </cell>
          <cell r="Q204">
            <v>9.1836734693877542E-2</v>
          </cell>
        </row>
        <row r="205">
          <cell r="A205">
            <v>6743</v>
          </cell>
          <cell r="B205" t="str">
            <v>ST YRIEIX LA PERCHE</v>
          </cell>
          <cell r="C205">
            <v>29</v>
          </cell>
          <cell r="D205">
            <v>0</v>
          </cell>
          <cell r="E205">
            <v>0</v>
          </cell>
          <cell r="F205">
            <v>1</v>
          </cell>
          <cell r="G205">
            <v>3.4482758620689655E-2</v>
          </cell>
          <cell r="H205">
            <v>8</v>
          </cell>
          <cell r="I205">
            <v>1.3333333333333333</v>
          </cell>
          <cell r="J205">
            <v>22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7</v>
          </cell>
          <cell r="P205">
            <v>1.1666666666666667</v>
          </cell>
          <cell r="Q205">
            <v>1.7241379310344827E-2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57</v>
          </cell>
          <cell r="D207">
            <v>0</v>
          </cell>
          <cell r="E207">
            <v>0</v>
          </cell>
          <cell r="F207">
            <v>2</v>
          </cell>
          <cell r="G207">
            <v>3.5087719298245612E-2</v>
          </cell>
          <cell r="H207">
            <v>15</v>
          </cell>
          <cell r="I207">
            <v>2.5</v>
          </cell>
          <cell r="J207">
            <v>39</v>
          </cell>
          <cell r="K207">
            <v>0</v>
          </cell>
          <cell r="L207">
            <v>0</v>
          </cell>
          <cell r="M207">
            <v>3</v>
          </cell>
          <cell r="N207">
            <v>7.6923076923076927E-2</v>
          </cell>
          <cell r="O207">
            <v>9</v>
          </cell>
          <cell r="P207">
            <v>1.5</v>
          </cell>
          <cell r="Q207">
            <v>5.600539811066127E-2</v>
          </cell>
        </row>
        <row r="208">
          <cell r="A208">
            <v>43866</v>
          </cell>
          <cell r="B208" t="str">
            <v>DGA CORREZE</v>
          </cell>
          <cell r="C208">
            <v>369</v>
          </cell>
          <cell r="D208">
            <v>0</v>
          </cell>
          <cell r="E208">
            <v>1</v>
          </cell>
          <cell r="F208">
            <v>46</v>
          </cell>
          <cell r="G208">
            <v>0.12466124661246612</v>
          </cell>
          <cell r="H208">
            <v>62</v>
          </cell>
          <cell r="I208">
            <v>10.333333333333334</v>
          </cell>
          <cell r="J208">
            <v>230</v>
          </cell>
          <cell r="K208">
            <v>1</v>
          </cell>
          <cell r="L208">
            <v>2</v>
          </cell>
          <cell r="M208">
            <v>36</v>
          </cell>
          <cell r="N208">
            <v>0.15652173913043479</v>
          </cell>
          <cell r="O208">
            <v>31</v>
          </cell>
          <cell r="P208">
            <v>5.166666666666667</v>
          </cell>
          <cell r="Q208">
            <v>0.14059149287145045</v>
          </cell>
        </row>
        <row r="209">
          <cell r="A209">
            <v>6732</v>
          </cell>
          <cell r="B209" t="str">
            <v>BRIVE</v>
          </cell>
          <cell r="C209">
            <v>119</v>
          </cell>
          <cell r="D209">
            <v>0</v>
          </cell>
          <cell r="E209">
            <v>0</v>
          </cell>
          <cell r="F209">
            <v>13</v>
          </cell>
          <cell r="G209">
            <v>0.1092436974789916</v>
          </cell>
          <cell r="H209">
            <v>22</v>
          </cell>
          <cell r="I209">
            <v>3.6666666666666665</v>
          </cell>
          <cell r="J209">
            <v>75</v>
          </cell>
          <cell r="K209">
            <v>0</v>
          </cell>
          <cell r="L209">
            <v>0</v>
          </cell>
          <cell r="M209">
            <v>4</v>
          </cell>
          <cell r="N209">
            <v>5.3333333333333337E-2</v>
          </cell>
          <cell r="O209">
            <v>18</v>
          </cell>
          <cell r="P209">
            <v>3</v>
          </cell>
          <cell r="Q209">
            <v>8.128851540616247E-2</v>
          </cell>
        </row>
        <row r="210">
          <cell r="A210">
            <v>6735</v>
          </cell>
          <cell r="B210" t="str">
            <v>TULLE</v>
          </cell>
          <cell r="C210">
            <v>70</v>
          </cell>
          <cell r="D210">
            <v>0</v>
          </cell>
          <cell r="E210">
            <v>0</v>
          </cell>
          <cell r="F210">
            <v>11</v>
          </cell>
          <cell r="G210">
            <v>0.15714285714285714</v>
          </cell>
          <cell r="H210">
            <v>10</v>
          </cell>
          <cell r="I210">
            <v>1.6666666666666667</v>
          </cell>
          <cell r="J210">
            <v>46</v>
          </cell>
          <cell r="K210">
            <v>0</v>
          </cell>
          <cell r="L210">
            <v>0</v>
          </cell>
          <cell r="M210">
            <v>9</v>
          </cell>
          <cell r="N210">
            <v>0.19565217391304349</v>
          </cell>
          <cell r="O210">
            <v>5</v>
          </cell>
          <cell r="P210">
            <v>0.83333333333333337</v>
          </cell>
          <cell r="Q210">
            <v>0.1763975155279503</v>
          </cell>
        </row>
        <row r="211">
          <cell r="A211">
            <v>6736</v>
          </cell>
          <cell r="B211" t="str">
            <v>USSEL</v>
          </cell>
          <cell r="C211">
            <v>32</v>
          </cell>
          <cell r="D211">
            <v>0</v>
          </cell>
          <cell r="E211">
            <v>0</v>
          </cell>
          <cell r="F211">
            <v>5</v>
          </cell>
          <cell r="G211">
            <v>0.15625</v>
          </cell>
          <cell r="H211">
            <v>5</v>
          </cell>
          <cell r="I211">
            <v>0.83333333333333337</v>
          </cell>
          <cell r="J211">
            <v>21</v>
          </cell>
          <cell r="K211">
            <v>0</v>
          </cell>
          <cell r="L211">
            <v>0</v>
          </cell>
          <cell r="M211">
            <v>4</v>
          </cell>
          <cell r="N211">
            <v>0.19047619047619047</v>
          </cell>
          <cell r="O211">
            <v>3</v>
          </cell>
          <cell r="P211">
            <v>0.5</v>
          </cell>
          <cell r="Q211">
            <v>0.17336309523809523</v>
          </cell>
        </row>
        <row r="212">
          <cell r="A212">
            <v>56741</v>
          </cell>
          <cell r="B212" t="str">
            <v>Multisite OBJAT</v>
          </cell>
          <cell r="C212">
            <v>125</v>
          </cell>
          <cell r="D212">
            <v>0</v>
          </cell>
          <cell r="E212">
            <v>1</v>
          </cell>
          <cell r="F212">
            <v>14</v>
          </cell>
          <cell r="G212">
            <v>0.112</v>
          </cell>
          <cell r="H212">
            <v>23</v>
          </cell>
          <cell r="I212">
            <v>3.8333333333333335</v>
          </cell>
          <cell r="J212">
            <v>73</v>
          </cell>
          <cell r="K212">
            <v>0</v>
          </cell>
          <cell r="L212">
            <v>0</v>
          </cell>
          <cell r="M212">
            <v>15</v>
          </cell>
          <cell r="N212">
            <v>0.20547945205479451</v>
          </cell>
          <cell r="O212">
            <v>7</v>
          </cell>
          <cell r="P212">
            <v>1.1666666666666667</v>
          </cell>
          <cell r="Q212">
            <v>0.15873972602739725</v>
          </cell>
        </row>
        <row r="213">
          <cell r="A213">
            <v>6741</v>
          </cell>
          <cell r="B213" t="str">
            <v>OBJAT</v>
          </cell>
          <cell r="C213">
            <v>30</v>
          </cell>
          <cell r="D213">
            <v>0</v>
          </cell>
          <cell r="E213">
            <v>1</v>
          </cell>
          <cell r="F213">
            <v>5</v>
          </cell>
          <cell r="G213">
            <v>0.16666666666666666</v>
          </cell>
          <cell r="H213">
            <v>4</v>
          </cell>
          <cell r="I213">
            <v>0.66666666666666663</v>
          </cell>
          <cell r="J213">
            <v>21</v>
          </cell>
          <cell r="K213">
            <v>0</v>
          </cell>
          <cell r="L213">
            <v>0</v>
          </cell>
          <cell r="M213">
            <v>3</v>
          </cell>
          <cell r="N213">
            <v>0.14285714285714285</v>
          </cell>
          <cell r="O213">
            <v>4</v>
          </cell>
          <cell r="P213">
            <v>0.66666666666666663</v>
          </cell>
          <cell r="Q213">
            <v>0.15476190476190477</v>
          </cell>
        </row>
        <row r="214">
          <cell r="A214">
            <v>6745</v>
          </cell>
          <cell r="B214" t="str">
            <v>TERRASSON</v>
          </cell>
          <cell r="C214">
            <v>37</v>
          </cell>
          <cell r="D214">
            <v>0</v>
          </cell>
          <cell r="E214">
            <v>0</v>
          </cell>
          <cell r="F214">
            <v>4</v>
          </cell>
          <cell r="G214">
            <v>0.10810810810810811</v>
          </cell>
          <cell r="H214">
            <v>7</v>
          </cell>
          <cell r="I214">
            <v>1.1666666666666667</v>
          </cell>
          <cell r="J214">
            <v>30</v>
          </cell>
          <cell r="K214">
            <v>0</v>
          </cell>
          <cell r="L214">
            <v>0</v>
          </cell>
          <cell r="M214">
            <v>12</v>
          </cell>
          <cell r="N214">
            <v>0.4</v>
          </cell>
          <cell r="O214">
            <v>0</v>
          </cell>
          <cell r="P214">
            <v>0</v>
          </cell>
          <cell r="Q214">
            <v>0.25405405405405407</v>
          </cell>
        </row>
        <row r="215">
          <cell r="A215">
            <v>6751</v>
          </cell>
          <cell r="B215" t="str">
            <v>MALEMORT</v>
          </cell>
          <cell r="C215">
            <v>58</v>
          </cell>
          <cell r="D215">
            <v>0</v>
          </cell>
          <cell r="E215">
            <v>0</v>
          </cell>
          <cell r="F215">
            <v>5</v>
          </cell>
          <cell r="G215">
            <v>8.6206896551724144E-2</v>
          </cell>
          <cell r="H215">
            <v>12</v>
          </cell>
          <cell r="I215">
            <v>2</v>
          </cell>
          <cell r="J215">
            <v>22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7</v>
          </cell>
          <cell r="P215">
            <v>1.1666666666666667</v>
          </cell>
          <cell r="Q215">
            <v>4.3103448275862072E-2</v>
          </cell>
        </row>
        <row r="216">
          <cell r="A216">
            <v>6742</v>
          </cell>
          <cell r="B216" t="str">
            <v>EGLETONS</v>
          </cell>
          <cell r="C216">
            <v>23</v>
          </cell>
          <cell r="D216">
            <v>0</v>
          </cell>
          <cell r="E216">
            <v>0</v>
          </cell>
          <cell r="F216">
            <v>3</v>
          </cell>
          <cell r="G216">
            <v>0.13043478260869565</v>
          </cell>
          <cell r="H216">
            <v>4</v>
          </cell>
          <cell r="I216">
            <v>0.66666666666666663</v>
          </cell>
          <cell r="J216">
            <v>15</v>
          </cell>
          <cell r="K216">
            <v>1</v>
          </cell>
          <cell r="L216">
            <v>2</v>
          </cell>
          <cell r="M216">
            <v>4</v>
          </cell>
          <cell r="N216">
            <v>0.26666666666666666</v>
          </cell>
          <cell r="O216">
            <v>1</v>
          </cell>
          <cell r="P216">
            <v>0.16666666666666666</v>
          </cell>
          <cell r="Q216">
            <v>0.19855072463768114</v>
          </cell>
        </row>
      </sheetData>
      <sheetData sheetId="3" refreshError="1">
        <row r="1">
          <cell r="A1">
            <v>0.14119999999999999</v>
          </cell>
          <cell r="B1">
            <v>6</v>
          </cell>
          <cell r="C1">
            <v>4</v>
          </cell>
          <cell r="D1">
            <v>10</v>
          </cell>
          <cell r="E1">
            <v>11</v>
          </cell>
          <cell r="F1">
            <v>12</v>
          </cell>
          <cell r="J1">
            <v>5</v>
          </cell>
          <cell r="K1">
            <v>14</v>
          </cell>
          <cell r="L1">
            <v>15</v>
          </cell>
          <cell r="M1">
            <v>16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14,12%</v>
          </cell>
          <cell r="C5" t="str">
            <v>Banque Principale</v>
          </cell>
          <cell r="J5" t="str">
            <v>Banque Principale</v>
          </cell>
        </row>
        <row r="6">
          <cell r="B6" t="str">
            <v>Résultats au 13/02/18</v>
          </cell>
          <cell r="C6" t="str">
            <v>Solution Conso (K€)</v>
          </cell>
          <cell r="J6" t="str">
            <v>Cartes de Paiement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2
Etape 1</v>
          </cell>
        </row>
        <row r="8">
          <cell r="A8">
            <v>69014</v>
          </cell>
          <cell r="B8" t="str">
            <v>Banque de Proximité</v>
          </cell>
          <cell r="C8">
            <v>2549219</v>
          </cell>
          <cell r="D8">
            <v>9718.43</v>
          </cell>
          <cell r="E8">
            <v>18455.13</v>
          </cell>
          <cell r="F8">
            <v>320292.78000000003</v>
          </cell>
          <cell r="G8">
            <v>0.12564349316398474</v>
          </cell>
          <cell r="H8">
            <v>418981</v>
          </cell>
          <cell r="I8">
            <v>69830.166666666672</v>
          </cell>
          <cell r="J8">
            <v>642700</v>
          </cell>
          <cell r="K8">
            <v>2003</v>
          </cell>
          <cell r="L8">
            <v>4405</v>
          </cell>
          <cell r="M8">
            <v>66428</v>
          </cell>
          <cell r="N8">
            <v>0.10335770966236191</v>
          </cell>
          <cell r="O8">
            <v>119955</v>
          </cell>
          <cell r="P8">
            <v>19992.5</v>
          </cell>
          <cell r="Q8">
            <v>0.11450060141317332</v>
          </cell>
        </row>
        <row r="9">
          <cell r="A9">
            <v>43003</v>
          </cell>
          <cell r="B9" t="str">
            <v>RSO DdR du Sud Ouest</v>
          </cell>
          <cell r="C9">
            <v>200500</v>
          </cell>
          <cell r="D9">
            <v>524.66</v>
          </cell>
          <cell r="E9">
            <v>1119.31</v>
          </cell>
          <cell r="F9">
            <v>24414.68</v>
          </cell>
          <cell r="G9">
            <v>0.12176897755610973</v>
          </cell>
          <cell r="H9">
            <v>33731</v>
          </cell>
          <cell r="I9">
            <v>5621.833333333333</v>
          </cell>
          <cell r="J9">
            <v>39918</v>
          </cell>
          <cell r="K9">
            <v>112</v>
          </cell>
          <cell r="L9">
            <v>263</v>
          </cell>
          <cell r="M9">
            <v>4086</v>
          </cell>
          <cell r="N9">
            <v>0.10235983766721779</v>
          </cell>
          <cell r="O9">
            <v>7491</v>
          </cell>
          <cell r="P9">
            <v>1248.5</v>
          </cell>
          <cell r="Q9">
            <v>0.11206440761166375</v>
          </cell>
        </row>
        <row r="10">
          <cell r="A10">
            <v>43700</v>
          </cell>
          <cell r="B10" t="str">
            <v>RSO DR Gironde</v>
          </cell>
          <cell r="C10">
            <v>72800</v>
          </cell>
          <cell r="D10">
            <v>228.35</v>
          </cell>
          <cell r="E10">
            <v>370.65</v>
          </cell>
          <cell r="F10">
            <v>9353.08</v>
          </cell>
          <cell r="G10">
            <v>0.12847637362637362</v>
          </cell>
          <cell r="H10">
            <v>11759</v>
          </cell>
          <cell r="I10">
            <v>1959.8333333333333</v>
          </cell>
          <cell r="J10">
            <v>14087</v>
          </cell>
          <cell r="K10">
            <v>42</v>
          </cell>
          <cell r="L10">
            <v>84</v>
          </cell>
          <cell r="M10">
            <v>1360</v>
          </cell>
          <cell r="N10">
            <v>9.6542911904592882E-2</v>
          </cell>
          <cell r="O10">
            <v>2726</v>
          </cell>
          <cell r="P10">
            <v>454.33333333333331</v>
          </cell>
          <cell r="Q10">
            <v>0.11250964276548325</v>
          </cell>
        </row>
        <row r="11">
          <cell r="A11">
            <v>43780</v>
          </cell>
          <cell r="B11" t="str">
            <v>RSO DR Sud Aquitaine</v>
          </cell>
          <cell r="C11">
            <v>52800</v>
          </cell>
          <cell r="D11">
            <v>123.96</v>
          </cell>
          <cell r="E11">
            <v>392.07</v>
          </cell>
          <cell r="F11">
            <v>6602.73</v>
          </cell>
          <cell r="G11">
            <v>0.12505170454545453</v>
          </cell>
          <cell r="H11">
            <v>8710</v>
          </cell>
          <cell r="I11">
            <v>1451.6666666666667</v>
          </cell>
          <cell r="J11">
            <v>10708</v>
          </cell>
          <cell r="K11">
            <v>23</v>
          </cell>
          <cell r="L11">
            <v>60</v>
          </cell>
          <cell r="M11">
            <v>1047</v>
          </cell>
          <cell r="N11">
            <v>9.777736271946208E-2</v>
          </cell>
          <cell r="O11">
            <v>2059</v>
          </cell>
          <cell r="P11">
            <v>343.16666666666669</v>
          </cell>
          <cell r="Q11">
            <v>0.1114145336324583</v>
          </cell>
        </row>
        <row r="12">
          <cell r="A12">
            <v>43801</v>
          </cell>
          <cell r="B12" t="str">
            <v>RSO DR Poitou Charentes</v>
          </cell>
          <cell r="C12">
            <v>44100</v>
          </cell>
          <cell r="D12">
            <v>102.24</v>
          </cell>
          <cell r="E12">
            <v>236.63</v>
          </cell>
          <cell r="F12">
            <v>4961.75</v>
          </cell>
          <cell r="G12">
            <v>0.11251133786848072</v>
          </cell>
          <cell r="H12">
            <v>7828</v>
          </cell>
          <cell r="I12">
            <v>1304.6666666666667</v>
          </cell>
          <cell r="J12">
            <v>9369</v>
          </cell>
          <cell r="K12">
            <v>33</v>
          </cell>
          <cell r="L12">
            <v>67</v>
          </cell>
          <cell r="M12">
            <v>1022</v>
          </cell>
          <cell r="N12">
            <v>0.10908314654712349</v>
          </cell>
          <cell r="O12">
            <v>1696</v>
          </cell>
          <cell r="P12">
            <v>282.66666666666669</v>
          </cell>
          <cell r="Q12">
            <v>0.1107972422078021</v>
          </cell>
        </row>
        <row r="13">
          <cell r="A13">
            <v>43861</v>
          </cell>
          <cell r="B13" t="str">
            <v>RSO DR Limousin Dordogne</v>
          </cell>
          <cell r="C13">
            <v>28300</v>
          </cell>
          <cell r="D13">
            <v>51.01</v>
          </cell>
          <cell r="E13">
            <v>87.87</v>
          </cell>
          <cell r="F13">
            <v>3240.01</v>
          </cell>
          <cell r="G13">
            <v>0.1144879858657244</v>
          </cell>
          <cell r="H13">
            <v>4967</v>
          </cell>
          <cell r="I13">
            <v>827.83333333333337</v>
          </cell>
          <cell r="J13">
            <v>5215</v>
          </cell>
          <cell r="K13">
            <v>11</v>
          </cell>
          <cell r="L13">
            <v>41</v>
          </cell>
          <cell r="M13">
            <v>546</v>
          </cell>
          <cell r="N13">
            <v>0.10469798657718121</v>
          </cell>
          <cell r="O13">
            <v>967</v>
          </cell>
          <cell r="P13">
            <v>161.16666666666666</v>
          </cell>
          <cell r="Q13">
            <v>0.1095929862214528</v>
          </cell>
        </row>
        <row r="14">
          <cell r="A14">
            <v>43703</v>
          </cell>
          <cell r="B14" t="str">
            <v>DGA BORDEAUX CENTRE</v>
          </cell>
          <cell r="C14">
            <v>18000</v>
          </cell>
          <cell r="D14">
            <v>21.35</v>
          </cell>
          <cell r="E14">
            <v>86.35</v>
          </cell>
          <cell r="F14">
            <v>3008.36</v>
          </cell>
          <cell r="G14">
            <v>0.16713111111111112</v>
          </cell>
          <cell r="H14">
            <v>2212</v>
          </cell>
          <cell r="I14">
            <v>368.66666666666669</v>
          </cell>
          <cell r="J14">
            <v>3547</v>
          </cell>
          <cell r="K14">
            <v>14</v>
          </cell>
          <cell r="L14">
            <v>28</v>
          </cell>
          <cell r="M14">
            <v>374</v>
          </cell>
          <cell r="N14">
            <v>0.10544121793064562</v>
          </cell>
          <cell r="O14">
            <v>655</v>
          </cell>
          <cell r="P14">
            <v>109.16666666666667</v>
          </cell>
          <cell r="Q14">
            <v>0.13628616452087838</v>
          </cell>
        </row>
        <row r="15">
          <cell r="A15">
            <v>51800</v>
          </cell>
          <cell r="B15" t="str">
            <v>Multisite BORDEAUX</v>
          </cell>
          <cell r="C15">
            <v>7605</v>
          </cell>
          <cell r="D15">
            <v>0</v>
          </cell>
          <cell r="E15">
            <v>12</v>
          </cell>
          <cell r="F15">
            <v>1558.47</v>
          </cell>
          <cell r="G15">
            <v>0.20492702169625246</v>
          </cell>
          <cell r="H15">
            <v>647</v>
          </cell>
          <cell r="I15">
            <v>107.83333333333333</v>
          </cell>
          <cell r="J15">
            <v>1404</v>
          </cell>
          <cell r="K15">
            <v>10</v>
          </cell>
          <cell r="L15">
            <v>15</v>
          </cell>
          <cell r="M15">
            <v>131</v>
          </cell>
          <cell r="N15">
            <v>9.3304843304843302E-2</v>
          </cell>
          <cell r="O15">
            <v>277</v>
          </cell>
          <cell r="P15">
            <v>46.166666666666664</v>
          </cell>
          <cell r="Q15">
            <v>0.14911593250054789</v>
          </cell>
        </row>
        <row r="16">
          <cell r="A16">
            <v>1800</v>
          </cell>
          <cell r="B16" t="str">
            <v>BORDEAUX</v>
          </cell>
          <cell r="C16">
            <v>6670</v>
          </cell>
          <cell r="D16">
            <v>0</v>
          </cell>
          <cell r="E16">
            <v>12</v>
          </cell>
          <cell r="F16">
            <v>1054.17</v>
          </cell>
          <cell r="G16">
            <v>0.1580464767616192</v>
          </cell>
          <cell r="H16">
            <v>881</v>
          </cell>
          <cell r="I16">
            <v>146.83333333333334</v>
          </cell>
          <cell r="J16">
            <v>1246</v>
          </cell>
          <cell r="K16">
            <v>8</v>
          </cell>
          <cell r="L16">
            <v>12</v>
          </cell>
          <cell r="M16">
            <v>115</v>
          </cell>
          <cell r="N16">
            <v>9.2295345104333862E-2</v>
          </cell>
          <cell r="O16">
            <v>247</v>
          </cell>
          <cell r="P16">
            <v>41.166666666666664</v>
          </cell>
          <cell r="Q16">
            <v>0.12517091093297653</v>
          </cell>
        </row>
        <row r="17">
          <cell r="A17">
            <v>1866</v>
          </cell>
          <cell r="B17" t="str">
            <v>BORDEAUX - PALAIS</v>
          </cell>
          <cell r="C17">
            <v>935</v>
          </cell>
          <cell r="D17">
            <v>0</v>
          </cell>
          <cell r="E17">
            <v>0</v>
          </cell>
          <cell r="F17">
            <v>504.3</v>
          </cell>
          <cell r="G17">
            <v>0.44</v>
          </cell>
          <cell r="H17">
            <v>0</v>
          </cell>
          <cell r="I17">
            <v>0</v>
          </cell>
          <cell r="J17">
            <v>158</v>
          </cell>
          <cell r="K17">
            <v>2</v>
          </cell>
          <cell r="L17">
            <v>3</v>
          </cell>
          <cell r="M17">
            <v>16</v>
          </cell>
          <cell r="N17">
            <v>0.10126582278481013</v>
          </cell>
          <cell r="O17">
            <v>30</v>
          </cell>
          <cell r="P17">
            <v>5</v>
          </cell>
          <cell r="Q17">
            <v>0.27063291139240508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406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118</v>
          </cell>
          <cell r="I19">
            <v>19.666666666666668</v>
          </cell>
          <cell r="J19">
            <v>44</v>
          </cell>
          <cell r="K19">
            <v>0</v>
          </cell>
          <cell r="L19">
            <v>0</v>
          </cell>
          <cell r="M19">
            <v>1</v>
          </cell>
          <cell r="N19">
            <v>2.2727272727272728E-2</v>
          </cell>
          <cell r="O19">
            <v>12</v>
          </cell>
          <cell r="P19">
            <v>2</v>
          </cell>
          <cell r="Q19">
            <v>1.1363636363636364E-2</v>
          </cell>
        </row>
        <row r="20">
          <cell r="A20">
            <v>51832</v>
          </cell>
          <cell r="B20" t="str">
            <v>Multisite BORDEAUX CHARTRONS</v>
          </cell>
          <cell r="C20">
            <v>3749</v>
          </cell>
          <cell r="D20">
            <v>0</v>
          </cell>
          <cell r="E20">
            <v>5</v>
          </cell>
          <cell r="F20">
            <v>496.76</v>
          </cell>
          <cell r="G20">
            <v>0.13250466791144305</v>
          </cell>
          <cell r="H20">
            <v>591</v>
          </cell>
          <cell r="I20">
            <v>98.5</v>
          </cell>
          <cell r="J20">
            <v>812</v>
          </cell>
          <cell r="K20">
            <v>2</v>
          </cell>
          <cell r="L20">
            <v>5</v>
          </cell>
          <cell r="M20">
            <v>86</v>
          </cell>
          <cell r="N20">
            <v>0.10591133004926108</v>
          </cell>
          <cell r="O20">
            <v>150</v>
          </cell>
          <cell r="P20">
            <v>25</v>
          </cell>
          <cell r="Q20">
            <v>0.11920799898035206</v>
          </cell>
        </row>
        <row r="21">
          <cell r="A21">
            <v>1830</v>
          </cell>
          <cell r="B21" t="str">
            <v>LE BOUSCAT RAVEZIES</v>
          </cell>
          <cell r="C21">
            <v>770</v>
          </cell>
          <cell r="D21">
            <v>0</v>
          </cell>
          <cell r="E21">
            <v>0</v>
          </cell>
          <cell r="F21">
            <v>66.19</v>
          </cell>
          <cell r="G21">
            <v>8.596103896103896E-2</v>
          </cell>
          <cell r="H21">
            <v>158</v>
          </cell>
          <cell r="I21">
            <v>26.333333333333332</v>
          </cell>
          <cell r="J21">
            <v>160</v>
          </cell>
          <cell r="K21">
            <v>1</v>
          </cell>
          <cell r="L21">
            <v>2</v>
          </cell>
          <cell r="M21">
            <v>17</v>
          </cell>
          <cell r="N21">
            <v>0.10625</v>
          </cell>
          <cell r="O21">
            <v>30</v>
          </cell>
          <cell r="P21">
            <v>5</v>
          </cell>
          <cell r="Q21">
            <v>9.6105519480519486E-2</v>
          </cell>
        </row>
        <row r="22">
          <cell r="A22">
            <v>1832</v>
          </cell>
          <cell r="B22" t="str">
            <v>BORDEAUX CHARTRONS</v>
          </cell>
          <cell r="C22">
            <v>1896</v>
          </cell>
          <cell r="D22">
            <v>0</v>
          </cell>
          <cell r="E22">
            <v>5</v>
          </cell>
          <cell r="F22">
            <v>262.68</v>
          </cell>
          <cell r="G22">
            <v>0.13854430379746835</v>
          </cell>
          <cell r="H22">
            <v>288</v>
          </cell>
          <cell r="I22">
            <v>48</v>
          </cell>
          <cell r="J22">
            <v>376</v>
          </cell>
          <cell r="K22">
            <v>0</v>
          </cell>
          <cell r="L22">
            <v>0</v>
          </cell>
          <cell r="M22">
            <v>34</v>
          </cell>
          <cell r="N22">
            <v>9.0425531914893623E-2</v>
          </cell>
          <cell r="O22">
            <v>76</v>
          </cell>
          <cell r="P22">
            <v>12.666666666666666</v>
          </cell>
          <cell r="Q22">
            <v>0.11448491785618098</v>
          </cell>
        </row>
        <row r="23">
          <cell r="A23">
            <v>1844</v>
          </cell>
          <cell r="B23" t="str">
            <v>BORDEAUX CITE GRAND PARC</v>
          </cell>
          <cell r="C23">
            <v>1083</v>
          </cell>
          <cell r="D23">
            <v>0</v>
          </cell>
          <cell r="E23">
            <v>0</v>
          </cell>
          <cell r="F23">
            <v>167.89</v>
          </cell>
          <cell r="G23">
            <v>0.1550230840258541</v>
          </cell>
          <cell r="H23">
            <v>147</v>
          </cell>
          <cell r="I23">
            <v>24.5</v>
          </cell>
          <cell r="J23">
            <v>276</v>
          </cell>
          <cell r="K23">
            <v>1</v>
          </cell>
          <cell r="L23">
            <v>3</v>
          </cell>
          <cell r="M23">
            <v>35</v>
          </cell>
          <cell r="N23">
            <v>0.12681159420289856</v>
          </cell>
          <cell r="O23">
            <v>46</v>
          </cell>
          <cell r="P23">
            <v>7.666666666666667</v>
          </cell>
          <cell r="Q23">
            <v>0.14091733911437632</v>
          </cell>
        </row>
        <row r="24">
          <cell r="A24">
            <v>1833</v>
          </cell>
          <cell r="B24" t="str">
            <v>BORDEAUX VICTOR HUGO</v>
          </cell>
          <cell r="C24">
            <v>1697</v>
          </cell>
          <cell r="D24">
            <v>0</v>
          </cell>
          <cell r="E24">
            <v>0</v>
          </cell>
          <cell r="F24">
            <v>268.92</v>
          </cell>
          <cell r="G24">
            <v>0.15846788450206248</v>
          </cell>
          <cell r="H24">
            <v>224</v>
          </cell>
          <cell r="I24">
            <v>37.333333333333336</v>
          </cell>
          <cell r="J24">
            <v>345</v>
          </cell>
          <cell r="K24">
            <v>1</v>
          </cell>
          <cell r="L24">
            <v>2</v>
          </cell>
          <cell r="M24">
            <v>36</v>
          </cell>
          <cell r="N24">
            <v>0.10434782608695652</v>
          </cell>
          <cell r="O24">
            <v>65</v>
          </cell>
          <cell r="P24">
            <v>10.833333333333334</v>
          </cell>
          <cell r="Q24">
            <v>0.13140785529450949</v>
          </cell>
        </row>
        <row r="25">
          <cell r="A25">
            <v>1841</v>
          </cell>
          <cell r="B25" t="str">
            <v>LE BOUSCAT BARRIERE DU MEDOC</v>
          </cell>
          <cell r="C25">
            <v>1705</v>
          </cell>
          <cell r="D25">
            <v>20.75</v>
          </cell>
          <cell r="E25">
            <v>68.75</v>
          </cell>
          <cell r="F25">
            <v>215.11</v>
          </cell>
          <cell r="G25">
            <v>0.12616422287390031</v>
          </cell>
          <cell r="H25">
            <v>280</v>
          </cell>
          <cell r="I25">
            <v>46.666666666666664</v>
          </cell>
          <cell r="J25">
            <v>316</v>
          </cell>
          <cell r="K25">
            <v>0</v>
          </cell>
          <cell r="L25">
            <v>0</v>
          </cell>
          <cell r="M25">
            <v>35</v>
          </cell>
          <cell r="N25">
            <v>0.11075949367088607</v>
          </cell>
          <cell r="O25">
            <v>57</v>
          </cell>
          <cell r="P25">
            <v>9.5</v>
          </cell>
          <cell r="Q25">
            <v>0.11846185827239319</v>
          </cell>
        </row>
        <row r="26">
          <cell r="A26">
            <v>51847</v>
          </cell>
          <cell r="B26" t="str">
            <v>Multisite BORDEAUX VICTOIRE</v>
          </cell>
          <cell r="C26">
            <v>2839</v>
          </cell>
          <cell r="D26">
            <v>0.6</v>
          </cell>
          <cell r="E26">
            <v>0.6</v>
          </cell>
          <cell r="F26">
            <v>469.1</v>
          </cell>
          <cell r="G26">
            <v>0.16523423740753787</v>
          </cell>
          <cell r="H26">
            <v>355</v>
          </cell>
          <cell r="I26">
            <v>59.166666666666664</v>
          </cell>
          <cell r="J26">
            <v>658</v>
          </cell>
          <cell r="K26">
            <v>1</v>
          </cell>
          <cell r="L26">
            <v>6</v>
          </cell>
          <cell r="M26">
            <v>85</v>
          </cell>
          <cell r="N26">
            <v>0.12917933130699089</v>
          </cell>
          <cell r="O26">
            <v>106</v>
          </cell>
          <cell r="P26">
            <v>17.666666666666668</v>
          </cell>
          <cell r="Q26">
            <v>0.14720678435726436</v>
          </cell>
        </row>
        <row r="27">
          <cell r="A27">
            <v>1847</v>
          </cell>
          <cell r="B27" t="str">
            <v>BORDEAUX VICTOIRE</v>
          </cell>
          <cell r="C27">
            <v>2057</v>
          </cell>
          <cell r="D27">
            <v>0.6</v>
          </cell>
          <cell r="E27">
            <v>0.6</v>
          </cell>
          <cell r="F27">
            <v>372.4</v>
          </cell>
          <cell r="G27">
            <v>0.18104035002430724</v>
          </cell>
          <cell r="H27">
            <v>225</v>
          </cell>
          <cell r="I27">
            <v>37.5</v>
          </cell>
          <cell r="J27">
            <v>458</v>
          </cell>
          <cell r="K27">
            <v>1</v>
          </cell>
          <cell r="L27">
            <v>5</v>
          </cell>
          <cell r="M27">
            <v>51</v>
          </cell>
          <cell r="N27">
            <v>0.11135371179039301</v>
          </cell>
          <cell r="O27">
            <v>82</v>
          </cell>
          <cell r="P27">
            <v>13.666666666666666</v>
          </cell>
          <cell r="Q27">
            <v>0.14619703090735012</v>
          </cell>
        </row>
        <row r="28">
          <cell r="A28">
            <v>1854</v>
          </cell>
          <cell r="B28" t="str">
            <v>BORDEAUX SAINT-JEAN</v>
          </cell>
          <cell r="C28">
            <v>782</v>
          </cell>
          <cell r="D28">
            <v>0</v>
          </cell>
          <cell r="E28">
            <v>0</v>
          </cell>
          <cell r="F28">
            <v>96.7</v>
          </cell>
          <cell r="G28">
            <v>0.12365728900255755</v>
          </cell>
          <cell r="H28">
            <v>131</v>
          </cell>
          <cell r="I28">
            <v>21.833333333333332</v>
          </cell>
          <cell r="J28">
            <v>200</v>
          </cell>
          <cell r="K28">
            <v>0</v>
          </cell>
          <cell r="L28">
            <v>1</v>
          </cell>
          <cell r="M28">
            <v>34</v>
          </cell>
          <cell r="N28">
            <v>0.17</v>
          </cell>
          <cell r="O28">
            <v>24</v>
          </cell>
          <cell r="P28">
            <v>4</v>
          </cell>
          <cell r="Q28">
            <v>0.14682864450127878</v>
          </cell>
        </row>
        <row r="29">
          <cell r="A29">
            <v>43711</v>
          </cell>
          <cell r="B29" t="str">
            <v>DGA MERIGNAC - MEDOC</v>
          </cell>
          <cell r="C29">
            <v>18100</v>
          </cell>
          <cell r="D29">
            <v>96.5</v>
          </cell>
          <cell r="E29">
            <v>144.5</v>
          </cell>
          <cell r="F29">
            <v>2033.32</v>
          </cell>
          <cell r="G29">
            <v>0.11233812154696132</v>
          </cell>
          <cell r="H29">
            <v>3216</v>
          </cell>
          <cell r="I29">
            <v>536</v>
          </cell>
          <cell r="J29">
            <v>3374</v>
          </cell>
          <cell r="K29">
            <v>16</v>
          </cell>
          <cell r="L29">
            <v>24</v>
          </cell>
          <cell r="M29">
            <v>333</v>
          </cell>
          <cell r="N29">
            <v>9.8695909899229398E-2</v>
          </cell>
          <cell r="O29">
            <v>646</v>
          </cell>
          <cell r="P29">
            <v>107.66666666666667</v>
          </cell>
          <cell r="Q29">
            <v>0.10551701572309535</v>
          </cell>
        </row>
        <row r="30">
          <cell r="A30">
            <v>1837</v>
          </cell>
          <cell r="B30" t="str">
            <v>PAUILLAC</v>
          </cell>
          <cell r="C30">
            <v>1475</v>
          </cell>
          <cell r="D30">
            <v>6.1</v>
          </cell>
          <cell r="E30">
            <v>21.1</v>
          </cell>
          <cell r="F30">
            <v>174.81</v>
          </cell>
          <cell r="G30">
            <v>0.11851525423728813</v>
          </cell>
          <cell r="H30">
            <v>253</v>
          </cell>
          <cell r="I30">
            <v>42.166666666666664</v>
          </cell>
          <cell r="J30">
            <v>273</v>
          </cell>
          <cell r="K30">
            <v>2</v>
          </cell>
          <cell r="L30">
            <v>2</v>
          </cell>
          <cell r="M30">
            <v>29</v>
          </cell>
          <cell r="N30">
            <v>0.10622710622710622</v>
          </cell>
          <cell r="O30">
            <v>51</v>
          </cell>
          <cell r="P30">
            <v>8.5</v>
          </cell>
          <cell r="Q30">
            <v>0.11237118023219718</v>
          </cell>
        </row>
        <row r="31">
          <cell r="A31">
            <v>1840</v>
          </cell>
          <cell r="B31" t="str">
            <v>MERIGNAC</v>
          </cell>
          <cell r="C31">
            <v>3850</v>
          </cell>
          <cell r="D31">
            <v>1.5</v>
          </cell>
          <cell r="E31">
            <v>1.5</v>
          </cell>
          <cell r="F31">
            <v>356.29</v>
          </cell>
          <cell r="G31">
            <v>9.2542857142857149E-2</v>
          </cell>
          <cell r="H31">
            <v>761</v>
          </cell>
          <cell r="I31">
            <v>126.83333333333333</v>
          </cell>
          <cell r="J31">
            <v>737</v>
          </cell>
          <cell r="K31">
            <v>3</v>
          </cell>
          <cell r="L31">
            <v>4</v>
          </cell>
          <cell r="M31">
            <v>72</v>
          </cell>
          <cell r="N31">
            <v>9.7693351424694708E-2</v>
          </cell>
          <cell r="O31">
            <v>142</v>
          </cell>
          <cell r="P31">
            <v>23.666666666666668</v>
          </cell>
          <cell r="Q31">
            <v>9.5118104283775928E-2</v>
          </cell>
        </row>
        <row r="32">
          <cell r="A32">
            <v>1843</v>
          </cell>
          <cell r="B32" t="str">
            <v>SAINT MEDARD EN JALLES</v>
          </cell>
          <cell r="C32">
            <v>3260</v>
          </cell>
          <cell r="D32">
            <v>27</v>
          </cell>
          <cell r="E32">
            <v>35</v>
          </cell>
          <cell r="F32">
            <v>294.39999999999998</v>
          </cell>
          <cell r="G32">
            <v>9.0306748466257664E-2</v>
          </cell>
          <cell r="H32">
            <v>651</v>
          </cell>
          <cell r="I32">
            <v>108.5</v>
          </cell>
          <cell r="J32">
            <v>538</v>
          </cell>
          <cell r="K32">
            <v>3</v>
          </cell>
          <cell r="L32">
            <v>4</v>
          </cell>
          <cell r="M32">
            <v>38</v>
          </cell>
          <cell r="N32">
            <v>7.0631970260223054E-2</v>
          </cell>
          <cell r="O32">
            <v>119</v>
          </cell>
          <cell r="P32">
            <v>19.833333333333332</v>
          </cell>
          <cell r="Q32">
            <v>8.0469359363240359E-2</v>
          </cell>
        </row>
        <row r="33">
          <cell r="A33">
            <v>1850</v>
          </cell>
          <cell r="B33" t="str">
            <v>LESPARRE MEDOC</v>
          </cell>
          <cell r="C33">
            <v>2091</v>
          </cell>
          <cell r="D33">
            <v>35.9</v>
          </cell>
          <cell r="E33">
            <v>35.9</v>
          </cell>
          <cell r="F33">
            <v>186.9</v>
          </cell>
          <cell r="G33">
            <v>8.9383070301291251E-2</v>
          </cell>
          <cell r="H33">
            <v>420</v>
          </cell>
          <cell r="I33">
            <v>70</v>
          </cell>
          <cell r="J33">
            <v>399</v>
          </cell>
          <cell r="K33">
            <v>4</v>
          </cell>
          <cell r="L33">
            <v>5</v>
          </cell>
          <cell r="M33">
            <v>39</v>
          </cell>
          <cell r="N33">
            <v>9.7744360902255634E-2</v>
          </cell>
          <cell r="O33">
            <v>77</v>
          </cell>
          <cell r="P33">
            <v>12.833333333333334</v>
          </cell>
          <cell r="Q33">
            <v>9.3563715601773442E-2</v>
          </cell>
        </row>
        <row r="34">
          <cell r="A34">
            <v>51851</v>
          </cell>
          <cell r="B34" t="str">
            <v>Multisite CAUDERAN</v>
          </cell>
          <cell r="C34">
            <v>3619</v>
          </cell>
          <cell r="D34">
            <v>12</v>
          </cell>
          <cell r="E34">
            <v>12</v>
          </cell>
          <cell r="F34">
            <v>535.25</v>
          </cell>
          <cell r="G34">
            <v>0.14789997236805746</v>
          </cell>
          <cell r="H34">
            <v>515</v>
          </cell>
          <cell r="I34">
            <v>85.833333333333329</v>
          </cell>
          <cell r="J34">
            <v>691</v>
          </cell>
          <cell r="K34">
            <v>1</v>
          </cell>
          <cell r="L34">
            <v>5</v>
          </cell>
          <cell r="M34">
            <v>61</v>
          </cell>
          <cell r="N34">
            <v>8.8277858176555715E-2</v>
          </cell>
          <cell r="O34">
            <v>140</v>
          </cell>
          <cell r="P34">
            <v>23.333333333333332</v>
          </cell>
          <cell r="Q34">
            <v>0.11808891527230658</v>
          </cell>
        </row>
        <row r="35">
          <cell r="A35">
            <v>1851</v>
          </cell>
          <cell r="B35" t="str">
            <v>BORDEAUX CAUDERAN</v>
          </cell>
          <cell r="C35">
            <v>2234</v>
          </cell>
          <cell r="D35">
            <v>0</v>
          </cell>
          <cell r="E35">
            <v>0</v>
          </cell>
          <cell r="F35">
            <v>378.25</v>
          </cell>
          <cell r="G35">
            <v>0.16931512981199642</v>
          </cell>
          <cell r="H35">
            <v>270</v>
          </cell>
          <cell r="I35">
            <v>45</v>
          </cell>
          <cell r="J35">
            <v>417</v>
          </cell>
          <cell r="K35">
            <v>1</v>
          </cell>
          <cell r="L35">
            <v>5</v>
          </cell>
          <cell r="M35">
            <v>41</v>
          </cell>
          <cell r="N35">
            <v>9.8321342925659472E-2</v>
          </cell>
          <cell r="O35">
            <v>80</v>
          </cell>
          <cell r="P35">
            <v>13.333333333333334</v>
          </cell>
          <cell r="Q35">
            <v>0.13381823636882795</v>
          </cell>
        </row>
        <row r="36">
          <cell r="A36">
            <v>1864</v>
          </cell>
          <cell r="B36" t="str">
            <v>MERIGNAC MONDESIR</v>
          </cell>
          <cell r="C36">
            <v>1385</v>
          </cell>
          <cell r="D36">
            <v>12</v>
          </cell>
          <cell r="E36">
            <v>12</v>
          </cell>
          <cell r="F36">
            <v>157</v>
          </cell>
          <cell r="G36">
            <v>0.11335740072202166</v>
          </cell>
          <cell r="H36">
            <v>245</v>
          </cell>
          <cell r="I36">
            <v>40.833333333333336</v>
          </cell>
          <cell r="J36">
            <v>274</v>
          </cell>
          <cell r="K36">
            <v>0</v>
          </cell>
          <cell r="L36">
            <v>0</v>
          </cell>
          <cell r="M36">
            <v>20</v>
          </cell>
          <cell r="N36">
            <v>7.2992700729927001E-2</v>
          </cell>
          <cell r="O36">
            <v>60</v>
          </cell>
          <cell r="P36">
            <v>10</v>
          </cell>
          <cell r="Q36">
            <v>9.3175050725974332E-2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3805</v>
          </cell>
          <cell r="D38">
            <v>14</v>
          </cell>
          <cell r="E38">
            <v>39</v>
          </cell>
          <cell r="F38">
            <v>485.68</v>
          </cell>
          <cell r="G38">
            <v>0.12764257555847569</v>
          </cell>
          <cell r="H38">
            <v>618</v>
          </cell>
          <cell r="I38">
            <v>103</v>
          </cell>
          <cell r="J38">
            <v>736</v>
          </cell>
          <cell r="K38">
            <v>3</v>
          </cell>
          <cell r="L38">
            <v>4</v>
          </cell>
          <cell r="M38">
            <v>94</v>
          </cell>
          <cell r="N38">
            <v>0.12771739130434784</v>
          </cell>
          <cell r="O38">
            <v>120</v>
          </cell>
          <cell r="P38">
            <v>20</v>
          </cell>
          <cell r="Q38">
            <v>0.12767998343141176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1963</v>
          </cell>
          <cell r="D40">
            <v>11</v>
          </cell>
          <cell r="E40">
            <v>36</v>
          </cell>
          <cell r="F40">
            <v>271.35000000000002</v>
          </cell>
          <cell r="G40">
            <v>0.13823229750382068</v>
          </cell>
          <cell r="H40">
            <v>298</v>
          </cell>
          <cell r="I40">
            <v>49.666666666666664</v>
          </cell>
          <cell r="J40">
            <v>374</v>
          </cell>
          <cell r="K40">
            <v>2</v>
          </cell>
          <cell r="L40">
            <v>3</v>
          </cell>
          <cell r="M40">
            <v>63</v>
          </cell>
          <cell r="N40">
            <v>0.16844919786096257</v>
          </cell>
          <cell r="O40">
            <v>46</v>
          </cell>
          <cell r="P40">
            <v>7.666666666666667</v>
          </cell>
          <cell r="Q40">
            <v>0.15334074768239164</v>
          </cell>
        </row>
        <row r="41">
          <cell r="A41">
            <v>1860</v>
          </cell>
          <cell r="B41" t="str">
            <v>BLANQUEFORT</v>
          </cell>
          <cell r="C41">
            <v>1842</v>
          </cell>
          <cell r="D41">
            <v>3</v>
          </cell>
          <cell r="E41">
            <v>3</v>
          </cell>
          <cell r="F41">
            <v>214.33</v>
          </cell>
          <cell r="G41">
            <v>0.11635722041259501</v>
          </cell>
          <cell r="H41">
            <v>320</v>
          </cell>
          <cell r="I41">
            <v>53.333333333333336</v>
          </cell>
          <cell r="J41">
            <v>362</v>
          </cell>
          <cell r="K41">
            <v>1</v>
          </cell>
          <cell r="L41">
            <v>1</v>
          </cell>
          <cell r="M41">
            <v>31</v>
          </cell>
          <cell r="N41">
            <v>8.5635359116022103E-2</v>
          </cell>
          <cell r="O41">
            <v>74</v>
          </cell>
          <cell r="P41">
            <v>12.333333333333334</v>
          </cell>
          <cell r="Q41">
            <v>0.10099628976430855</v>
          </cell>
        </row>
        <row r="42">
          <cell r="A42">
            <v>43717</v>
          </cell>
          <cell r="B42" t="str">
            <v>DGA SUD GIRONDE</v>
          </cell>
          <cell r="C42">
            <v>13700</v>
          </cell>
          <cell r="D42">
            <v>11</v>
          </cell>
          <cell r="E42">
            <v>25.5</v>
          </cell>
          <cell r="F42">
            <v>1577.05</v>
          </cell>
          <cell r="G42">
            <v>0.11511313868613138</v>
          </cell>
          <cell r="H42">
            <v>2396</v>
          </cell>
          <cell r="I42">
            <v>399.33333333333331</v>
          </cell>
          <cell r="J42">
            <v>2863</v>
          </cell>
          <cell r="K42">
            <v>4</v>
          </cell>
          <cell r="L42">
            <v>13</v>
          </cell>
          <cell r="M42">
            <v>263</v>
          </cell>
          <cell r="N42">
            <v>9.186168354872512E-2</v>
          </cell>
          <cell r="O42">
            <v>568</v>
          </cell>
          <cell r="P42">
            <v>94.666666666666671</v>
          </cell>
          <cell r="Q42">
            <v>0.10348741111742825</v>
          </cell>
        </row>
        <row r="43">
          <cell r="A43">
            <v>1842</v>
          </cell>
          <cell r="B43" t="str">
            <v>BORDEAUX BARRIERE DE PESSAC</v>
          </cell>
          <cell r="C43">
            <v>1436</v>
          </cell>
          <cell r="D43">
            <v>0</v>
          </cell>
          <cell r="E43">
            <v>0</v>
          </cell>
          <cell r="F43">
            <v>48.05</v>
          </cell>
          <cell r="G43">
            <v>3.3461002785515316E-2</v>
          </cell>
          <cell r="H43">
            <v>369</v>
          </cell>
          <cell r="I43">
            <v>61.5</v>
          </cell>
          <cell r="J43">
            <v>336</v>
          </cell>
          <cell r="K43">
            <v>0</v>
          </cell>
          <cell r="L43">
            <v>0</v>
          </cell>
          <cell r="M43">
            <v>20</v>
          </cell>
          <cell r="N43">
            <v>5.9523809523809521E-2</v>
          </cell>
          <cell r="O43">
            <v>78</v>
          </cell>
          <cell r="P43">
            <v>13</v>
          </cell>
          <cell r="Q43">
            <v>4.6492406154662422E-2</v>
          </cell>
        </row>
        <row r="44">
          <cell r="A44">
            <v>51845</v>
          </cell>
          <cell r="B44" t="str">
            <v>Multisite PESSAC</v>
          </cell>
          <cell r="C44">
            <v>3958</v>
          </cell>
          <cell r="D44">
            <v>3</v>
          </cell>
          <cell r="E44">
            <v>3</v>
          </cell>
          <cell r="F44">
            <v>467.13</v>
          </cell>
          <cell r="G44">
            <v>0.11802172814552804</v>
          </cell>
          <cell r="H44">
            <v>681</v>
          </cell>
          <cell r="I44">
            <v>113.5</v>
          </cell>
          <cell r="J44">
            <v>739</v>
          </cell>
          <cell r="K44">
            <v>1</v>
          </cell>
          <cell r="L44">
            <v>3</v>
          </cell>
          <cell r="M44">
            <v>74</v>
          </cell>
          <cell r="N44">
            <v>0.10013531799729364</v>
          </cell>
          <cell r="O44">
            <v>141</v>
          </cell>
          <cell r="P44">
            <v>23.5</v>
          </cell>
          <cell r="Q44">
            <v>0.10907852307141083</v>
          </cell>
        </row>
        <row r="45">
          <cell r="A45">
            <v>1845</v>
          </cell>
          <cell r="B45" t="str">
            <v>PESSAC</v>
          </cell>
          <cell r="C45">
            <v>2713</v>
          </cell>
          <cell r="D45">
            <v>0</v>
          </cell>
          <cell r="E45">
            <v>0</v>
          </cell>
          <cell r="F45">
            <v>274.23</v>
          </cell>
          <cell r="G45">
            <v>0.10107998525617398</v>
          </cell>
          <cell r="H45">
            <v>513</v>
          </cell>
          <cell r="I45">
            <v>85.5</v>
          </cell>
          <cell r="J45">
            <v>515</v>
          </cell>
          <cell r="K45">
            <v>1</v>
          </cell>
          <cell r="L45">
            <v>1</v>
          </cell>
          <cell r="M45">
            <v>53</v>
          </cell>
          <cell r="N45">
            <v>0.1029126213592233</v>
          </cell>
          <cell r="O45">
            <v>97</v>
          </cell>
          <cell r="P45">
            <v>16.166666666666668</v>
          </cell>
          <cell r="Q45">
            <v>0.10199630330769864</v>
          </cell>
        </row>
        <row r="46">
          <cell r="A46">
            <v>1865</v>
          </cell>
          <cell r="B46" t="str">
            <v>PESSAC ALOUETTE</v>
          </cell>
          <cell r="C46">
            <v>1245</v>
          </cell>
          <cell r="D46">
            <v>3</v>
          </cell>
          <cell r="E46">
            <v>3</v>
          </cell>
          <cell r="F46">
            <v>192.9</v>
          </cell>
          <cell r="G46">
            <v>0.15493975903614457</v>
          </cell>
          <cell r="H46">
            <v>169</v>
          </cell>
          <cell r="I46">
            <v>28.166666666666668</v>
          </cell>
          <cell r="J46">
            <v>224</v>
          </cell>
          <cell r="K46">
            <v>0</v>
          </cell>
          <cell r="L46">
            <v>2</v>
          </cell>
          <cell r="M46">
            <v>21</v>
          </cell>
          <cell r="N46">
            <v>9.375E-2</v>
          </cell>
          <cell r="O46">
            <v>44</v>
          </cell>
          <cell r="P46">
            <v>7.333333333333333</v>
          </cell>
          <cell r="Q46">
            <v>0.12434487951807228</v>
          </cell>
        </row>
        <row r="47">
          <cell r="A47">
            <v>1846</v>
          </cell>
          <cell r="B47" t="str">
            <v>BORDEAUX BARRIER DE TOULOUSE</v>
          </cell>
          <cell r="C47">
            <v>1375</v>
          </cell>
          <cell r="D47">
            <v>0</v>
          </cell>
          <cell r="E47">
            <v>0</v>
          </cell>
          <cell r="F47">
            <v>192</v>
          </cell>
          <cell r="G47">
            <v>0.13963636363636364</v>
          </cell>
          <cell r="H47">
            <v>207</v>
          </cell>
          <cell r="I47">
            <v>34.5</v>
          </cell>
          <cell r="J47">
            <v>274</v>
          </cell>
          <cell r="K47">
            <v>0</v>
          </cell>
          <cell r="L47">
            <v>3</v>
          </cell>
          <cell r="M47">
            <v>28</v>
          </cell>
          <cell r="N47">
            <v>0.10218978102189781</v>
          </cell>
          <cell r="O47">
            <v>52</v>
          </cell>
          <cell r="P47">
            <v>8.6666666666666661</v>
          </cell>
          <cell r="Q47">
            <v>0.12091307232913073</v>
          </cell>
        </row>
        <row r="48">
          <cell r="A48">
            <v>51855</v>
          </cell>
          <cell r="B48" t="str">
            <v>Multisite TALENCE</v>
          </cell>
          <cell r="C48">
            <v>4943</v>
          </cell>
          <cell r="D48">
            <v>8</v>
          </cell>
          <cell r="E48">
            <v>8</v>
          </cell>
          <cell r="F48">
            <v>597.36</v>
          </cell>
          <cell r="G48">
            <v>0.12084968642524783</v>
          </cell>
          <cell r="H48">
            <v>837</v>
          </cell>
          <cell r="I48">
            <v>139.5</v>
          </cell>
          <cell r="J48">
            <v>1142</v>
          </cell>
          <cell r="K48">
            <v>3</v>
          </cell>
          <cell r="L48">
            <v>6</v>
          </cell>
          <cell r="M48">
            <v>104</v>
          </cell>
          <cell r="N48">
            <v>9.106830122591944E-2</v>
          </cell>
          <cell r="O48">
            <v>228</v>
          </cell>
          <cell r="P48">
            <v>38</v>
          </cell>
          <cell r="Q48">
            <v>0.10595899382558363</v>
          </cell>
        </row>
        <row r="49">
          <cell r="A49">
            <v>1855</v>
          </cell>
          <cell r="B49" t="str">
            <v>TALENCE</v>
          </cell>
          <cell r="C49">
            <v>2980</v>
          </cell>
          <cell r="D49">
            <v>8</v>
          </cell>
          <cell r="E49">
            <v>8</v>
          </cell>
          <cell r="F49">
            <v>245.16</v>
          </cell>
          <cell r="G49">
            <v>8.2268456375838919E-2</v>
          </cell>
          <cell r="H49">
            <v>620</v>
          </cell>
          <cell r="I49">
            <v>103.33333333333333</v>
          </cell>
          <cell r="J49">
            <v>765</v>
          </cell>
          <cell r="K49">
            <v>2</v>
          </cell>
          <cell r="L49">
            <v>4</v>
          </cell>
          <cell r="M49">
            <v>68</v>
          </cell>
          <cell r="N49">
            <v>8.8888888888888892E-2</v>
          </cell>
          <cell r="O49">
            <v>154</v>
          </cell>
          <cell r="P49">
            <v>25.666666666666668</v>
          </cell>
          <cell r="Q49">
            <v>8.5578672632363906E-2</v>
          </cell>
        </row>
        <row r="50">
          <cell r="A50">
            <v>1857</v>
          </cell>
          <cell r="B50" t="str">
            <v>VILLENAVE D'ORNON</v>
          </cell>
          <cell r="C50">
            <v>1963</v>
          </cell>
          <cell r="D50">
            <v>0</v>
          </cell>
          <cell r="E50">
            <v>0</v>
          </cell>
          <cell r="F50">
            <v>352.2</v>
          </cell>
          <cell r="G50">
            <v>0.1794192562404483</v>
          </cell>
          <cell r="H50">
            <v>218</v>
          </cell>
          <cell r="I50">
            <v>36.333333333333336</v>
          </cell>
          <cell r="J50">
            <v>377</v>
          </cell>
          <cell r="K50">
            <v>1</v>
          </cell>
          <cell r="L50">
            <v>2</v>
          </cell>
          <cell r="M50">
            <v>36</v>
          </cell>
          <cell r="N50">
            <v>9.5490716180371346E-2</v>
          </cell>
          <cell r="O50">
            <v>74</v>
          </cell>
          <cell r="P50">
            <v>12.333333333333334</v>
          </cell>
          <cell r="Q50">
            <v>0.13745498621040983</v>
          </cell>
        </row>
        <row r="51">
          <cell r="A51">
            <v>1856</v>
          </cell>
          <cell r="B51" t="str">
            <v>GRADIGNAN</v>
          </cell>
          <cell r="C51">
            <v>1988</v>
          </cell>
          <cell r="D51">
            <v>0</v>
          </cell>
          <cell r="E51">
            <v>14.5</v>
          </cell>
          <cell r="F51">
            <v>272.51</v>
          </cell>
          <cell r="G51">
            <v>0.13707746478873239</v>
          </cell>
          <cell r="H51">
            <v>305</v>
          </cell>
          <cell r="I51">
            <v>50.833333333333336</v>
          </cell>
          <cell r="J51">
            <v>372</v>
          </cell>
          <cell r="K51">
            <v>0</v>
          </cell>
          <cell r="L51">
            <v>1</v>
          </cell>
          <cell r="M51">
            <v>37</v>
          </cell>
          <cell r="N51">
            <v>9.9462365591397844E-2</v>
          </cell>
          <cell r="O51">
            <v>71</v>
          </cell>
          <cell r="P51">
            <v>11.833333333333334</v>
          </cell>
          <cell r="Q51">
            <v>0.11826991519006512</v>
          </cell>
        </row>
        <row r="52">
          <cell r="A52">
            <v>43739</v>
          </cell>
          <cell r="B52" t="str">
            <v>DGA BASSIN D'ARCACHON</v>
          </cell>
          <cell r="C52">
            <v>9200</v>
          </cell>
          <cell r="D52">
            <v>15</v>
          </cell>
          <cell r="E52">
            <v>19.7</v>
          </cell>
          <cell r="F52">
            <v>1139.93</v>
          </cell>
          <cell r="G52">
            <v>0.12390543478260871</v>
          </cell>
          <cell r="H52">
            <v>1529</v>
          </cell>
          <cell r="I52">
            <v>254.83333333333334</v>
          </cell>
          <cell r="J52">
            <v>1600</v>
          </cell>
          <cell r="K52">
            <v>2</v>
          </cell>
          <cell r="L52">
            <v>4</v>
          </cell>
          <cell r="M52">
            <v>120</v>
          </cell>
          <cell r="N52">
            <v>7.4999999999999997E-2</v>
          </cell>
          <cell r="O52">
            <v>344</v>
          </cell>
          <cell r="P52">
            <v>57.333333333333336</v>
          </cell>
          <cell r="Q52">
            <v>9.9452717391304346E-2</v>
          </cell>
        </row>
        <row r="53">
          <cell r="A53">
            <v>1831</v>
          </cell>
          <cell r="B53" t="str">
            <v>ARCACHON</v>
          </cell>
          <cell r="C53">
            <v>1841</v>
          </cell>
          <cell r="D53">
            <v>0</v>
          </cell>
          <cell r="E53">
            <v>0</v>
          </cell>
          <cell r="F53">
            <v>273.10000000000002</v>
          </cell>
          <cell r="G53">
            <v>0.1483432916892993</v>
          </cell>
          <cell r="H53">
            <v>261</v>
          </cell>
          <cell r="I53">
            <v>43.5</v>
          </cell>
          <cell r="J53">
            <v>344</v>
          </cell>
          <cell r="K53">
            <v>1</v>
          </cell>
          <cell r="L53">
            <v>1</v>
          </cell>
          <cell r="M53">
            <v>30</v>
          </cell>
          <cell r="N53">
            <v>8.7209302325581398E-2</v>
          </cell>
          <cell r="O53">
            <v>70</v>
          </cell>
          <cell r="P53">
            <v>11.666666666666666</v>
          </cell>
          <cell r="Q53">
            <v>0.11777629700744036</v>
          </cell>
        </row>
        <row r="54">
          <cell r="A54">
            <v>51848</v>
          </cell>
          <cell r="B54" t="str">
            <v>Multisite LA TESTE DE BUCH</v>
          </cell>
          <cell r="C54">
            <v>3860</v>
          </cell>
          <cell r="D54">
            <v>15</v>
          </cell>
          <cell r="E54">
            <v>19.7</v>
          </cell>
          <cell r="F54">
            <v>526.05999999999995</v>
          </cell>
          <cell r="G54">
            <v>0.13628497409326423</v>
          </cell>
          <cell r="H54">
            <v>594</v>
          </cell>
          <cell r="I54">
            <v>99</v>
          </cell>
          <cell r="J54">
            <v>637</v>
          </cell>
          <cell r="K54">
            <v>1</v>
          </cell>
          <cell r="L54">
            <v>1</v>
          </cell>
          <cell r="M54">
            <v>49</v>
          </cell>
          <cell r="N54">
            <v>7.6923076923076927E-2</v>
          </cell>
          <cell r="O54">
            <v>136</v>
          </cell>
          <cell r="P54">
            <v>22.666666666666668</v>
          </cell>
          <cell r="Q54">
            <v>0.10660402550817058</v>
          </cell>
        </row>
        <row r="55">
          <cell r="A55">
            <v>1848</v>
          </cell>
          <cell r="B55" t="str">
            <v>LA TESTE DE BUCH</v>
          </cell>
          <cell r="C55">
            <v>2470</v>
          </cell>
          <cell r="D55">
            <v>15</v>
          </cell>
          <cell r="E55">
            <v>19.7</v>
          </cell>
          <cell r="F55">
            <v>339.9</v>
          </cell>
          <cell r="G55">
            <v>0.13761133603238865</v>
          </cell>
          <cell r="H55">
            <v>377</v>
          </cell>
          <cell r="I55">
            <v>62.833333333333336</v>
          </cell>
          <cell r="J55">
            <v>419</v>
          </cell>
          <cell r="K55">
            <v>0</v>
          </cell>
          <cell r="L55">
            <v>0</v>
          </cell>
          <cell r="M55">
            <v>30</v>
          </cell>
          <cell r="N55">
            <v>7.1599045346062054E-2</v>
          </cell>
          <cell r="O55">
            <v>92</v>
          </cell>
          <cell r="P55">
            <v>15.333333333333334</v>
          </cell>
          <cell r="Q55">
            <v>0.10460519068922536</v>
          </cell>
        </row>
        <row r="56">
          <cell r="A56">
            <v>1870</v>
          </cell>
          <cell r="B56" t="str">
            <v>GUJAN MESTRAS</v>
          </cell>
          <cell r="C56">
            <v>1390</v>
          </cell>
          <cell r="D56">
            <v>0</v>
          </cell>
          <cell r="E56">
            <v>0</v>
          </cell>
          <cell r="F56">
            <v>186.16</v>
          </cell>
          <cell r="G56">
            <v>0.13392805755395684</v>
          </cell>
          <cell r="H56">
            <v>217</v>
          </cell>
          <cell r="I56">
            <v>36.166666666666664</v>
          </cell>
          <cell r="J56">
            <v>218</v>
          </cell>
          <cell r="K56">
            <v>1</v>
          </cell>
          <cell r="L56">
            <v>1</v>
          </cell>
          <cell r="M56">
            <v>19</v>
          </cell>
          <cell r="N56">
            <v>8.7155963302752298E-2</v>
          </cell>
          <cell r="O56">
            <v>45</v>
          </cell>
          <cell r="P56">
            <v>7.5</v>
          </cell>
          <cell r="Q56">
            <v>0.11054201042835457</v>
          </cell>
        </row>
        <row r="57">
          <cell r="A57">
            <v>51852</v>
          </cell>
          <cell r="B57" t="str">
            <v>Multisite ANDERNOS LES BAINS</v>
          </cell>
          <cell r="C57">
            <v>3499</v>
          </cell>
          <cell r="D57">
            <v>0</v>
          </cell>
          <cell r="E57">
            <v>0</v>
          </cell>
          <cell r="F57">
            <v>340.77</v>
          </cell>
          <cell r="G57">
            <v>9.7390683052300656E-2</v>
          </cell>
          <cell r="H57">
            <v>674</v>
          </cell>
          <cell r="I57">
            <v>112.33333333333333</v>
          </cell>
          <cell r="J57">
            <v>620</v>
          </cell>
          <cell r="K57">
            <v>0</v>
          </cell>
          <cell r="L57">
            <v>2</v>
          </cell>
          <cell r="M57">
            <v>41</v>
          </cell>
          <cell r="N57">
            <v>6.6129032258064518E-2</v>
          </cell>
          <cell r="O57">
            <v>139</v>
          </cell>
          <cell r="P57">
            <v>23.166666666666668</v>
          </cell>
          <cell r="Q57">
            <v>8.1759857655182594E-2</v>
          </cell>
        </row>
        <row r="58">
          <cell r="A58">
            <v>1852</v>
          </cell>
          <cell r="B58" t="str">
            <v>ANDERNOS LES BAINS</v>
          </cell>
          <cell r="C58">
            <v>1995</v>
          </cell>
          <cell r="D58">
            <v>0</v>
          </cell>
          <cell r="E58">
            <v>0</v>
          </cell>
          <cell r="F58">
            <v>219.21</v>
          </cell>
          <cell r="G58">
            <v>0.1098796992481203</v>
          </cell>
          <cell r="H58">
            <v>360</v>
          </cell>
          <cell r="I58">
            <v>60</v>
          </cell>
          <cell r="J58">
            <v>365</v>
          </cell>
          <cell r="K58">
            <v>0</v>
          </cell>
          <cell r="L58">
            <v>1</v>
          </cell>
          <cell r="M58">
            <v>26</v>
          </cell>
          <cell r="N58">
            <v>7.1232876712328766E-2</v>
          </cell>
          <cell r="O58">
            <v>80</v>
          </cell>
          <cell r="P58">
            <v>13.333333333333334</v>
          </cell>
          <cell r="Q58">
            <v>9.0556287980224526E-2</v>
          </cell>
        </row>
        <row r="59">
          <cell r="A59">
            <v>1873</v>
          </cell>
          <cell r="B59" t="str">
            <v>BIGANOS</v>
          </cell>
          <cell r="C59">
            <v>1504</v>
          </cell>
          <cell r="D59">
            <v>0</v>
          </cell>
          <cell r="E59">
            <v>0</v>
          </cell>
          <cell r="F59">
            <v>121.56</v>
          </cell>
          <cell r="G59">
            <v>8.0824468085106391E-2</v>
          </cell>
          <cell r="H59">
            <v>315</v>
          </cell>
          <cell r="I59">
            <v>52.5</v>
          </cell>
          <cell r="J59">
            <v>255</v>
          </cell>
          <cell r="K59">
            <v>0</v>
          </cell>
          <cell r="L59">
            <v>1</v>
          </cell>
          <cell r="M59">
            <v>15</v>
          </cell>
          <cell r="N59">
            <v>5.8823529411764705E-2</v>
          </cell>
          <cell r="O59">
            <v>59</v>
          </cell>
          <cell r="P59">
            <v>9.8333333333333339</v>
          </cell>
          <cell r="Q59">
            <v>6.9823998748435548E-2</v>
          </cell>
        </row>
        <row r="60">
          <cell r="A60">
            <v>43741</v>
          </cell>
          <cell r="B60" t="str">
            <v>DGA BORDEAUX RIVE DROITE</v>
          </cell>
          <cell r="C60">
            <v>13800</v>
          </cell>
          <cell r="D60">
            <v>84.5</v>
          </cell>
          <cell r="E60">
            <v>94.6</v>
          </cell>
          <cell r="F60">
            <v>1594.43</v>
          </cell>
          <cell r="G60">
            <v>0.11553840579710145</v>
          </cell>
          <cell r="H60">
            <v>2408</v>
          </cell>
          <cell r="I60">
            <v>401.33333333333331</v>
          </cell>
          <cell r="J60">
            <v>2707</v>
          </cell>
          <cell r="K60">
            <v>6</v>
          </cell>
          <cell r="L60">
            <v>15</v>
          </cell>
          <cell r="M60">
            <v>270</v>
          </cell>
          <cell r="N60">
            <v>9.9741411156261547E-2</v>
          </cell>
          <cell r="O60">
            <v>516</v>
          </cell>
          <cell r="P60">
            <v>86</v>
          </cell>
          <cell r="Q60">
            <v>0.10763990847668151</v>
          </cell>
        </row>
        <row r="61">
          <cell r="A61">
            <v>1834</v>
          </cell>
          <cell r="B61" t="str">
            <v>LANGON</v>
          </cell>
          <cell r="C61">
            <v>2311</v>
          </cell>
          <cell r="D61">
            <v>0</v>
          </cell>
          <cell r="E61">
            <v>0</v>
          </cell>
          <cell r="F61">
            <v>125.9</v>
          </cell>
          <cell r="G61">
            <v>5.447858070099524E-2</v>
          </cell>
          <cell r="H61">
            <v>545</v>
          </cell>
          <cell r="I61">
            <v>90.833333333333329</v>
          </cell>
          <cell r="J61">
            <v>454</v>
          </cell>
          <cell r="K61">
            <v>0</v>
          </cell>
          <cell r="L61">
            <v>2</v>
          </cell>
          <cell r="M61">
            <v>42</v>
          </cell>
          <cell r="N61">
            <v>9.2511013215859028E-2</v>
          </cell>
          <cell r="O61">
            <v>90</v>
          </cell>
          <cell r="P61">
            <v>15</v>
          </cell>
          <cell r="Q61">
            <v>7.349479695842713E-2</v>
          </cell>
        </row>
        <row r="62">
          <cell r="A62">
            <v>51835</v>
          </cell>
          <cell r="B62" t="str">
            <v>Multisite LIBOURNE</v>
          </cell>
          <cell r="C62">
            <v>5047</v>
          </cell>
          <cell r="D62">
            <v>27.5</v>
          </cell>
          <cell r="E62">
            <v>27.5</v>
          </cell>
          <cell r="F62">
            <v>748.88</v>
          </cell>
          <cell r="G62">
            <v>0.14838121656429562</v>
          </cell>
          <cell r="H62">
            <v>715</v>
          </cell>
          <cell r="I62">
            <v>119.16666666666667</v>
          </cell>
          <cell r="J62">
            <v>966</v>
          </cell>
          <cell r="K62">
            <v>3</v>
          </cell>
          <cell r="L62">
            <v>8</v>
          </cell>
          <cell r="M62">
            <v>77</v>
          </cell>
          <cell r="N62">
            <v>7.9710144927536225E-2</v>
          </cell>
          <cell r="O62">
            <v>204</v>
          </cell>
          <cell r="P62">
            <v>34</v>
          </cell>
          <cell r="Q62">
            <v>0.11404568074591592</v>
          </cell>
        </row>
        <row r="63">
          <cell r="A63">
            <v>1825</v>
          </cell>
          <cell r="B63" t="str">
            <v>SAINT ANDRE DE CUBZAC</v>
          </cell>
          <cell r="C63">
            <v>1709</v>
          </cell>
          <cell r="D63">
            <v>20.5</v>
          </cell>
          <cell r="E63">
            <v>20.5</v>
          </cell>
          <cell r="F63">
            <v>219.4</v>
          </cell>
          <cell r="G63">
            <v>0.12837916910473962</v>
          </cell>
          <cell r="H63">
            <v>277</v>
          </cell>
          <cell r="I63">
            <v>46.166666666666664</v>
          </cell>
          <cell r="J63">
            <v>336</v>
          </cell>
          <cell r="K63">
            <v>1</v>
          </cell>
          <cell r="L63">
            <v>3</v>
          </cell>
          <cell r="M63">
            <v>30</v>
          </cell>
          <cell r="N63">
            <v>8.9285714285714288E-2</v>
          </cell>
          <cell r="O63">
            <v>68</v>
          </cell>
          <cell r="P63">
            <v>11.333333333333334</v>
          </cell>
          <cell r="Q63">
            <v>0.10883244169522696</v>
          </cell>
        </row>
        <row r="64">
          <cell r="A64">
            <v>1835</v>
          </cell>
          <cell r="B64" t="str">
            <v>LIBOURNE</v>
          </cell>
          <cell r="C64">
            <v>3038</v>
          </cell>
          <cell r="D64">
            <v>0</v>
          </cell>
          <cell r="E64">
            <v>0</v>
          </cell>
          <cell r="F64">
            <v>424.9</v>
          </cell>
          <cell r="G64">
            <v>0.13986175115207372</v>
          </cell>
          <cell r="H64">
            <v>457</v>
          </cell>
          <cell r="I64">
            <v>76.166666666666671</v>
          </cell>
          <cell r="J64">
            <v>573</v>
          </cell>
          <cell r="K64">
            <v>1</v>
          </cell>
          <cell r="L64">
            <v>4</v>
          </cell>
          <cell r="M64">
            <v>38</v>
          </cell>
          <cell r="N64">
            <v>6.6317626527050616E-2</v>
          </cell>
          <cell r="O64">
            <v>129</v>
          </cell>
          <cell r="P64">
            <v>21.5</v>
          </cell>
          <cell r="Q64">
            <v>0.10308968883956217</v>
          </cell>
        </row>
        <row r="65">
          <cell r="A65">
            <v>1878</v>
          </cell>
          <cell r="B65" t="str">
            <v>SAINT EMILION</v>
          </cell>
          <cell r="C65">
            <v>300</v>
          </cell>
          <cell r="D65">
            <v>7</v>
          </cell>
          <cell r="E65">
            <v>7</v>
          </cell>
          <cell r="F65">
            <v>104.57</v>
          </cell>
          <cell r="G65">
            <v>0.34856666666666664</v>
          </cell>
          <cell r="H65">
            <v>0</v>
          </cell>
          <cell r="I65">
            <v>0</v>
          </cell>
          <cell r="J65">
            <v>57</v>
          </cell>
          <cell r="K65">
            <v>1</v>
          </cell>
          <cell r="L65">
            <v>1</v>
          </cell>
          <cell r="M65">
            <v>9</v>
          </cell>
          <cell r="N65">
            <v>0.15789473684210525</v>
          </cell>
          <cell r="O65">
            <v>8</v>
          </cell>
          <cell r="P65">
            <v>1.3333333333333333</v>
          </cell>
          <cell r="Q65">
            <v>0.25323070175438595</v>
          </cell>
        </row>
        <row r="66">
          <cell r="A66">
            <v>1836</v>
          </cell>
          <cell r="B66" t="str">
            <v>BORDEAUX LA BASTIDE</v>
          </cell>
          <cell r="C66">
            <v>2315</v>
          </cell>
          <cell r="D66">
            <v>30</v>
          </cell>
          <cell r="E66">
            <v>37.6</v>
          </cell>
          <cell r="F66">
            <v>318.83999999999997</v>
          </cell>
          <cell r="G66">
            <v>0.13772786177105831</v>
          </cell>
          <cell r="H66">
            <v>353</v>
          </cell>
          <cell r="I66">
            <v>58.833333333333336</v>
          </cell>
          <cell r="J66">
            <v>477</v>
          </cell>
          <cell r="K66">
            <v>1</v>
          </cell>
          <cell r="L66">
            <v>3</v>
          </cell>
          <cell r="M66">
            <v>54</v>
          </cell>
          <cell r="N66">
            <v>0.11320754716981132</v>
          </cell>
          <cell r="O66">
            <v>85</v>
          </cell>
          <cell r="P66">
            <v>14.166666666666666</v>
          </cell>
          <cell r="Q66">
            <v>0.12546770447043482</v>
          </cell>
        </row>
        <row r="67">
          <cell r="A67">
            <v>51853</v>
          </cell>
          <cell r="B67" t="str">
            <v>Multisite CENON</v>
          </cell>
          <cell r="C67">
            <v>4127</v>
          </cell>
          <cell r="D67">
            <v>27</v>
          </cell>
          <cell r="E67">
            <v>29.5</v>
          </cell>
          <cell r="F67">
            <v>400.81</v>
          </cell>
          <cell r="G67">
            <v>9.711897261933608E-2</v>
          </cell>
          <cell r="H67">
            <v>797</v>
          </cell>
          <cell r="I67">
            <v>132.83333333333334</v>
          </cell>
          <cell r="J67">
            <v>810</v>
          </cell>
          <cell r="K67">
            <v>2</v>
          </cell>
          <cell r="L67">
            <v>2</v>
          </cell>
          <cell r="M67">
            <v>97</v>
          </cell>
          <cell r="N67">
            <v>0.11975308641975309</v>
          </cell>
          <cell r="O67">
            <v>138</v>
          </cell>
          <cell r="P67">
            <v>23</v>
          </cell>
          <cell r="Q67">
            <v>0.10843602951954459</v>
          </cell>
        </row>
        <row r="68">
          <cell r="A68">
            <v>1824</v>
          </cell>
          <cell r="B68" t="str">
            <v>AMBARES ET LAGRAVE</v>
          </cell>
          <cell r="C68">
            <v>939</v>
          </cell>
          <cell r="D68">
            <v>5</v>
          </cell>
          <cell r="E68">
            <v>5</v>
          </cell>
          <cell r="F68">
            <v>50.5</v>
          </cell>
          <cell r="G68">
            <v>5.3780617678381257E-2</v>
          </cell>
          <cell r="H68">
            <v>222</v>
          </cell>
          <cell r="I68">
            <v>37</v>
          </cell>
          <cell r="J68">
            <v>197</v>
          </cell>
          <cell r="K68">
            <v>2</v>
          </cell>
          <cell r="L68">
            <v>2</v>
          </cell>
          <cell r="M68">
            <v>29</v>
          </cell>
          <cell r="N68">
            <v>0.14720812182741116</v>
          </cell>
          <cell r="O68">
            <v>29</v>
          </cell>
          <cell r="P68">
            <v>4.833333333333333</v>
          </cell>
          <cell r="Q68">
            <v>0.10049436975289622</v>
          </cell>
        </row>
        <row r="69">
          <cell r="A69">
            <v>1853</v>
          </cell>
          <cell r="B69" t="str">
            <v>CENON</v>
          </cell>
          <cell r="C69">
            <v>3188</v>
          </cell>
          <cell r="D69">
            <v>22</v>
          </cell>
          <cell r="E69">
            <v>24.5</v>
          </cell>
          <cell r="F69">
            <v>350.31</v>
          </cell>
          <cell r="G69">
            <v>0.10988393977415307</v>
          </cell>
          <cell r="H69">
            <v>575</v>
          </cell>
          <cell r="I69">
            <v>95.833333333333329</v>
          </cell>
          <cell r="J69">
            <v>613</v>
          </cell>
          <cell r="K69">
            <v>0</v>
          </cell>
          <cell r="L69">
            <v>0</v>
          </cell>
          <cell r="M69">
            <v>68</v>
          </cell>
          <cell r="N69">
            <v>0.11092985318107668</v>
          </cell>
          <cell r="O69">
            <v>110</v>
          </cell>
          <cell r="P69">
            <v>18.333333333333332</v>
          </cell>
          <cell r="Q69">
            <v>0.11040689647761487</v>
          </cell>
        </row>
        <row r="70">
          <cell r="A70">
            <v>43733</v>
          </cell>
          <cell r="B70" t="str">
            <v>DGA LOT ET GARONNE</v>
          </cell>
          <cell r="C70">
            <v>7480</v>
          </cell>
          <cell r="D70">
            <v>57</v>
          </cell>
          <cell r="E70">
            <v>67.06</v>
          </cell>
          <cell r="F70">
            <v>749.55</v>
          </cell>
          <cell r="G70">
            <v>0.1002072192513369</v>
          </cell>
          <cell r="H70">
            <v>1420</v>
          </cell>
          <cell r="I70">
            <v>236.66666666666666</v>
          </cell>
          <cell r="J70">
            <v>1473</v>
          </cell>
          <cell r="K70">
            <v>4</v>
          </cell>
          <cell r="L70">
            <v>8</v>
          </cell>
          <cell r="M70">
            <v>145</v>
          </cell>
          <cell r="N70">
            <v>9.8438560760353025E-2</v>
          </cell>
          <cell r="O70">
            <v>283</v>
          </cell>
          <cell r="P70">
            <v>47.166666666666664</v>
          </cell>
          <cell r="Q70">
            <v>9.932289000584496E-2</v>
          </cell>
        </row>
        <row r="71">
          <cell r="A71">
            <v>51200</v>
          </cell>
          <cell r="B71" t="str">
            <v>Multisite AGEN</v>
          </cell>
          <cell r="C71">
            <v>3963</v>
          </cell>
          <cell r="D71">
            <v>39</v>
          </cell>
          <cell r="E71">
            <v>44</v>
          </cell>
          <cell r="F71">
            <v>425.83</v>
          </cell>
          <cell r="G71">
            <v>0.10745142568761039</v>
          </cell>
          <cell r="H71">
            <v>724</v>
          </cell>
          <cell r="I71">
            <v>120.66666666666667</v>
          </cell>
          <cell r="J71">
            <v>794</v>
          </cell>
          <cell r="K71">
            <v>0</v>
          </cell>
          <cell r="L71">
            <v>2</v>
          </cell>
          <cell r="M71">
            <v>83</v>
          </cell>
          <cell r="N71">
            <v>0.10453400503778337</v>
          </cell>
          <cell r="O71">
            <v>148</v>
          </cell>
          <cell r="P71">
            <v>24.666666666666668</v>
          </cell>
          <cell r="Q71">
            <v>0.10599271536269689</v>
          </cell>
        </row>
        <row r="72">
          <cell r="A72">
            <v>1200</v>
          </cell>
          <cell r="B72" t="str">
            <v>AGEN</v>
          </cell>
          <cell r="C72">
            <v>1802</v>
          </cell>
          <cell r="D72">
            <v>0</v>
          </cell>
          <cell r="E72">
            <v>0</v>
          </cell>
          <cell r="F72">
            <v>122.81</v>
          </cell>
          <cell r="G72">
            <v>6.815205327413984E-2</v>
          </cell>
          <cell r="H72">
            <v>400</v>
          </cell>
          <cell r="I72">
            <v>66.666666666666671</v>
          </cell>
          <cell r="J72">
            <v>351</v>
          </cell>
          <cell r="K72">
            <v>0</v>
          </cell>
          <cell r="L72">
            <v>1</v>
          </cell>
          <cell r="M72">
            <v>35</v>
          </cell>
          <cell r="N72">
            <v>9.9715099715099717E-2</v>
          </cell>
          <cell r="O72">
            <v>67</v>
          </cell>
          <cell r="P72">
            <v>11.166666666666666</v>
          </cell>
          <cell r="Q72">
            <v>8.3933576494619772E-2</v>
          </cell>
        </row>
        <row r="73">
          <cell r="A73">
            <v>1236</v>
          </cell>
          <cell r="B73" t="str">
            <v>AGEN QUARTIER DE LA PORTE DU PIN</v>
          </cell>
          <cell r="C73">
            <v>934</v>
          </cell>
          <cell r="D73">
            <v>39</v>
          </cell>
          <cell r="E73">
            <v>44</v>
          </cell>
          <cell r="F73">
            <v>181.98</v>
          </cell>
          <cell r="G73">
            <v>0.1948394004282655</v>
          </cell>
          <cell r="H73">
            <v>89</v>
          </cell>
          <cell r="I73">
            <v>14.833333333333334</v>
          </cell>
          <cell r="J73">
            <v>190</v>
          </cell>
          <cell r="K73">
            <v>0</v>
          </cell>
          <cell r="L73">
            <v>0</v>
          </cell>
          <cell r="M73">
            <v>18</v>
          </cell>
          <cell r="N73">
            <v>9.4736842105263161E-2</v>
          </cell>
          <cell r="O73">
            <v>38</v>
          </cell>
          <cell r="P73">
            <v>6.333333333333333</v>
          </cell>
          <cell r="Q73">
            <v>0.14478812126676432</v>
          </cell>
        </row>
        <row r="74">
          <cell r="A74">
            <v>1237</v>
          </cell>
          <cell r="B74" t="str">
            <v>NERAC</v>
          </cell>
          <cell r="C74">
            <v>557</v>
          </cell>
          <cell r="D74">
            <v>0</v>
          </cell>
          <cell r="E74">
            <v>0</v>
          </cell>
          <cell r="F74">
            <v>45.74</v>
          </cell>
          <cell r="G74">
            <v>8.2118491921005385E-2</v>
          </cell>
          <cell r="H74">
            <v>116</v>
          </cell>
          <cell r="I74">
            <v>19.333333333333332</v>
          </cell>
          <cell r="J74">
            <v>119</v>
          </cell>
          <cell r="K74">
            <v>0</v>
          </cell>
          <cell r="L74">
            <v>1</v>
          </cell>
          <cell r="M74">
            <v>19</v>
          </cell>
          <cell r="N74">
            <v>0.15966386554621848</v>
          </cell>
          <cell r="O74">
            <v>16</v>
          </cell>
          <cell r="P74">
            <v>2.6666666666666665</v>
          </cell>
          <cell r="Q74">
            <v>0.12089117873361194</v>
          </cell>
        </row>
        <row r="75">
          <cell r="A75">
            <v>1240</v>
          </cell>
          <cell r="B75" t="str">
            <v>LE PASSAGE D'AGEN</v>
          </cell>
          <cell r="C75">
            <v>670</v>
          </cell>
          <cell r="D75">
            <v>0</v>
          </cell>
          <cell r="E75">
            <v>0</v>
          </cell>
          <cell r="F75">
            <v>75.3</v>
          </cell>
          <cell r="G75">
            <v>0.11238805970149253</v>
          </cell>
          <cell r="H75">
            <v>119</v>
          </cell>
          <cell r="I75">
            <v>19.833333333333332</v>
          </cell>
          <cell r="J75">
            <v>134</v>
          </cell>
          <cell r="K75">
            <v>0</v>
          </cell>
          <cell r="L75">
            <v>0</v>
          </cell>
          <cell r="M75">
            <v>11</v>
          </cell>
          <cell r="N75">
            <v>8.2089552238805971E-2</v>
          </cell>
          <cell r="O75">
            <v>28</v>
          </cell>
          <cell r="P75">
            <v>4.666666666666667</v>
          </cell>
          <cell r="Q75">
            <v>9.723880597014925E-2</v>
          </cell>
        </row>
        <row r="76">
          <cell r="A76">
            <v>51232</v>
          </cell>
          <cell r="B76" t="str">
            <v>Multisite MARMANDE</v>
          </cell>
          <cell r="C76">
            <v>1957</v>
          </cell>
          <cell r="D76">
            <v>18</v>
          </cell>
          <cell r="E76">
            <v>18</v>
          </cell>
          <cell r="F76">
            <v>205.29</v>
          </cell>
          <cell r="G76">
            <v>0.10490035769034235</v>
          </cell>
          <cell r="H76">
            <v>363</v>
          </cell>
          <cell r="I76">
            <v>60.5</v>
          </cell>
          <cell r="J76">
            <v>395</v>
          </cell>
          <cell r="K76">
            <v>3</v>
          </cell>
          <cell r="L76">
            <v>4</v>
          </cell>
          <cell r="M76">
            <v>39</v>
          </cell>
          <cell r="N76">
            <v>9.8734177215189872E-2</v>
          </cell>
          <cell r="O76">
            <v>76</v>
          </cell>
          <cell r="P76">
            <v>12.666666666666666</v>
          </cell>
          <cell r="Q76">
            <v>0.10181726745276612</v>
          </cell>
        </row>
        <row r="77">
          <cell r="A77">
            <v>1232</v>
          </cell>
          <cell r="B77" t="str">
            <v>MARMANDE</v>
          </cell>
          <cell r="C77">
            <v>1409</v>
          </cell>
          <cell r="D77">
            <v>18</v>
          </cell>
          <cell r="E77">
            <v>18</v>
          </cell>
          <cell r="F77">
            <v>135.33000000000001</v>
          </cell>
          <cell r="G77">
            <v>9.6046841731724633E-2</v>
          </cell>
          <cell r="H77">
            <v>274</v>
          </cell>
          <cell r="I77">
            <v>45.666666666666664</v>
          </cell>
          <cell r="J77">
            <v>282</v>
          </cell>
          <cell r="K77">
            <v>2</v>
          </cell>
          <cell r="L77">
            <v>3</v>
          </cell>
          <cell r="M77">
            <v>27</v>
          </cell>
          <cell r="N77">
            <v>9.5744680851063829E-2</v>
          </cell>
          <cell r="O77">
            <v>55</v>
          </cell>
          <cell r="P77">
            <v>9.1666666666666661</v>
          </cell>
          <cell r="Q77">
            <v>9.5895761291394238E-2</v>
          </cell>
        </row>
        <row r="78">
          <cell r="A78">
            <v>1239</v>
          </cell>
          <cell r="B78" t="str">
            <v>TONNEINS</v>
          </cell>
          <cell r="C78">
            <v>548</v>
          </cell>
          <cell r="D78">
            <v>0</v>
          </cell>
          <cell r="E78">
            <v>0</v>
          </cell>
          <cell r="F78">
            <v>69.959999999999994</v>
          </cell>
          <cell r="G78">
            <v>0.12766423357664233</v>
          </cell>
          <cell r="H78">
            <v>89</v>
          </cell>
          <cell r="I78">
            <v>14.833333333333334</v>
          </cell>
          <cell r="J78">
            <v>113</v>
          </cell>
          <cell r="K78">
            <v>1</v>
          </cell>
          <cell r="L78">
            <v>1</v>
          </cell>
          <cell r="M78">
            <v>12</v>
          </cell>
          <cell r="N78">
            <v>0.10619469026548672</v>
          </cell>
          <cell r="O78">
            <v>21</v>
          </cell>
          <cell r="P78">
            <v>3.5</v>
          </cell>
          <cell r="Q78">
            <v>0.11692946192106453</v>
          </cell>
        </row>
        <row r="79">
          <cell r="A79">
            <v>1235</v>
          </cell>
          <cell r="B79" t="str">
            <v>VILLENEUVE SUR LOT</v>
          </cell>
          <cell r="C79">
            <v>1560</v>
          </cell>
          <cell r="D79">
            <v>0</v>
          </cell>
          <cell r="E79">
            <v>5.0599999999999996</v>
          </cell>
          <cell r="F79">
            <v>118.44</v>
          </cell>
          <cell r="G79">
            <v>7.5923076923076926E-2</v>
          </cell>
          <cell r="H79">
            <v>334</v>
          </cell>
          <cell r="I79">
            <v>55.666666666666664</v>
          </cell>
          <cell r="J79">
            <v>284</v>
          </cell>
          <cell r="K79">
            <v>1</v>
          </cell>
          <cell r="L79">
            <v>2</v>
          </cell>
          <cell r="M79">
            <v>23</v>
          </cell>
          <cell r="N79">
            <v>8.098591549295775E-2</v>
          </cell>
          <cell r="O79">
            <v>60</v>
          </cell>
          <cell r="P79">
            <v>10</v>
          </cell>
          <cell r="Q79">
            <v>7.8454496208017338E-2</v>
          </cell>
        </row>
        <row r="80">
          <cell r="A80">
            <v>43763</v>
          </cell>
          <cell r="B80" t="str">
            <v>DGA LANDES NORD</v>
          </cell>
          <cell r="C80">
            <v>9110</v>
          </cell>
          <cell r="D80">
            <v>5</v>
          </cell>
          <cell r="E80">
            <v>50</v>
          </cell>
          <cell r="F80">
            <v>1078.19</v>
          </cell>
          <cell r="G80">
            <v>0.1183523600439078</v>
          </cell>
          <cell r="H80">
            <v>1564</v>
          </cell>
          <cell r="I80">
            <v>260.66666666666669</v>
          </cell>
          <cell r="J80">
            <v>1679</v>
          </cell>
          <cell r="K80">
            <v>3</v>
          </cell>
          <cell r="L80">
            <v>10</v>
          </cell>
          <cell r="M80">
            <v>178</v>
          </cell>
          <cell r="N80">
            <v>0.10601548540798095</v>
          </cell>
          <cell r="O80">
            <v>309</v>
          </cell>
          <cell r="P80">
            <v>51.5</v>
          </cell>
          <cell r="Q80">
            <v>0.11218392272594438</v>
          </cell>
        </row>
        <row r="81">
          <cell r="A81">
            <v>51734</v>
          </cell>
          <cell r="B81" t="str">
            <v>Multisite MONT DE MARSAN</v>
          </cell>
          <cell r="C81">
            <v>4965</v>
          </cell>
          <cell r="D81">
            <v>0</v>
          </cell>
          <cell r="E81">
            <v>38</v>
          </cell>
          <cell r="F81">
            <v>646</v>
          </cell>
          <cell r="G81">
            <v>0.13011077542799598</v>
          </cell>
          <cell r="H81">
            <v>794</v>
          </cell>
          <cell r="I81">
            <v>132.33333333333334</v>
          </cell>
          <cell r="J81">
            <v>925</v>
          </cell>
          <cell r="K81">
            <v>2</v>
          </cell>
          <cell r="L81">
            <v>4</v>
          </cell>
          <cell r="M81">
            <v>83</v>
          </cell>
          <cell r="N81">
            <v>8.9729729729729729E-2</v>
          </cell>
          <cell r="O81">
            <v>186</v>
          </cell>
          <cell r="P81">
            <v>31</v>
          </cell>
          <cell r="Q81">
            <v>0.10992025257886286</v>
          </cell>
        </row>
        <row r="82">
          <cell r="A82">
            <v>1734</v>
          </cell>
          <cell r="B82" t="str">
            <v>MONT DE MARSAN</v>
          </cell>
          <cell r="C82">
            <v>3262</v>
          </cell>
          <cell r="D82">
            <v>0</v>
          </cell>
          <cell r="E82">
            <v>30</v>
          </cell>
          <cell r="F82">
            <v>393.6</v>
          </cell>
          <cell r="G82">
            <v>0.12066217044757818</v>
          </cell>
          <cell r="H82">
            <v>553</v>
          </cell>
          <cell r="I82">
            <v>92.166666666666671</v>
          </cell>
          <cell r="J82">
            <v>621</v>
          </cell>
          <cell r="K82">
            <v>1</v>
          </cell>
          <cell r="L82">
            <v>2</v>
          </cell>
          <cell r="M82">
            <v>49</v>
          </cell>
          <cell r="N82">
            <v>7.8904991948470213E-2</v>
          </cell>
          <cell r="O82">
            <v>132</v>
          </cell>
          <cell r="P82">
            <v>22</v>
          </cell>
          <cell r="Q82">
            <v>9.978358119802419E-2</v>
          </cell>
        </row>
        <row r="83">
          <cell r="A83">
            <v>1739</v>
          </cell>
          <cell r="B83" t="str">
            <v>HAGETMAU</v>
          </cell>
          <cell r="C83">
            <v>937</v>
          </cell>
          <cell r="D83">
            <v>0</v>
          </cell>
          <cell r="E83">
            <v>0</v>
          </cell>
          <cell r="F83">
            <v>112.9</v>
          </cell>
          <cell r="G83">
            <v>0.12049092849519745</v>
          </cell>
          <cell r="H83">
            <v>159</v>
          </cell>
          <cell r="I83">
            <v>26.5</v>
          </cell>
          <cell r="J83">
            <v>158</v>
          </cell>
          <cell r="K83">
            <v>1</v>
          </cell>
          <cell r="L83">
            <v>2</v>
          </cell>
          <cell r="M83">
            <v>13</v>
          </cell>
          <cell r="N83">
            <v>8.2278481012658222E-2</v>
          </cell>
          <cell r="O83">
            <v>33</v>
          </cell>
          <cell r="P83">
            <v>5.5</v>
          </cell>
          <cell r="Q83">
            <v>0.10138470475392783</v>
          </cell>
        </row>
        <row r="84">
          <cell r="A84">
            <v>1748</v>
          </cell>
          <cell r="B84" t="str">
            <v>AIRE SUR L'ADOUR</v>
          </cell>
          <cell r="C84">
            <v>766</v>
          </cell>
          <cell r="D84">
            <v>0</v>
          </cell>
          <cell r="E84">
            <v>8</v>
          </cell>
          <cell r="F84">
            <v>139.5</v>
          </cell>
          <cell r="G84">
            <v>0.18211488250652741</v>
          </cell>
          <cell r="H84">
            <v>83</v>
          </cell>
          <cell r="I84">
            <v>13.833333333333334</v>
          </cell>
          <cell r="J84">
            <v>146</v>
          </cell>
          <cell r="K84">
            <v>0</v>
          </cell>
          <cell r="L84">
            <v>0</v>
          </cell>
          <cell r="M84">
            <v>21</v>
          </cell>
          <cell r="N84">
            <v>0.14383561643835616</v>
          </cell>
          <cell r="O84">
            <v>22</v>
          </cell>
          <cell r="P84">
            <v>3.6666666666666665</v>
          </cell>
          <cell r="Q84">
            <v>0.1629752494724418</v>
          </cell>
        </row>
        <row r="85">
          <cell r="A85">
            <v>51736</v>
          </cell>
          <cell r="B85" t="str">
            <v>Multisite MIMIZAN</v>
          </cell>
          <cell r="C85">
            <v>2491</v>
          </cell>
          <cell r="D85">
            <v>0</v>
          </cell>
          <cell r="E85">
            <v>7</v>
          </cell>
          <cell r="F85">
            <v>259.92</v>
          </cell>
          <cell r="G85">
            <v>0.10434363709353674</v>
          </cell>
          <cell r="H85">
            <v>463</v>
          </cell>
          <cell r="I85">
            <v>77.166666666666671</v>
          </cell>
          <cell r="J85">
            <v>456</v>
          </cell>
          <cell r="K85">
            <v>0</v>
          </cell>
          <cell r="L85">
            <v>3</v>
          </cell>
          <cell r="M85">
            <v>66</v>
          </cell>
          <cell r="N85">
            <v>0.14473684210526316</v>
          </cell>
          <cell r="O85">
            <v>67</v>
          </cell>
          <cell r="P85">
            <v>11.166666666666666</v>
          </cell>
          <cell r="Q85">
            <v>0.12454023959939994</v>
          </cell>
        </row>
        <row r="86">
          <cell r="A86">
            <v>1736</v>
          </cell>
          <cell r="B86" t="str">
            <v>MIMIZAN</v>
          </cell>
          <cell r="C86">
            <v>1868</v>
          </cell>
          <cell r="D86">
            <v>0</v>
          </cell>
          <cell r="E86">
            <v>7</v>
          </cell>
          <cell r="F86">
            <v>198.4</v>
          </cell>
          <cell r="G86">
            <v>0.10620985010706638</v>
          </cell>
          <cell r="H86">
            <v>344</v>
          </cell>
          <cell r="I86">
            <v>57.333333333333336</v>
          </cell>
          <cell r="J86">
            <v>325</v>
          </cell>
          <cell r="K86">
            <v>0</v>
          </cell>
          <cell r="L86">
            <v>3</v>
          </cell>
          <cell r="M86">
            <v>55</v>
          </cell>
          <cell r="N86">
            <v>0.16923076923076924</v>
          </cell>
          <cell r="O86">
            <v>40</v>
          </cell>
          <cell r="P86">
            <v>6.666666666666667</v>
          </cell>
          <cell r="Q86">
            <v>0.1377203096689178</v>
          </cell>
        </row>
        <row r="87">
          <cell r="A87">
            <v>1744</v>
          </cell>
          <cell r="B87" t="str">
            <v>MORCENX</v>
          </cell>
          <cell r="C87">
            <v>623</v>
          </cell>
          <cell r="D87">
            <v>0</v>
          </cell>
          <cell r="E87">
            <v>0</v>
          </cell>
          <cell r="F87">
            <v>61.52</v>
          </cell>
          <cell r="G87">
            <v>9.8747993579454255E-2</v>
          </cell>
          <cell r="H87">
            <v>120</v>
          </cell>
          <cell r="I87">
            <v>20</v>
          </cell>
          <cell r="J87">
            <v>131</v>
          </cell>
          <cell r="K87">
            <v>0</v>
          </cell>
          <cell r="L87">
            <v>0</v>
          </cell>
          <cell r="M87">
            <v>11</v>
          </cell>
          <cell r="N87">
            <v>8.3969465648854963E-2</v>
          </cell>
          <cell r="O87">
            <v>27</v>
          </cell>
          <cell r="P87">
            <v>4.5</v>
          </cell>
          <cell r="Q87">
            <v>9.1358729614154616E-2</v>
          </cell>
        </row>
        <row r="88">
          <cell r="A88">
            <v>1741</v>
          </cell>
          <cell r="B88" t="str">
            <v>BISCARROSSE</v>
          </cell>
          <cell r="C88">
            <v>1654</v>
          </cell>
          <cell r="D88">
            <v>5</v>
          </cell>
          <cell r="E88">
            <v>5</v>
          </cell>
          <cell r="F88">
            <v>172.27</v>
          </cell>
          <cell r="G88">
            <v>0.10415356711003629</v>
          </cell>
          <cell r="H88">
            <v>308</v>
          </cell>
          <cell r="I88">
            <v>51.333333333333336</v>
          </cell>
          <cell r="J88">
            <v>298</v>
          </cell>
          <cell r="K88">
            <v>1</v>
          </cell>
          <cell r="L88">
            <v>3</v>
          </cell>
          <cell r="M88">
            <v>29</v>
          </cell>
          <cell r="N88">
            <v>9.7315436241610737E-2</v>
          </cell>
          <cell r="O88">
            <v>58</v>
          </cell>
          <cell r="P88">
            <v>9.6666666666666661</v>
          </cell>
          <cell r="Q88">
            <v>0.10073450167582351</v>
          </cell>
        </row>
        <row r="89">
          <cell r="A89">
            <v>43765</v>
          </cell>
          <cell r="B89" t="str">
            <v>DGA PAU PYRENEES</v>
          </cell>
          <cell r="C89">
            <v>15990</v>
          </cell>
          <cell r="D89">
            <v>36.5</v>
          </cell>
          <cell r="E89">
            <v>69.900000000000006</v>
          </cell>
          <cell r="F89">
            <v>2123.19</v>
          </cell>
          <cell r="G89">
            <v>0.13278236397748594</v>
          </cell>
          <cell r="H89">
            <v>2514</v>
          </cell>
          <cell r="I89">
            <v>419</v>
          </cell>
          <cell r="J89">
            <v>3279</v>
          </cell>
          <cell r="K89">
            <v>9</v>
          </cell>
          <cell r="L89">
            <v>18</v>
          </cell>
          <cell r="M89">
            <v>292</v>
          </cell>
          <cell r="N89">
            <v>8.9051540103690152E-2</v>
          </cell>
          <cell r="O89">
            <v>659</v>
          </cell>
          <cell r="P89">
            <v>109.83333333333333</v>
          </cell>
          <cell r="Q89">
            <v>0.11091695204058805</v>
          </cell>
        </row>
        <row r="90">
          <cell r="A90">
            <v>53500</v>
          </cell>
          <cell r="B90" t="str">
            <v>Multisite PAU</v>
          </cell>
          <cell r="C90">
            <v>3362</v>
          </cell>
          <cell r="D90">
            <v>0</v>
          </cell>
          <cell r="E90">
            <v>17.2</v>
          </cell>
          <cell r="F90">
            <v>630.49</v>
          </cell>
          <cell r="G90">
            <v>0.18753420582986319</v>
          </cell>
          <cell r="H90">
            <v>345</v>
          </cell>
          <cell r="I90">
            <v>57.5</v>
          </cell>
          <cell r="J90">
            <v>684</v>
          </cell>
          <cell r="K90">
            <v>5</v>
          </cell>
          <cell r="L90">
            <v>10</v>
          </cell>
          <cell r="M90">
            <v>65</v>
          </cell>
          <cell r="N90">
            <v>9.5029239766081866E-2</v>
          </cell>
          <cell r="O90">
            <v>134</v>
          </cell>
          <cell r="P90">
            <v>22.333333333333332</v>
          </cell>
          <cell r="Q90">
            <v>0.14128172279797252</v>
          </cell>
        </row>
        <row r="91">
          <cell r="A91">
            <v>3500</v>
          </cell>
          <cell r="B91" t="str">
            <v>PAU</v>
          </cell>
          <cell r="C91">
            <v>2583</v>
          </cell>
          <cell r="D91">
            <v>0</v>
          </cell>
          <cell r="E91">
            <v>17.2</v>
          </cell>
          <cell r="F91">
            <v>542.19000000000005</v>
          </cell>
          <cell r="G91">
            <v>0.20990708478513359</v>
          </cell>
          <cell r="H91">
            <v>207</v>
          </cell>
          <cell r="I91">
            <v>34.5</v>
          </cell>
          <cell r="J91">
            <v>516</v>
          </cell>
          <cell r="K91">
            <v>5</v>
          </cell>
          <cell r="L91">
            <v>9</v>
          </cell>
          <cell r="M91">
            <v>50</v>
          </cell>
          <cell r="N91">
            <v>9.6899224806201556E-2</v>
          </cell>
          <cell r="O91">
            <v>100</v>
          </cell>
          <cell r="P91">
            <v>16.666666666666668</v>
          </cell>
          <cell r="Q91">
            <v>0.15340315479566757</v>
          </cell>
        </row>
        <row r="92">
          <cell r="A92">
            <v>3536</v>
          </cell>
          <cell r="B92" t="str">
            <v>PAU CROIX DU PRINCE</v>
          </cell>
          <cell r="C92">
            <v>779</v>
          </cell>
          <cell r="D92">
            <v>0</v>
          </cell>
          <cell r="E92">
            <v>0</v>
          </cell>
          <cell r="F92">
            <v>88.29</v>
          </cell>
          <cell r="G92">
            <v>0.11333761232349167</v>
          </cell>
          <cell r="H92">
            <v>138</v>
          </cell>
          <cell r="I92">
            <v>23</v>
          </cell>
          <cell r="J92">
            <v>168</v>
          </cell>
          <cell r="K92">
            <v>0</v>
          </cell>
          <cell r="L92">
            <v>1</v>
          </cell>
          <cell r="M92">
            <v>15</v>
          </cell>
          <cell r="N92">
            <v>8.9285714285714288E-2</v>
          </cell>
          <cell r="O92">
            <v>34</v>
          </cell>
          <cell r="P92">
            <v>5.666666666666667</v>
          </cell>
          <cell r="Q92">
            <v>0.10131166330460298</v>
          </cell>
        </row>
        <row r="93">
          <cell r="A93">
            <v>3532</v>
          </cell>
          <cell r="B93" t="str">
            <v>OLORON SAINTE MARIE</v>
          </cell>
          <cell r="C93">
            <v>1228</v>
          </cell>
          <cell r="D93">
            <v>0</v>
          </cell>
          <cell r="E93">
            <v>0</v>
          </cell>
          <cell r="F93">
            <v>174.7</v>
          </cell>
          <cell r="G93">
            <v>0.14226384364820846</v>
          </cell>
          <cell r="H93">
            <v>182</v>
          </cell>
          <cell r="I93">
            <v>30.333333333333332</v>
          </cell>
          <cell r="J93">
            <v>265</v>
          </cell>
          <cell r="K93">
            <v>0</v>
          </cell>
          <cell r="L93">
            <v>0</v>
          </cell>
          <cell r="M93">
            <v>25</v>
          </cell>
          <cell r="N93">
            <v>9.4339622641509441E-2</v>
          </cell>
          <cell r="O93">
            <v>52</v>
          </cell>
          <cell r="P93">
            <v>8.6666666666666661</v>
          </cell>
          <cell r="Q93">
            <v>0.11830173314485895</v>
          </cell>
        </row>
        <row r="94">
          <cell r="A94">
            <v>53533</v>
          </cell>
          <cell r="B94" t="str">
            <v>Multisite ORTHEZ</v>
          </cell>
          <cell r="C94">
            <v>3236</v>
          </cell>
          <cell r="D94">
            <v>23.5</v>
          </cell>
          <cell r="E94">
            <v>23.5</v>
          </cell>
          <cell r="F94">
            <v>451.38</v>
          </cell>
          <cell r="G94">
            <v>0.13948702101359703</v>
          </cell>
          <cell r="H94">
            <v>488</v>
          </cell>
          <cell r="I94">
            <v>81.333333333333329</v>
          </cell>
          <cell r="J94">
            <v>630</v>
          </cell>
          <cell r="K94">
            <v>0</v>
          </cell>
          <cell r="L94">
            <v>2</v>
          </cell>
          <cell r="M94">
            <v>69</v>
          </cell>
          <cell r="N94">
            <v>0.10952380952380952</v>
          </cell>
          <cell r="O94">
            <v>114</v>
          </cell>
          <cell r="P94">
            <v>19</v>
          </cell>
          <cell r="Q94">
            <v>0.12450541526870328</v>
          </cell>
        </row>
        <row r="95">
          <cell r="A95">
            <v>3533</v>
          </cell>
          <cell r="B95" t="str">
            <v>ORTHEZ</v>
          </cell>
          <cell r="C95">
            <v>1652</v>
          </cell>
          <cell r="D95">
            <v>23.5</v>
          </cell>
          <cell r="E95">
            <v>23.5</v>
          </cell>
          <cell r="F95">
            <v>248.83</v>
          </cell>
          <cell r="G95">
            <v>0.15062348668280873</v>
          </cell>
          <cell r="H95">
            <v>231</v>
          </cell>
          <cell r="I95">
            <v>38.5</v>
          </cell>
          <cell r="J95">
            <v>302</v>
          </cell>
          <cell r="K95">
            <v>0</v>
          </cell>
          <cell r="L95">
            <v>0</v>
          </cell>
          <cell r="M95">
            <v>30</v>
          </cell>
          <cell r="N95">
            <v>9.9337748344370855E-2</v>
          </cell>
          <cell r="O95">
            <v>58</v>
          </cell>
          <cell r="P95">
            <v>9.6666666666666661</v>
          </cell>
          <cell r="Q95">
            <v>0.1249806175135898</v>
          </cell>
        </row>
        <row r="96">
          <cell r="A96">
            <v>3534</v>
          </cell>
          <cell r="B96" t="str">
            <v>SALIES DE BEARN</v>
          </cell>
          <cell r="C96">
            <v>682</v>
          </cell>
          <cell r="D96">
            <v>0</v>
          </cell>
          <cell r="E96">
            <v>0</v>
          </cell>
          <cell r="F96">
            <v>70.3</v>
          </cell>
          <cell r="G96">
            <v>0.10307917888563049</v>
          </cell>
          <cell r="H96">
            <v>128</v>
          </cell>
          <cell r="I96">
            <v>21.333333333333332</v>
          </cell>
          <cell r="J96">
            <v>147</v>
          </cell>
          <cell r="K96">
            <v>0</v>
          </cell>
          <cell r="L96">
            <v>0</v>
          </cell>
          <cell r="M96">
            <v>16</v>
          </cell>
          <cell r="N96">
            <v>0.10884353741496598</v>
          </cell>
          <cell r="O96">
            <v>27</v>
          </cell>
          <cell r="P96">
            <v>4.5</v>
          </cell>
          <cell r="Q96">
            <v>0.10596135815029824</v>
          </cell>
        </row>
        <row r="97">
          <cell r="A97">
            <v>3537</v>
          </cell>
          <cell r="B97" t="str">
            <v>MOURENX</v>
          </cell>
          <cell r="C97">
            <v>902</v>
          </cell>
          <cell r="D97">
            <v>0</v>
          </cell>
          <cell r="E97">
            <v>0</v>
          </cell>
          <cell r="F97">
            <v>132.25</v>
          </cell>
          <cell r="G97">
            <v>0.14661862527716185</v>
          </cell>
          <cell r="H97">
            <v>130</v>
          </cell>
          <cell r="I97">
            <v>21.666666666666668</v>
          </cell>
          <cell r="J97">
            <v>181</v>
          </cell>
          <cell r="K97">
            <v>0</v>
          </cell>
          <cell r="L97">
            <v>2</v>
          </cell>
          <cell r="M97">
            <v>23</v>
          </cell>
          <cell r="N97">
            <v>0.1270718232044199</v>
          </cell>
          <cell r="O97">
            <v>30</v>
          </cell>
          <cell r="P97">
            <v>5</v>
          </cell>
          <cell r="Q97">
            <v>0.13684522424079087</v>
          </cell>
        </row>
        <row r="98">
          <cell r="A98">
            <v>3535</v>
          </cell>
          <cell r="B98" t="str">
            <v>PAU MERMOZ</v>
          </cell>
          <cell r="C98">
            <v>1603</v>
          </cell>
          <cell r="D98">
            <v>13</v>
          </cell>
          <cell r="E98">
            <v>14.2</v>
          </cell>
          <cell r="F98">
            <v>132.61000000000001</v>
          </cell>
          <cell r="G98">
            <v>8.2726138490330642E-2</v>
          </cell>
          <cell r="H98">
            <v>333</v>
          </cell>
          <cell r="I98">
            <v>55.5</v>
          </cell>
          <cell r="J98">
            <v>324</v>
          </cell>
          <cell r="K98">
            <v>0</v>
          </cell>
          <cell r="L98">
            <v>0</v>
          </cell>
          <cell r="M98">
            <v>20</v>
          </cell>
          <cell r="N98">
            <v>6.1728395061728392E-2</v>
          </cell>
          <cell r="O98">
            <v>74</v>
          </cell>
          <cell r="P98">
            <v>12.333333333333334</v>
          </cell>
          <cell r="Q98">
            <v>7.2227266776029517E-2</v>
          </cell>
        </row>
        <row r="99">
          <cell r="A99">
            <v>53542</v>
          </cell>
          <cell r="B99" t="str">
            <v>Multisite LONS</v>
          </cell>
          <cell r="C99">
            <v>2743</v>
          </cell>
          <cell r="D99">
            <v>0</v>
          </cell>
          <cell r="E99">
            <v>6.5</v>
          </cell>
          <cell r="F99">
            <v>232.51</v>
          </cell>
          <cell r="G99">
            <v>8.4764855997083485E-2</v>
          </cell>
          <cell r="H99">
            <v>563</v>
          </cell>
          <cell r="I99">
            <v>93.833333333333329</v>
          </cell>
          <cell r="J99">
            <v>576</v>
          </cell>
          <cell r="K99">
            <v>1</v>
          </cell>
          <cell r="L99">
            <v>1</v>
          </cell>
          <cell r="M99">
            <v>41</v>
          </cell>
          <cell r="N99">
            <v>7.1180555555555552E-2</v>
          </cell>
          <cell r="O99">
            <v>127</v>
          </cell>
          <cell r="P99">
            <v>21.166666666666668</v>
          </cell>
          <cell r="Q99">
            <v>7.7972705776319512E-2</v>
          </cell>
        </row>
        <row r="100">
          <cell r="A100">
            <v>3539</v>
          </cell>
          <cell r="B100" t="str">
            <v>BILLERE</v>
          </cell>
          <cell r="C100">
            <v>1062</v>
          </cell>
          <cell r="D100">
            <v>0</v>
          </cell>
          <cell r="E100">
            <v>0</v>
          </cell>
          <cell r="F100">
            <v>93</v>
          </cell>
          <cell r="G100">
            <v>8.7570621468926552E-2</v>
          </cell>
          <cell r="H100">
            <v>215</v>
          </cell>
          <cell r="I100">
            <v>35.833333333333336</v>
          </cell>
          <cell r="J100">
            <v>225</v>
          </cell>
          <cell r="K100">
            <v>0</v>
          </cell>
          <cell r="L100">
            <v>0</v>
          </cell>
          <cell r="M100">
            <v>12</v>
          </cell>
          <cell r="N100">
            <v>5.3333333333333337E-2</v>
          </cell>
          <cell r="O100">
            <v>54</v>
          </cell>
          <cell r="P100">
            <v>9</v>
          </cell>
          <cell r="Q100">
            <v>7.0451977401129948E-2</v>
          </cell>
        </row>
        <row r="101">
          <cell r="A101">
            <v>3542</v>
          </cell>
          <cell r="B101" t="str">
            <v>LONS COMEDIE</v>
          </cell>
          <cell r="C101">
            <v>1681</v>
          </cell>
          <cell r="D101">
            <v>0</v>
          </cell>
          <cell r="E101">
            <v>6.5</v>
          </cell>
          <cell r="F101">
            <v>139.51</v>
          </cell>
          <cell r="G101">
            <v>8.2992266508030932E-2</v>
          </cell>
          <cell r="H101">
            <v>348</v>
          </cell>
          <cell r="I101">
            <v>58</v>
          </cell>
          <cell r="J101">
            <v>351</v>
          </cell>
          <cell r="K101">
            <v>1</v>
          </cell>
          <cell r="L101">
            <v>1</v>
          </cell>
          <cell r="M101">
            <v>29</v>
          </cell>
          <cell r="N101">
            <v>8.2621082621082614E-2</v>
          </cell>
          <cell r="O101">
            <v>73</v>
          </cell>
          <cell r="P101">
            <v>12.166666666666666</v>
          </cell>
          <cell r="Q101">
            <v>8.2806674564556773E-2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3819</v>
          </cell>
          <cell r="D103">
            <v>0</v>
          </cell>
          <cell r="E103">
            <v>8.5</v>
          </cell>
          <cell r="F103">
            <v>501.5</v>
          </cell>
          <cell r="G103">
            <v>0.13131709871694161</v>
          </cell>
          <cell r="H103">
            <v>607</v>
          </cell>
          <cell r="I103">
            <v>101.16666666666667</v>
          </cell>
          <cell r="J103">
            <v>801</v>
          </cell>
          <cell r="K103">
            <v>3</v>
          </cell>
          <cell r="L103">
            <v>5</v>
          </cell>
          <cell r="M103">
            <v>72</v>
          </cell>
          <cell r="N103">
            <v>8.98876404494382E-2</v>
          </cell>
          <cell r="O103">
            <v>161</v>
          </cell>
          <cell r="P103">
            <v>26.833333333333332</v>
          </cell>
          <cell r="Q103">
            <v>0.11060236958318991</v>
          </cell>
        </row>
        <row r="104">
          <cell r="A104">
            <v>3538</v>
          </cell>
          <cell r="B104" t="str">
            <v>PAU THIERS</v>
          </cell>
          <cell r="C104">
            <v>1644</v>
          </cell>
          <cell r="D104">
            <v>0</v>
          </cell>
          <cell r="E104">
            <v>0</v>
          </cell>
          <cell r="F104">
            <v>207.64</v>
          </cell>
          <cell r="G104">
            <v>0.12630170316301703</v>
          </cell>
          <cell r="H104">
            <v>270</v>
          </cell>
          <cell r="I104">
            <v>45</v>
          </cell>
          <cell r="J104">
            <v>340</v>
          </cell>
          <cell r="K104">
            <v>0</v>
          </cell>
          <cell r="L104">
            <v>1</v>
          </cell>
          <cell r="M104">
            <v>21</v>
          </cell>
          <cell r="N104">
            <v>6.1764705882352944E-2</v>
          </cell>
          <cell r="O104">
            <v>78</v>
          </cell>
          <cell r="P104">
            <v>13</v>
          </cell>
          <cell r="Q104">
            <v>9.4033204522684988E-2</v>
          </cell>
        </row>
        <row r="105">
          <cell r="A105">
            <v>3540</v>
          </cell>
          <cell r="B105" t="str">
            <v>NAY</v>
          </cell>
          <cell r="C105">
            <v>868</v>
          </cell>
          <cell r="D105">
            <v>0</v>
          </cell>
          <cell r="E105">
            <v>0</v>
          </cell>
          <cell r="F105">
            <v>206.76</v>
          </cell>
          <cell r="G105">
            <v>0.23820276497695853</v>
          </cell>
          <cell r="H105">
            <v>45</v>
          </cell>
          <cell r="I105">
            <v>7.5</v>
          </cell>
          <cell r="J105">
            <v>197</v>
          </cell>
          <cell r="K105">
            <v>1</v>
          </cell>
          <cell r="L105">
            <v>2</v>
          </cell>
          <cell r="M105">
            <v>25</v>
          </cell>
          <cell r="N105">
            <v>0.12690355329949238</v>
          </cell>
          <cell r="O105">
            <v>33</v>
          </cell>
          <cell r="P105">
            <v>5.5</v>
          </cell>
          <cell r="Q105">
            <v>0.18255315913822545</v>
          </cell>
        </row>
        <row r="106">
          <cell r="A106">
            <v>3541</v>
          </cell>
          <cell r="B106" t="str">
            <v>PAU HERMES</v>
          </cell>
          <cell r="C106">
            <v>1307</v>
          </cell>
          <cell r="D106">
            <v>0</v>
          </cell>
          <cell r="E106">
            <v>8.5</v>
          </cell>
          <cell r="F106">
            <v>87.1</v>
          </cell>
          <cell r="G106">
            <v>6.6641162968630444E-2</v>
          </cell>
          <cell r="H106">
            <v>292</v>
          </cell>
          <cell r="I106">
            <v>48.666666666666664</v>
          </cell>
          <cell r="J106">
            <v>264</v>
          </cell>
          <cell r="K106">
            <v>2</v>
          </cell>
          <cell r="L106">
            <v>2</v>
          </cell>
          <cell r="M106">
            <v>26</v>
          </cell>
          <cell r="N106">
            <v>9.8484848484848481E-2</v>
          </cell>
          <cell r="O106">
            <v>51</v>
          </cell>
          <cell r="P106">
            <v>8.5</v>
          </cell>
          <cell r="Q106">
            <v>8.2563005726739469E-2</v>
          </cell>
        </row>
        <row r="107">
          <cell r="A107">
            <v>43783</v>
          </cell>
          <cell r="B107" t="str">
            <v>DGA COTE BASQUE</v>
          </cell>
          <cell r="C107">
            <v>10910</v>
          </cell>
          <cell r="D107">
            <v>8.4600000000000009</v>
          </cell>
          <cell r="E107">
            <v>76.19</v>
          </cell>
          <cell r="F107">
            <v>1396.2</v>
          </cell>
          <cell r="G107">
            <v>0.12797433547204401</v>
          </cell>
          <cell r="H107">
            <v>1768</v>
          </cell>
          <cell r="I107">
            <v>294.66666666666669</v>
          </cell>
          <cell r="J107">
            <v>2586</v>
          </cell>
          <cell r="K107">
            <v>3</v>
          </cell>
          <cell r="L107">
            <v>16</v>
          </cell>
          <cell r="M107">
            <v>269</v>
          </cell>
          <cell r="N107">
            <v>0.10402165506573859</v>
          </cell>
          <cell r="O107">
            <v>481</v>
          </cell>
          <cell r="P107">
            <v>80.166666666666671</v>
          </cell>
          <cell r="Q107">
            <v>0.11599799526889129</v>
          </cell>
        </row>
        <row r="108">
          <cell r="A108">
            <v>51700</v>
          </cell>
          <cell r="B108" t="str">
            <v>Multisite BAYONNE</v>
          </cell>
          <cell r="C108">
            <v>3735</v>
          </cell>
          <cell r="D108">
            <v>0</v>
          </cell>
          <cell r="E108">
            <v>0</v>
          </cell>
          <cell r="F108">
            <v>305.82</v>
          </cell>
          <cell r="G108">
            <v>8.1879518072289159E-2</v>
          </cell>
          <cell r="H108">
            <v>778</v>
          </cell>
          <cell r="I108">
            <v>129.66666666666666</v>
          </cell>
          <cell r="J108">
            <v>858</v>
          </cell>
          <cell r="K108">
            <v>1</v>
          </cell>
          <cell r="L108">
            <v>4</v>
          </cell>
          <cell r="M108">
            <v>74</v>
          </cell>
          <cell r="N108">
            <v>8.6247086247086241E-2</v>
          </cell>
          <cell r="O108">
            <v>175</v>
          </cell>
          <cell r="P108">
            <v>29.166666666666668</v>
          </cell>
          <cell r="Q108">
            <v>8.40633021596877E-2</v>
          </cell>
        </row>
        <row r="109">
          <cell r="A109">
            <v>1700</v>
          </cell>
          <cell r="B109" t="str">
            <v>BAYONNE</v>
          </cell>
          <cell r="C109">
            <v>2124</v>
          </cell>
          <cell r="D109">
            <v>0</v>
          </cell>
          <cell r="E109">
            <v>0</v>
          </cell>
          <cell r="F109">
            <v>184.14</v>
          </cell>
          <cell r="G109">
            <v>8.6694915254237281E-2</v>
          </cell>
          <cell r="H109">
            <v>432</v>
          </cell>
          <cell r="I109">
            <v>72</v>
          </cell>
          <cell r="J109">
            <v>482</v>
          </cell>
          <cell r="K109">
            <v>0</v>
          </cell>
          <cell r="L109">
            <v>2</v>
          </cell>
          <cell r="M109">
            <v>39</v>
          </cell>
          <cell r="N109">
            <v>8.0912863070539423E-2</v>
          </cell>
          <cell r="O109">
            <v>101</v>
          </cell>
          <cell r="P109">
            <v>16.833333333333332</v>
          </cell>
          <cell r="Q109">
            <v>8.3803889162388345E-2</v>
          </cell>
        </row>
        <row r="110">
          <cell r="A110">
            <v>1737</v>
          </cell>
          <cell r="B110" t="str">
            <v>BAYONNE SAINT ESPRIT</v>
          </cell>
          <cell r="C110">
            <v>661</v>
          </cell>
          <cell r="D110">
            <v>0</v>
          </cell>
          <cell r="E110">
            <v>0</v>
          </cell>
          <cell r="F110">
            <v>48.09</v>
          </cell>
          <cell r="G110">
            <v>7.2753403933434199E-2</v>
          </cell>
          <cell r="H110">
            <v>144</v>
          </cell>
          <cell r="I110">
            <v>24</v>
          </cell>
          <cell r="J110">
            <v>166</v>
          </cell>
          <cell r="K110">
            <v>1</v>
          </cell>
          <cell r="L110">
            <v>2</v>
          </cell>
          <cell r="M110">
            <v>21</v>
          </cell>
          <cell r="N110">
            <v>0.12650602409638553</v>
          </cell>
          <cell r="O110">
            <v>28</v>
          </cell>
          <cell r="P110">
            <v>4.666666666666667</v>
          </cell>
          <cell r="Q110">
            <v>9.9629714014909859E-2</v>
          </cell>
        </row>
        <row r="111">
          <cell r="A111">
            <v>1747</v>
          </cell>
          <cell r="B111" t="str">
            <v>BAYONNE CITE DU PALAIS</v>
          </cell>
          <cell r="C111">
            <v>950</v>
          </cell>
          <cell r="D111">
            <v>0</v>
          </cell>
          <cell r="E111">
            <v>0</v>
          </cell>
          <cell r="F111">
            <v>73.59</v>
          </cell>
          <cell r="G111">
            <v>7.7463157894736845E-2</v>
          </cell>
          <cell r="H111">
            <v>202</v>
          </cell>
          <cell r="I111">
            <v>33.666666666666664</v>
          </cell>
          <cell r="J111">
            <v>210</v>
          </cell>
          <cell r="K111">
            <v>0</v>
          </cell>
          <cell r="L111">
            <v>0</v>
          </cell>
          <cell r="M111">
            <v>14</v>
          </cell>
          <cell r="N111">
            <v>6.6666666666666666E-2</v>
          </cell>
          <cell r="O111">
            <v>47</v>
          </cell>
          <cell r="P111">
            <v>7.833333333333333</v>
          </cell>
          <cell r="Q111">
            <v>7.2064912280701748E-2</v>
          </cell>
        </row>
        <row r="112">
          <cell r="A112">
            <v>51731</v>
          </cell>
          <cell r="B112" t="str">
            <v>Multisite BIARRITZ</v>
          </cell>
          <cell r="C112">
            <v>2043</v>
          </cell>
          <cell r="D112">
            <v>0</v>
          </cell>
          <cell r="E112">
            <v>57</v>
          </cell>
          <cell r="F112">
            <v>285.08</v>
          </cell>
          <cell r="G112">
            <v>0.13953989231522271</v>
          </cell>
          <cell r="H112">
            <v>308</v>
          </cell>
          <cell r="I112">
            <v>51.333333333333336</v>
          </cell>
          <cell r="J112">
            <v>469</v>
          </cell>
          <cell r="K112">
            <v>1</v>
          </cell>
          <cell r="L112">
            <v>5</v>
          </cell>
          <cell r="M112">
            <v>52</v>
          </cell>
          <cell r="N112">
            <v>0.11087420042643924</v>
          </cell>
          <cell r="O112">
            <v>85</v>
          </cell>
          <cell r="P112">
            <v>14.166666666666666</v>
          </cell>
          <cell r="Q112">
            <v>0.12520704637083097</v>
          </cell>
        </row>
        <row r="113">
          <cell r="A113">
            <v>1731</v>
          </cell>
          <cell r="B113" t="str">
            <v>BIARRITZ</v>
          </cell>
          <cell r="C113">
            <v>1436</v>
          </cell>
          <cell r="D113">
            <v>0</v>
          </cell>
          <cell r="E113">
            <v>57</v>
          </cell>
          <cell r="F113">
            <v>219.28</v>
          </cell>
          <cell r="G113">
            <v>0.15270194986072425</v>
          </cell>
          <cell r="H113">
            <v>198</v>
          </cell>
          <cell r="I113">
            <v>33</v>
          </cell>
          <cell r="J113">
            <v>334</v>
          </cell>
          <cell r="K113">
            <v>1</v>
          </cell>
          <cell r="L113">
            <v>5</v>
          </cell>
          <cell r="M113">
            <v>39</v>
          </cell>
          <cell r="N113">
            <v>0.11676646706586827</v>
          </cell>
          <cell r="O113">
            <v>58</v>
          </cell>
          <cell r="P113">
            <v>9.6666666666666661</v>
          </cell>
          <cell r="Q113">
            <v>0.13473420846329626</v>
          </cell>
        </row>
        <row r="114">
          <cell r="A114">
            <v>1749</v>
          </cell>
          <cell r="B114" t="str">
            <v>BIARRITZ SAINT CHARLES</v>
          </cell>
          <cell r="C114">
            <v>607</v>
          </cell>
          <cell r="D114">
            <v>0</v>
          </cell>
          <cell r="E114">
            <v>0</v>
          </cell>
          <cell r="F114">
            <v>65.8</v>
          </cell>
          <cell r="G114">
            <v>0.10840197693574959</v>
          </cell>
          <cell r="H114">
            <v>111</v>
          </cell>
          <cell r="I114">
            <v>18.5</v>
          </cell>
          <cell r="J114">
            <v>135</v>
          </cell>
          <cell r="K114">
            <v>0</v>
          </cell>
          <cell r="L114">
            <v>0</v>
          </cell>
          <cell r="M114">
            <v>13</v>
          </cell>
          <cell r="N114">
            <v>9.6296296296296297E-2</v>
          </cell>
          <cell r="O114">
            <v>27</v>
          </cell>
          <cell r="P114">
            <v>4.5</v>
          </cell>
          <cell r="Q114">
            <v>0.10234913661602293</v>
          </cell>
        </row>
        <row r="115">
          <cell r="A115">
            <v>51735</v>
          </cell>
          <cell r="B115" t="str">
            <v>Multisite ST JEAN DE LUZ</v>
          </cell>
          <cell r="C115">
            <v>2194</v>
          </cell>
          <cell r="D115">
            <v>8.4600000000000009</v>
          </cell>
          <cell r="E115">
            <v>19.190000000000001</v>
          </cell>
          <cell r="F115">
            <v>399.78</v>
          </cell>
          <cell r="G115">
            <v>0.18221513217866908</v>
          </cell>
          <cell r="H115">
            <v>237</v>
          </cell>
          <cell r="I115">
            <v>39.5</v>
          </cell>
          <cell r="J115">
            <v>596</v>
          </cell>
          <cell r="K115">
            <v>1</v>
          </cell>
          <cell r="L115">
            <v>3</v>
          </cell>
          <cell r="M115">
            <v>64</v>
          </cell>
          <cell r="N115">
            <v>0.10738255033557047</v>
          </cell>
          <cell r="O115">
            <v>109</v>
          </cell>
          <cell r="P115">
            <v>18.166666666666668</v>
          </cell>
          <cell r="Q115">
            <v>0.14479884125711978</v>
          </cell>
        </row>
        <row r="116">
          <cell r="A116">
            <v>1733</v>
          </cell>
          <cell r="B116" t="str">
            <v>HENDAYE</v>
          </cell>
          <cell r="C116">
            <v>730</v>
          </cell>
          <cell r="D116">
            <v>0</v>
          </cell>
          <cell r="E116">
            <v>10.73</v>
          </cell>
          <cell r="F116">
            <v>87.93</v>
          </cell>
          <cell r="G116">
            <v>0.12045205479452056</v>
          </cell>
          <cell r="H116">
            <v>124</v>
          </cell>
          <cell r="I116">
            <v>20.666666666666668</v>
          </cell>
          <cell r="J116">
            <v>203</v>
          </cell>
          <cell r="K116">
            <v>0</v>
          </cell>
          <cell r="L116">
            <v>2</v>
          </cell>
          <cell r="M116">
            <v>23</v>
          </cell>
          <cell r="N116">
            <v>0.11330049261083744</v>
          </cell>
          <cell r="O116">
            <v>36</v>
          </cell>
          <cell r="P116">
            <v>6</v>
          </cell>
          <cell r="Q116">
            <v>0.116876273702679</v>
          </cell>
        </row>
        <row r="117">
          <cell r="A117">
            <v>1735</v>
          </cell>
          <cell r="B117" t="str">
            <v>ST JEAN DE LUZ</v>
          </cell>
          <cell r="C117">
            <v>1464</v>
          </cell>
          <cell r="D117">
            <v>8.4600000000000009</v>
          </cell>
          <cell r="E117">
            <v>8.4600000000000009</v>
          </cell>
          <cell r="F117">
            <v>311.83999999999997</v>
          </cell>
          <cell r="G117">
            <v>0.21300546448087429</v>
          </cell>
          <cell r="H117">
            <v>113</v>
          </cell>
          <cell r="I117">
            <v>18.833333333333332</v>
          </cell>
          <cell r="J117">
            <v>393</v>
          </cell>
          <cell r="K117">
            <v>1</v>
          </cell>
          <cell r="L117">
            <v>1</v>
          </cell>
          <cell r="M117">
            <v>41</v>
          </cell>
          <cell r="N117">
            <v>0.10432569974554708</v>
          </cell>
          <cell r="O117">
            <v>73</v>
          </cell>
          <cell r="P117">
            <v>12.166666666666666</v>
          </cell>
          <cell r="Q117">
            <v>0.15866558211321069</v>
          </cell>
        </row>
        <row r="118">
          <cell r="A118">
            <v>51738</v>
          </cell>
          <cell r="B118" t="str">
            <v>Multisite ANGLET</v>
          </cell>
          <cell r="C118">
            <v>2248</v>
          </cell>
          <cell r="D118">
            <v>0</v>
          </cell>
          <cell r="E118">
            <v>0</v>
          </cell>
          <cell r="F118">
            <v>244.74</v>
          </cell>
          <cell r="G118">
            <v>0.10887010676156585</v>
          </cell>
          <cell r="H118">
            <v>408</v>
          </cell>
          <cell r="I118">
            <v>68</v>
          </cell>
          <cell r="J118">
            <v>508</v>
          </cell>
          <cell r="K118">
            <v>0</v>
          </cell>
          <cell r="L118">
            <v>4</v>
          </cell>
          <cell r="M118">
            <v>61</v>
          </cell>
          <cell r="N118">
            <v>0.12007874015748031</v>
          </cell>
          <cell r="O118">
            <v>87</v>
          </cell>
          <cell r="P118">
            <v>14.5</v>
          </cell>
          <cell r="Q118">
            <v>0.11447442345952308</v>
          </cell>
        </row>
        <row r="119">
          <cell r="A119">
            <v>1738</v>
          </cell>
          <cell r="B119" t="str">
            <v>ANGLET</v>
          </cell>
          <cell r="C119">
            <v>1366</v>
          </cell>
          <cell r="D119">
            <v>0</v>
          </cell>
          <cell r="E119">
            <v>0</v>
          </cell>
          <cell r="F119">
            <v>122.48</v>
          </cell>
          <cell r="G119">
            <v>8.9663250366032218E-2</v>
          </cell>
          <cell r="H119">
            <v>274</v>
          </cell>
          <cell r="I119">
            <v>45.666666666666664</v>
          </cell>
          <cell r="J119">
            <v>312</v>
          </cell>
          <cell r="K119">
            <v>0</v>
          </cell>
          <cell r="L119">
            <v>0</v>
          </cell>
          <cell r="M119">
            <v>39</v>
          </cell>
          <cell r="N119">
            <v>0.125</v>
          </cell>
          <cell r="O119">
            <v>52</v>
          </cell>
          <cell r="P119">
            <v>8.6666666666666661</v>
          </cell>
          <cell r="Q119">
            <v>0.10733162518301612</v>
          </cell>
        </row>
        <row r="120">
          <cell r="A120">
            <v>1754</v>
          </cell>
          <cell r="B120" t="str">
            <v>ANGLET ERDIAN</v>
          </cell>
          <cell r="C120">
            <v>437</v>
          </cell>
          <cell r="D120">
            <v>0</v>
          </cell>
          <cell r="E120">
            <v>0</v>
          </cell>
          <cell r="F120">
            <v>47.7</v>
          </cell>
          <cell r="G120">
            <v>0.10915331807780321</v>
          </cell>
          <cell r="H120">
            <v>80</v>
          </cell>
          <cell r="I120">
            <v>13.333333333333334</v>
          </cell>
          <cell r="J120">
            <v>94</v>
          </cell>
          <cell r="K120">
            <v>0</v>
          </cell>
          <cell r="L120">
            <v>2</v>
          </cell>
          <cell r="M120">
            <v>7</v>
          </cell>
          <cell r="N120">
            <v>7.4468085106382975E-2</v>
          </cell>
          <cell r="O120">
            <v>21</v>
          </cell>
          <cell r="P120">
            <v>3.5</v>
          </cell>
          <cell r="Q120">
            <v>9.1810701592093091E-2</v>
          </cell>
        </row>
        <row r="121">
          <cell r="A121">
            <v>1755</v>
          </cell>
          <cell r="B121" t="str">
            <v>USTARITZ</v>
          </cell>
          <cell r="C121">
            <v>445</v>
          </cell>
          <cell r="D121">
            <v>0</v>
          </cell>
          <cell r="E121">
            <v>0</v>
          </cell>
          <cell r="F121">
            <v>74.56</v>
          </cell>
          <cell r="G121">
            <v>0.16755056179775282</v>
          </cell>
          <cell r="H121">
            <v>55</v>
          </cell>
          <cell r="I121">
            <v>9.1666666666666661</v>
          </cell>
          <cell r="J121">
            <v>102</v>
          </cell>
          <cell r="K121">
            <v>0</v>
          </cell>
          <cell r="L121">
            <v>2</v>
          </cell>
          <cell r="M121">
            <v>15</v>
          </cell>
          <cell r="N121">
            <v>0.14705882352941177</v>
          </cell>
          <cell r="O121">
            <v>15</v>
          </cell>
          <cell r="P121">
            <v>2.5</v>
          </cell>
          <cell r="Q121">
            <v>0.1573046926635823</v>
          </cell>
        </row>
        <row r="122">
          <cell r="A122">
            <v>1743</v>
          </cell>
          <cell r="B122" t="str">
            <v>CAMBO LES BAINS</v>
          </cell>
          <cell r="C122">
            <v>690</v>
          </cell>
          <cell r="D122">
            <v>0</v>
          </cell>
          <cell r="E122">
            <v>0</v>
          </cell>
          <cell r="F122">
            <v>160.79</v>
          </cell>
          <cell r="G122">
            <v>0.23302898550724638</v>
          </cell>
          <cell r="H122">
            <v>40</v>
          </cell>
          <cell r="I122">
            <v>6.666666666666667</v>
          </cell>
          <cell r="J122">
            <v>155</v>
          </cell>
          <cell r="K122">
            <v>0</v>
          </cell>
          <cell r="L122">
            <v>0</v>
          </cell>
          <cell r="M122">
            <v>18</v>
          </cell>
          <cell r="N122">
            <v>0.11612903225806452</v>
          </cell>
          <cell r="O122">
            <v>27</v>
          </cell>
          <cell r="P122">
            <v>4.5</v>
          </cell>
          <cell r="Q122">
            <v>0.17457900888265546</v>
          </cell>
        </row>
        <row r="123">
          <cell r="A123">
            <v>43787</v>
          </cell>
          <cell r="B123" t="str">
            <v>DGA LANDES SUD</v>
          </cell>
          <cell r="C123">
            <v>9310</v>
          </cell>
          <cell r="D123">
            <v>17</v>
          </cell>
          <cell r="E123">
            <v>128.91999999999999</v>
          </cell>
          <cell r="F123">
            <v>1255.6099999999999</v>
          </cell>
          <cell r="G123">
            <v>0.13486680988184746</v>
          </cell>
          <cell r="H123">
            <v>1445</v>
          </cell>
          <cell r="I123">
            <v>240.83333333333334</v>
          </cell>
          <cell r="J123">
            <v>1705</v>
          </cell>
          <cell r="K123">
            <v>4</v>
          </cell>
          <cell r="L123">
            <v>8</v>
          </cell>
          <cell r="M123">
            <v>163</v>
          </cell>
          <cell r="N123">
            <v>9.5601173020527855E-2</v>
          </cell>
          <cell r="O123">
            <v>332</v>
          </cell>
          <cell r="P123">
            <v>55.333333333333336</v>
          </cell>
          <cell r="Q123">
            <v>0.11523399145118765</v>
          </cell>
        </row>
        <row r="124">
          <cell r="A124">
            <v>51732</v>
          </cell>
          <cell r="B124" t="str">
            <v>Multisite DAX</v>
          </cell>
          <cell r="C124">
            <v>4505</v>
          </cell>
          <cell r="D124">
            <v>9</v>
          </cell>
          <cell r="E124">
            <v>27.55</v>
          </cell>
          <cell r="F124">
            <v>443.42</v>
          </cell>
          <cell r="G124">
            <v>9.8428412874583801E-2</v>
          </cell>
          <cell r="H124">
            <v>864</v>
          </cell>
          <cell r="I124">
            <v>144</v>
          </cell>
          <cell r="J124">
            <v>873</v>
          </cell>
          <cell r="K124">
            <v>1</v>
          </cell>
          <cell r="L124">
            <v>4</v>
          </cell>
          <cell r="M124">
            <v>84</v>
          </cell>
          <cell r="N124">
            <v>9.6219931271477668E-2</v>
          </cell>
          <cell r="O124">
            <v>170</v>
          </cell>
          <cell r="P124">
            <v>28.333333333333332</v>
          </cell>
          <cell r="Q124">
            <v>9.7324172073030735E-2</v>
          </cell>
        </row>
        <row r="125">
          <cell r="A125">
            <v>1732</v>
          </cell>
          <cell r="B125" t="str">
            <v>DAX</v>
          </cell>
          <cell r="C125">
            <v>2690</v>
          </cell>
          <cell r="D125">
            <v>9</v>
          </cell>
          <cell r="E125">
            <v>27.55</v>
          </cell>
          <cell r="F125">
            <v>238.74</v>
          </cell>
          <cell r="G125">
            <v>8.8750929368029738E-2</v>
          </cell>
          <cell r="H125">
            <v>542</v>
          </cell>
          <cell r="I125">
            <v>90.333333333333329</v>
          </cell>
          <cell r="J125">
            <v>520</v>
          </cell>
          <cell r="K125">
            <v>0</v>
          </cell>
          <cell r="L125">
            <v>1</v>
          </cell>
          <cell r="M125">
            <v>51</v>
          </cell>
          <cell r="N125">
            <v>9.8076923076923075E-2</v>
          </cell>
          <cell r="O125">
            <v>100</v>
          </cell>
          <cell r="P125">
            <v>16.666666666666668</v>
          </cell>
          <cell r="Q125">
            <v>9.3413926222476407E-2</v>
          </cell>
        </row>
        <row r="126">
          <cell r="A126">
            <v>1742</v>
          </cell>
          <cell r="B126" t="str">
            <v>PEYREHORADE</v>
          </cell>
          <cell r="C126">
            <v>750</v>
          </cell>
          <cell r="D126">
            <v>0</v>
          </cell>
          <cell r="E126">
            <v>0</v>
          </cell>
          <cell r="F126">
            <v>41.67</v>
          </cell>
          <cell r="G126">
            <v>5.5560000000000005E-2</v>
          </cell>
          <cell r="H126">
            <v>176</v>
          </cell>
          <cell r="I126">
            <v>29.333333333333332</v>
          </cell>
          <cell r="J126">
            <v>159</v>
          </cell>
          <cell r="K126">
            <v>1</v>
          </cell>
          <cell r="L126">
            <v>1</v>
          </cell>
          <cell r="M126">
            <v>15</v>
          </cell>
          <cell r="N126">
            <v>9.4339622641509441E-2</v>
          </cell>
          <cell r="O126">
            <v>32</v>
          </cell>
          <cell r="P126">
            <v>5.333333333333333</v>
          </cell>
          <cell r="Q126">
            <v>7.494981132075472E-2</v>
          </cell>
        </row>
        <row r="127">
          <cell r="A127">
            <v>1745</v>
          </cell>
          <cell r="B127" t="str">
            <v>SAINT PAUL LES DAX</v>
          </cell>
          <cell r="C127">
            <v>1065</v>
          </cell>
          <cell r="D127">
            <v>0</v>
          </cell>
          <cell r="E127">
            <v>0</v>
          </cell>
          <cell r="F127">
            <v>163.01</v>
          </cell>
          <cell r="G127">
            <v>0.15306103286384976</v>
          </cell>
          <cell r="H127">
            <v>146</v>
          </cell>
          <cell r="I127">
            <v>24.333333333333332</v>
          </cell>
          <cell r="J127">
            <v>194</v>
          </cell>
          <cell r="K127">
            <v>0</v>
          </cell>
          <cell r="L127">
            <v>2</v>
          </cell>
          <cell r="M127">
            <v>18</v>
          </cell>
          <cell r="N127">
            <v>9.2783505154639179E-2</v>
          </cell>
          <cell r="O127">
            <v>39</v>
          </cell>
          <cell r="P127">
            <v>6.5</v>
          </cell>
          <cell r="Q127">
            <v>0.12292226900924447</v>
          </cell>
        </row>
        <row r="128">
          <cell r="A128">
            <v>51746</v>
          </cell>
          <cell r="B128" t="str">
            <v>Multisite CAPBRETON</v>
          </cell>
          <cell r="C128">
            <v>4805</v>
          </cell>
          <cell r="D128">
            <v>8</v>
          </cell>
          <cell r="E128">
            <v>101.37</v>
          </cell>
          <cell r="F128">
            <v>812.18</v>
          </cell>
          <cell r="G128">
            <v>0.1690280957336108</v>
          </cell>
          <cell r="H128">
            <v>582</v>
          </cell>
          <cell r="I128">
            <v>97</v>
          </cell>
          <cell r="J128">
            <v>832</v>
          </cell>
          <cell r="K128">
            <v>3</v>
          </cell>
          <cell r="L128">
            <v>4</v>
          </cell>
          <cell r="M128">
            <v>79</v>
          </cell>
          <cell r="N128">
            <v>9.4951923076923073E-2</v>
          </cell>
          <cell r="O128">
            <v>163</v>
          </cell>
          <cell r="P128">
            <v>27.166666666666668</v>
          </cell>
          <cell r="Q128">
            <v>0.13199000940526695</v>
          </cell>
        </row>
        <row r="129">
          <cell r="A129">
            <v>1740</v>
          </cell>
          <cell r="B129" t="str">
            <v>TARNOS</v>
          </cell>
          <cell r="C129">
            <v>1515</v>
          </cell>
          <cell r="D129">
            <v>0</v>
          </cell>
          <cell r="E129">
            <v>31.37</v>
          </cell>
          <cell r="F129">
            <v>237.48</v>
          </cell>
          <cell r="G129">
            <v>0.15675247524752475</v>
          </cell>
          <cell r="H129">
            <v>202</v>
          </cell>
          <cell r="I129">
            <v>33.666666666666664</v>
          </cell>
          <cell r="J129">
            <v>277</v>
          </cell>
          <cell r="K129">
            <v>1</v>
          </cell>
          <cell r="L129">
            <v>1</v>
          </cell>
          <cell r="M129">
            <v>22</v>
          </cell>
          <cell r="N129">
            <v>7.9422382671480149E-2</v>
          </cell>
          <cell r="O129">
            <v>59</v>
          </cell>
          <cell r="P129">
            <v>9.8333333333333339</v>
          </cell>
          <cell r="Q129">
            <v>0.11808742895950244</v>
          </cell>
        </row>
        <row r="130">
          <cell r="A130">
            <v>1746</v>
          </cell>
          <cell r="B130" t="str">
            <v>CAPBRETON</v>
          </cell>
          <cell r="C130">
            <v>1985</v>
          </cell>
          <cell r="D130">
            <v>0</v>
          </cell>
          <cell r="E130">
            <v>60</v>
          </cell>
          <cell r="F130">
            <v>394.6</v>
          </cell>
          <cell r="G130">
            <v>0.19879093198992445</v>
          </cell>
          <cell r="H130">
            <v>182</v>
          </cell>
          <cell r="I130">
            <v>30.333333333333332</v>
          </cell>
          <cell r="J130">
            <v>321</v>
          </cell>
          <cell r="K130">
            <v>1</v>
          </cell>
          <cell r="L130">
            <v>2</v>
          </cell>
          <cell r="M130">
            <v>34</v>
          </cell>
          <cell r="N130">
            <v>0.1059190031152648</v>
          </cell>
          <cell r="O130">
            <v>60</v>
          </cell>
          <cell r="P130">
            <v>10</v>
          </cell>
          <cell r="Q130">
            <v>0.15235496755259462</v>
          </cell>
        </row>
        <row r="131">
          <cell r="A131">
            <v>1753</v>
          </cell>
          <cell r="B131" t="str">
            <v>SAINT VINCENT DE TYROSSE</v>
          </cell>
          <cell r="C131">
            <v>1305</v>
          </cell>
          <cell r="D131">
            <v>8</v>
          </cell>
          <cell r="E131">
            <v>10</v>
          </cell>
          <cell r="F131">
            <v>180.11</v>
          </cell>
          <cell r="G131">
            <v>0.1380153256704981</v>
          </cell>
          <cell r="H131">
            <v>199</v>
          </cell>
          <cell r="I131">
            <v>33.166666666666664</v>
          </cell>
          <cell r="J131">
            <v>234</v>
          </cell>
          <cell r="K131">
            <v>1</v>
          </cell>
          <cell r="L131">
            <v>1</v>
          </cell>
          <cell r="M131">
            <v>23</v>
          </cell>
          <cell r="N131">
            <v>9.8290598290598288E-2</v>
          </cell>
          <cell r="O131">
            <v>45</v>
          </cell>
          <cell r="P131">
            <v>7.5</v>
          </cell>
          <cell r="Q131">
            <v>0.1181529619805482</v>
          </cell>
        </row>
        <row r="132">
          <cell r="A132">
            <v>43804</v>
          </cell>
          <cell r="B132" t="str">
            <v>DGA VIENNE</v>
          </cell>
          <cell r="C132">
            <v>9740</v>
          </cell>
          <cell r="D132">
            <v>18.45</v>
          </cell>
          <cell r="E132">
            <v>74.39</v>
          </cell>
          <cell r="F132">
            <v>1020.09</v>
          </cell>
          <cell r="G132">
            <v>0.10473203285420944</v>
          </cell>
          <cell r="H132">
            <v>1805</v>
          </cell>
          <cell r="I132">
            <v>300.83333333333331</v>
          </cell>
          <cell r="J132">
            <v>2253</v>
          </cell>
          <cell r="K132">
            <v>7</v>
          </cell>
          <cell r="L132">
            <v>10</v>
          </cell>
          <cell r="M132">
            <v>244</v>
          </cell>
          <cell r="N132">
            <v>0.1083000443852641</v>
          </cell>
          <cell r="O132">
            <v>410</v>
          </cell>
          <cell r="P132">
            <v>68.333333333333329</v>
          </cell>
          <cell r="Q132">
            <v>0.10651603861973677</v>
          </cell>
        </row>
        <row r="133">
          <cell r="A133">
            <v>57800</v>
          </cell>
          <cell r="B133" t="str">
            <v>Multisite POITIERS</v>
          </cell>
          <cell r="C133">
            <v>3950</v>
          </cell>
          <cell r="D133">
            <v>12.45</v>
          </cell>
          <cell r="E133">
            <v>67.39</v>
          </cell>
          <cell r="F133">
            <v>416.5</v>
          </cell>
          <cell r="G133">
            <v>0.10544303797468355</v>
          </cell>
          <cell r="H133">
            <v>729</v>
          </cell>
          <cell r="I133">
            <v>121.5</v>
          </cell>
          <cell r="J133">
            <v>929</v>
          </cell>
          <cell r="K133">
            <v>4</v>
          </cell>
          <cell r="L133">
            <v>7</v>
          </cell>
          <cell r="M133">
            <v>92</v>
          </cell>
          <cell r="N133">
            <v>9.903121636167922E-2</v>
          </cell>
          <cell r="O133">
            <v>178</v>
          </cell>
          <cell r="P133">
            <v>29.666666666666668</v>
          </cell>
          <cell r="Q133">
            <v>0.10223712716818138</v>
          </cell>
        </row>
        <row r="134">
          <cell r="A134">
            <v>7800</v>
          </cell>
          <cell r="B134" t="str">
            <v>POITIERS</v>
          </cell>
          <cell r="C134">
            <v>2800</v>
          </cell>
          <cell r="D134">
            <v>12.45</v>
          </cell>
          <cell r="E134">
            <v>67.39</v>
          </cell>
          <cell r="F134">
            <v>298.44</v>
          </cell>
          <cell r="G134">
            <v>0.10658571428571428</v>
          </cell>
          <cell r="H134">
            <v>514</v>
          </cell>
          <cell r="I134">
            <v>85.666666666666671</v>
          </cell>
          <cell r="J134">
            <v>697</v>
          </cell>
          <cell r="K134">
            <v>3</v>
          </cell>
          <cell r="L134">
            <v>5</v>
          </cell>
          <cell r="M134">
            <v>77</v>
          </cell>
          <cell r="N134">
            <v>0.11047345767575323</v>
          </cell>
          <cell r="O134">
            <v>126</v>
          </cell>
          <cell r="P134">
            <v>21</v>
          </cell>
          <cell r="Q134">
            <v>0.10852958598073376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1150</v>
          </cell>
          <cell r="D136">
            <v>0</v>
          </cell>
          <cell r="E136">
            <v>0</v>
          </cell>
          <cell r="F136">
            <v>118.06</v>
          </cell>
          <cell r="G136">
            <v>0.10266086956521739</v>
          </cell>
          <cell r="H136">
            <v>216</v>
          </cell>
          <cell r="I136">
            <v>36</v>
          </cell>
          <cell r="J136">
            <v>232</v>
          </cell>
          <cell r="K136">
            <v>1</v>
          </cell>
          <cell r="L136">
            <v>2</v>
          </cell>
          <cell r="M136">
            <v>15</v>
          </cell>
          <cell r="N136">
            <v>6.4655172413793108E-2</v>
          </cell>
          <cell r="O136">
            <v>53</v>
          </cell>
          <cell r="P136">
            <v>8.8333333333333339</v>
          </cell>
          <cell r="Q136">
            <v>8.3658020989505255E-2</v>
          </cell>
        </row>
        <row r="137">
          <cell r="A137">
            <v>7831</v>
          </cell>
          <cell r="B137" t="str">
            <v>CHATELLERAULT</v>
          </cell>
          <cell r="C137">
            <v>2545</v>
          </cell>
          <cell r="D137">
            <v>0</v>
          </cell>
          <cell r="E137">
            <v>0</v>
          </cell>
          <cell r="F137">
            <v>348.9</v>
          </cell>
          <cell r="G137">
            <v>0.13709233791748526</v>
          </cell>
          <cell r="H137">
            <v>390</v>
          </cell>
          <cell r="I137">
            <v>65</v>
          </cell>
          <cell r="J137">
            <v>550</v>
          </cell>
          <cell r="K137">
            <v>1</v>
          </cell>
          <cell r="L137">
            <v>1</v>
          </cell>
          <cell r="M137">
            <v>66</v>
          </cell>
          <cell r="N137">
            <v>0.12</v>
          </cell>
          <cell r="O137">
            <v>94</v>
          </cell>
          <cell r="P137">
            <v>15.666666666666666</v>
          </cell>
          <cell r="Q137">
            <v>0.12854616895874263</v>
          </cell>
        </row>
        <row r="138">
          <cell r="A138">
            <v>57836</v>
          </cell>
          <cell r="B138" t="str">
            <v>Multisite POITIERS PROVENCE</v>
          </cell>
          <cell r="C138">
            <v>3245</v>
          </cell>
          <cell r="D138">
            <v>6</v>
          </cell>
          <cell r="E138">
            <v>7</v>
          </cell>
          <cell r="F138">
            <v>254.7</v>
          </cell>
          <cell r="G138">
            <v>7.848998459167951E-2</v>
          </cell>
          <cell r="H138">
            <v>687</v>
          </cell>
          <cell r="I138">
            <v>114.5</v>
          </cell>
          <cell r="J138">
            <v>778</v>
          </cell>
          <cell r="K138">
            <v>2</v>
          </cell>
          <cell r="L138">
            <v>2</v>
          </cell>
          <cell r="M138">
            <v>86</v>
          </cell>
          <cell r="N138">
            <v>0.11053984575835475</v>
          </cell>
          <cell r="O138">
            <v>140</v>
          </cell>
          <cell r="P138">
            <v>23.333333333333332</v>
          </cell>
          <cell r="Q138">
            <v>9.4514915175017131E-2</v>
          </cell>
        </row>
        <row r="139">
          <cell r="A139">
            <v>7802</v>
          </cell>
          <cell r="B139" t="str">
            <v>NEUVILLE DE POITOU</v>
          </cell>
          <cell r="C139">
            <v>794</v>
          </cell>
          <cell r="D139">
            <v>6</v>
          </cell>
          <cell r="E139">
            <v>6</v>
          </cell>
          <cell r="F139">
            <v>87.18</v>
          </cell>
          <cell r="G139">
            <v>0.10979848866498741</v>
          </cell>
          <cell r="H139">
            <v>144</v>
          </cell>
          <cell r="I139">
            <v>24</v>
          </cell>
          <cell r="J139">
            <v>156</v>
          </cell>
          <cell r="K139">
            <v>1</v>
          </cell>
          <cell r="L139">
            <v>1</v>
          </cell>
          <cell r="M139">
            <v>13</v>
          </cell>
          <cell r="N139">
            <v>8.3333333333333329E-2</v>
          </cell>
          <cell r="O139">
            <v>33</v>
          </cell>
          <cell r="P139">
            <v>5.5</v>
          </cell>
          <cell r="Q139">
            <v>9.656591099916037E-2</v>
          </cell>
        </row>
        <row r="140">
          <cell r="A140">
            <v>7832</v>
          </cell>
          <cell r="B140" t="str">
            <v>POITIERS BEAULIEU</v>
          </cell>
          <cell r="C140">
            <v>1351</v>
          </cell>
          <cell r="D140">
            <v>0</v>
          </cell>
          <cell r="E140">
            <v>0</v>
          </cell>
          <cell r="F140">
            <v>92.48</v>
          </cell>
          <cell r="G140">
            <v>6.8452997779422653E-2</v>
          </cell>
          <cell r="H140">
            <v>300</v>
          </cell>
          <cell r="I140">
            <v>50</v>
          </cell>
          <cell r="J140">
            <v>331</v>
          </cell>
          <cell r="K140">
            <v>0</v>
          </cell>
          <cell r="L140">
            <v>0</v>
          </cell>
          <cell r="M140">
            <v>38</v>
          </cell>
          <cell r="N140">
            <v>0.11480362537764351</v>
          </cell>
          <cell r="O140">
            <v>58</v>
          </cell>
          <cell r="P140">
            <v>9.6666666666666661</v>
          </cell>
          <cell r="Q140">
            <v>9.1628311578533073E-2</v>
          </cell>
        </row>
        <row r="141">
          <cell r="A141">
            <v>7836</v>
          </cell>
          <cell r="B141" t="str">
            <v>POITIERS PROVENCE</v>
          </cell>
          <cell r="C141">
            <v>1100</v>
          </cell>
          <cell r="D141">
            <v>0</v>
          </cell>
          <cell r="E141">
            <v>1</v>
          </cell>
          <cell r="F141">
            <v>75.040000000000006</v>
          </cell>
          <cell r="G141">
            <v>6.8218181818181831E-2</v>
          </cell>
          <cell r="H141">
            <v>244</v>
          </cell>
          <cell r="I141">
            <v>40.666666666666664</v>
          </cell>
          <cell r="J141">
            <v>291</v>
          </cell>
          <cell r="K141">
            <v>1</v>
          </cell>
          <cell r="L141">
            <v>1</v>
          </cell>
          <cell r="M141">
            <v>35</v>
          </cell>
          <cell r="N141">
            <v>0.12027491408934708</v>
          </cell>
          <cell r="O141">
            <v>50</v>
          </cell>
          <cell r="P141">
            <v>8.3333333333333339</v>
          </cell>
          <cell r="Q141">
            <v>9.4246547953764456E-2</v>
          </cell>
        </row>
        <row r="142">
          <cell r="A142">
            <v>43812</v>
          </cell>
          <cell r="B142" t="str">
            <v>DGA PAYS ROCHELAIS DEUX SEVRES</v>
          </cell>
          <cell r="C142">
            <v>14140</v>
          </cell>
          <cell r="D142">
            <v>13.79</v>
          </cell>
          <cell r="E142">
            <v>29.99</v>
          </cell>
          <cell r="F142">
            <v>1652.32</v>
          </cell>
          <cell r="G142">
            <v>0.11685431400282885</v>
          </cell>
          <cell r="H142">
            <v>2449</v>
          </cell>
          <cell r="I142">
            <v>408.16666666666669</v>
          </cell>
          <cell r="J142">
            <v>3029</v>
          </cell>
          <cell r="K142">
            <v>9</v>
          </cell>
          <cell r="L142">
            <v>21</v>
          </cell>
          <cell r="M142">
            <v>354</v>
          </cell>
          <cell r="N142">
            <v>0.11687025420931001</v>
          </cell>
          <cell r="O142">
            <v>525</v>
          </cell>
          <cell r="P142">
            <v>87.5</v>
          </cell>
          <cell r="Q142">
            <v>0.11686228410606943</v>
          </cell>
        </row>
        <row r="143">
          <cell r="A143">
            <v>55131</v>
          </cell>
          <cell r="B143" t="str">
            <v>Multisite BRESSUIRE</v>
          </cell>
          <cell r="C143">
            <v>2418</v>
          </cell>
          <cell r="D143">
            <v>5</v>
          </cell>
          <cell r="E143">
            <v>6.2</v>
          </cell>
          <cell r="F143">
            <v>520.29999999999995</v>
          </cell>
          <cell r="G143">
            <v>0.21517783291976839</v>
          </cell>
          <cell r="H143">
            <v>181</v>
          </cell>
          <cell r="I143">
            <v>30.166666666666668</v>
          </cell>
          <cell r="J143">
            <v>469</v>
          </cell>
          <cell r="K143">
            <v>1</v>
          </cell>
          <cell r="L143">
            <v>4</v>
          </cell>
          <cell r="M143">
            <v>61</v>
          </cell>
          <cell r="N143">
            <v>0.13006396588486141</v>
          </cell>
          <cell r="O143">
            <v>76</v>
          </cell>
          <cell r="P143">
            <v>12.666666666666666</v>
          </cell>
          <cell r="Q143">
            <v>0.1726208994023149</v>
          </cell>
        </row>
        <row r="144">
          <cell r="A144">
            <v>5131</v>
          </cell>
          <cell r="B144" t="str">
            <v>BRESSUIRE</v>
          </cell>
          <cell r="C144">
            <v>985</v>
          </cell>
          <cell r="D144">
            <v>5</v>
          </cell>
          <cell r="E144">
            <v>5</v>
          </cell>
          <cell r="F144">
            <v>319.5</v>
          </cell>
          <cell r="G144">
            <v>0.32436548223350253</v>
          </cell>
          <cell r="H144">
            <v>0</v>
          </cell>
          <cell r="I144">
            <v>0</v>
          </cell>
          <cell r="J144">
            <v>180</v>
          </cell>
          <cell r="K144">
            <v>1</v>
          </cell>
          <cell r="L144">
            <v>4</v>
          </cell>
          <cell r="M144">
            <v>27</v>
          </cell>
          <cell r="N144">
            <v>0.15</v>
          </cell>
          <cell r="O144">
            <v>26</v>
          </cell>
          <cell r="P144">
            <v>4.333333333333333</v>
          </cell>
          <cell r="Q144">
            <v>0.23718274111675125</v>
          </cell>
        </row>
        <row r="145">
          <cell r="A145">
            <v>5139</v>
          </cell>
          <cell r="B145" t="str">
            <v>THOUARS</v>
          </cell>
          <cell r="C145">
            <v>685</v>
          </cell>
          <cell r="D145">
            <v>0</v>
          </cell>
          <cell r="E145">
            <v>0</v>
          </cell>
          <cell r="F145">
            <v>109.16</v>
          </cell>
          <cell r="G145">
            <v>0.15935766423357664</v>
          </cell>
          <cell r="H145">
            <v>90</v>
          </cell>
          <cell r="I145">
            <v>15</v>
          </cell>
          <cell r="J145">
            <v>141</v>
          </cell>
          <cell r="K145">
            <v>0</v>
          </cell>
          <cell r="L145">
            <v>0</v>
          </cell>
          <cell r="M145">
            <v>18</v>
          </cell>
          <cell r="N145">
            <v>0.1276595744680851</v>
          </cell>
          <cell r="O145">
            <v>23</v>
          </cell>
          <cell r="P145">
            <v>3.8333333333333335</v>
          </cell>
          <cell r="Q145">
            <v>0.14350861935083087</v>
          </cell>
        </row>
        <row r="146">
          <cell r="A146">
            <v>7834</v>
          </cell>
          <cell r="B146" t="str">
            <v>PARTHENAY</v>
          </cell>
          <cell r="C146">
            <v>748</v>
          </cell>
          <cell r="D146">
            <v>0</v>
          </cell>
          <cell r="E146">
            <v>1.2</v>
          </cell>
          <cell r="F146">
            <v>91.64</v>
          </cell>
          <cell r="G146">
            <v>0.12251336898395722</v>
          </cell>
          <cell r="H146">
            <v>126</v>
          </cell>
          <cell r="I146">
            <v>21</v>
          </cell>
          <cell r="J146">
            <v>148</v>
          </cell>
          <cell r="K146">
            <v>0</v>
          </cell>
          <cell r="L146">
            <v>0</v>
          </cell>
          <cell r="M146">
            <v>16</v>
          </cell>
          <cell r="N146">
            <v>0.10810810810810811</v>
          </cell>
          <cell r="O146">
            <v>27</v>
          </cell>
          <cell r="P146">
            <v>4.5</v>
          </cell>
          <cell r="Q146">
            <v>0.11531073854603266</v>
          </cell>
        </row>
        <row r="147">
          <cell r="A147">
            <v>57833</v>
          </cell>
          <cell r="B147" t="str">
            <v>Multisite NIORT</v>
          </cell>
          <cell r="C147">
            <v>3070</v>
          </cell>
          <cell r="D147">
            <v>8.7899999999999991</v>
          </cell>
          <cell r="E147">
            <v>8.7899999999999991</v>
          </cell>
          <cell r="F147">
            <v>232.78</v>
          </cell>
          <cell r="G147">
            <v>7.5824104234527692E-2</v>
          </cell>
          <cell r="H147">
            <v>658</v>
          </cell>
          <cell r="I147">
            <v>109.66666666666667</v>
          </cell>
          <cell r="J147">
            <v>702</v>
          </cell>
          <cell r="K147">
            <v>2</v>
          </cell>
          <cell r="L147">
            <v>5</v>
          </cell>
          <cell r="M147">
            <v>73</v>
          </cell>
          <cell r="N147">
            <v>0.10398860398860399</v>
          </cell>
          <cell r="O147">
            <v>131</v>
          </cell>
          <cell r="P147">
            <v>21.833333333333332</v>
          </cell>
          <cell r="Q147">
            <v>8.9906354111565834E-2</v>
          </cell>
        </row>
        <row r="148">
          <cell r="A148">
            <v>7833</v>
          </cell>
          <cell r="B148" t="str">
            <v>NIORT</v>
          </cell>
          <cell r="C148">
            <v>2190</v>
          </cell>
          <cell r="D148">
            <v>4.59</v>
          </cell>
          <cell r="E148">
            <v>4.59</v>
          </cell>
          <cell r="F148">
            <v>159.97999999999999</v>
          </cell>
          <cell r="G148">
            <v>7.3050228310502272E-2</v>
          </cell>
          <cell r="H148">
            <v>476</v>
          </cell>
          <cell r="I148">
            <v>79.333333333333329</v>
          </cell>
          <cell r="J148">
            <v>487</v>
          </cell>
          <cell r="K148">
            <v>2</v>
          </cell>
          <cell r="L148">
            <v>4</v>
          </cell>
          <cell r="M148">
            <v>56</v>
          </cell>
          <cell r="N148">
            <v>0.11498973305954825</v>
          </cell>
          <cell r="O148">
            <v>86</v>
          </cell>
          <cell r="P148">
            <v>14.333333333333334</v>
          </cell>
          <cell r="Q148">
            <v>9.4019980685025262E-2</v>
          </cell>
        </row>
        <row r="149">
          <cell r="A149">
            <v>7835</v>
          </cell>
          <cell r="B149" t="str">
            <v>SAINT MAIXENT L'ECOLE</v>
          </cell>
          <cell r="C149">
            <v>660</v>
          </cell>
          <cell r="D149">
            <v>4.2</v>
          </cell>
          <cell r="E149">
            <v>4.2</v>
          </cell>
          <cell r="F149">
            <v>72.8</v>
          </cell>
          <cell r="G149">
            <v>0.11030303030303031</v>
          </cell>
          <cell r="H149">
            <v>119</v>
          </cell>
          <cell r="I149">
            <v>19.833333333333332</v>
          </cell>
          <cell r="J149">
            <v>148</v>
          </cell>
          <cell r="K149">
            <v>0</v>
          </cell>
          <cell r="L149">
            <v>0</v>
          </cell>
          <cell r="M149">
            <v>13</v>
          </cell>
          <cell r="N149">
            <v>8.7837837837837843E-2</v>
          </cell>
          <cell r="O149">
            <v>30</v>
          </cell>
          <cell r="P149">
            <v>5</v>
          </cell>
          <cell r="Q149">
            <v>9.9070434070434074E-2</v>
          </cell>
        </row>
        <row r="150">
          <cell r="A150">
            <v>7837</v>
          </cell>
          <cell r="B150" t="str">
            <v>MELLE</v>
          </cell>
          <cell r="C150">
            <v>220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64</v>
          </cell>
          <cell r="I150">
            <v>10.666666666666666</v>
          </cell>
          <cell r="J150">
            <v>67</v>
          </cell>
          <cell r="K150">
            <v>0</v>
          </cell>
          <cell r="L150">
            <v>1</v>
          </cell>
          <cell r="M150">
            <v>4</v>
          </cell>
          <cell r="N150">
            <v>5.9701492537313432E-2</v>
          </cell>
          <cell r="O150">
            <v>16</v>
          </cell>
          <cell r="P150">
            <v>2.6666666666666665</v>
          </cell>
          <cell r="Q150">
            <v>2.9850746268656716E-2</v>
          </cell>
        </row>
        <row r="151">
          <cell r="A151">
            <v>58100</v>
          </cell>
          <cell r="B151" t="str">
            <v>Multisite LA ROCHELLE</v>
          </cell>
          <cell r="C151">
            <v>4660</v>
          </cell>
          <cell r="D151">
            <v>0</v>
          </cell>
          <cell r="E151">
            <v>0</v>
          </cell>
          <cell r="F151">
            <v>526.83000000000004</v>
          </cell>
          <cell r="G151">
            <v>0.11305364806866953</v>
          </cell>
          <cell r="H151">
            <v>825</v>
          </cell>
          <cell r="I151">
            <v>137.5</v>
          </cell>
          <cell r="J151">
            <v>1009</v>
          </cell>
          <cell r="K151">
            <v>4</v>
          </cell>
          <cell r="L151">
            <v>8</v>
          </cell>
          <cell r="M151">
            <v>112</v>
          </cell>
          <cell r="N151">
            <v>0.1110009910802775</v>
          </cell>
          <cell r="O151">
            <v>181</v>
          </cell>
          <cell r="P151">
            <v>30.166666666666668</v>
          </cell>
          <cell r="Q151">
            <v>0.11202731957447351</v>
          </cell>
        </row>
        <row r="152">
          <cell r="A152">
            <v>8100</v>
          </cell>
          <cell r="B152" t="str">
            <v>LA ROCHELLE</v>
          </cell>
          <cell r="C152">
            <v>2760</v>
          </cell>
          <cell r="D152">
            <v>0</v>
          </cell>
          <cell r="E152">
            <v>0</v>
          </cell>
          <cell r="F152">
            <v>213.07</v>
          </cell>
          <cell r="G152">
            <v>7.7199275362318839E-2</v>
          </cell>
          <cell r="H152">
            <v>588</v>
          </cell>
          <cell r="I152">
            <v>98</v>
          </cell>
          <cell r="J152">
            <v>600</v>
          </cell>
          <cell r="K152">
            <v>1</v>
          </cell>
          <cell r="L152">
            <v>2</v>
          </cell>
          <cell r="M152">
            <v>56</v>
          </cell>
          <cell r="N152">
            <v>9.3333333333333338E-2</v>
          </cell>
          <cell r="O152">
            <v>118</v>
          </cell>
          <cell r="P152">
            <v>19.666666666666668</v>
          </cell>
          <cell r="Q152">
            <v>8.5266304347826088E-2</v>
          </cell>
        </row>
        <row r="153">
          <cell r="A153">
            <v>8146</v>
          </cell>
          <cell r="B153" t="str">
            <v>LA ROCHELLE BEL AIR</v>
          </cell>
          <cell r="C153">
            <v>1060</v>
          </cell>
          <cell r="D153">
            <v>0</v>
          </cell>
          <cell r="E153">
            <v>0</v>
          </cell>
          <cell r="F153">
            <v>72.81</v>
          </cell>
          <cell r="G153">
            <v>6.8688679245283019E-2</v>
          </cell>
          <cell r="H153">
            <v>235</v>
          </cell>
          <cell r="I153">
            <v>39.166666666666664</v>
          </cell>
          <cell r="J153">
            <v>236</v>
          </cell>
          <cell r="K153">
            <v>1</v>
          </cell>
          <cell r="L153">
            <v>3</v>
          </cell>
          <cell r="M153">
            <v>32</v>
          </cell>
          <cell r="N153">
            <v>0.13559322033898305</v>
          </cell>
          <cell r="O153">
            <v>37</v>
          </cell>
          <cell r="P153">
            <v>6.166666666666667</v>
          </cell>
          <cell r="Q153">
            <v>0.10214094979213303</v>
          </cell>
        </row>
        <row r="154">
          <cell r="A154">
            <v>8150</v>
          </cell>
          <cell r="B154" t="str">
            <v>LA ROCHELLE MARCHE</v>
          </cell>
          <cell r="C154">
            <v>840</v>
          </cell>
          <cell r="D154">
            <v>0</v>
          </cell>
          <cell r="E154">
            <v>0</v>
          </cell>
          <cell r="F154">
            <v>240.95</v>
          </cell>
          <cell r="G154">
            <v>0.2868452380952381</v>
          </cell>
          <cell r="H154">
            <v>3</v>
          </cell>
          <cell r="I154">
            <v>0.5</v>
          </cell>
          <cell r="J154">
            <v>173</v>
          </cell>
          <cell r="K154">
            <v>2</v>
          </cell>
          <cell r="L154">
            <v>3</v>
          </cell>
          <cell r="M154">
            <v>24</v>
          </cell>
          <cell r="N154">
            <v>0.13872832369942195</v>
          </cell>
          <cell r="O154">
            <v>27</v>
          </cell>
          <cell r="P154">
            <v>4.5</v>
          </cell>
          <cell r="Q154">
            <v>0.21278678089733002</v>
          </cell>
        </row>
        <row r="155">
          <cell r="A155">
            <v>58143</v>
          </cell>
          <cell r="B155" t="str">
            <v>Multisite AYTRE</v>
          </cell>
          <cell r="C155">
            <v>3262</v>
          </cell>
          <cell r="D155">
            <v>0</v>
          </cell>
          <cell r="E155">
            <v>0</v>
          </cell>
          <cell r="F155">
            <v>300.41000000000003</v>
          </cell>
          <cell r="G155">
            <v>9.2093807480073578E-2</v>
          </cell>
          <cell r="H155">
            <v>646</v>
          </cell>
          <cell r="I155">
            <v>107.66666666666667</v>
          </cell>
          <cell r="J155">
            <v>685</v>
          </cell>
          <cell r="K155">
            <v>2</v>
          </cell>
          <cell r="L155">
            <v>4</v>
          </cell>
          <cell r="M155">
            <v>91</v>
          </cell>
          <cell r="N155">
            <v>0.13284671532846715</v>
          </cell>
          <cell r="O155">
            <v>108</v>
          </cell>
          <cell r="P155">
            <v>18</v>
          </cell>
          <cell r="Q155">
            <v>0.11247026140427036</v>
          </cell>
        </row>
        <row r="156">
          <cell r="A156">
            <v>8143</v>
          </cell>
          <cell r="B156" t="str">
            <v>AYTRE</v>
          </cell>
          <cell r="C156">
            <v>1404</v>
          </cell>
          <cell r="D156">
            <v>0</v>
          </cell>
          <cell r="E156">
            <v>0</v>
          </cell>
          <cell r="F156">
            <v>102.27</v>
          </cell>
          <cell r="G156">
            <v>7.2841880341880341E-2</v>
          </cell>
          <cell r="H156">
            <v>305</v>
          </cell>
          <cell r="I156">
            <v>50.833333333333336</v>
          </cell>
          <cell r="J156">
            <v>277</v>
          </cell>
          <cell r="K156">
            <v>1</v>
          </cell>
          <cell r="L156">
            <v>1</v>
          </cell>
          <cell r="M156">
            <v>26</v>
          </cell>
          <cell r="N156">
            <v>9.3862815884476536E-2</v>
          </cell>
          <cell r="O156">
            <v>55</v>
          </cell>
          <cell r="P156">
            <v>9.1666666666666661</v>
          </cell>
          <cell r="Q156">
            <v>8.3352348113178432E-2</v>
          </cell>
        </row>
        <row r="157">
          <cell r="A157">
            <v>8145</v>
          </cell>
          <cell r="B157" t="str">
            <v>MARANS</v>
          </cell>
          <cell r="C157">
            <v>509</v>
          </cell>
          <cell r="D157">
            <v>0</v>
          </cell>
          <cell r="E157">
            <v>0</v>
          </cell>
          <cell r="F157">
            <v>74.25</v>
          </cell>
          <cell r="G157">
            <v>0.14587426326129665</v>
          </cell>
          <cell r="H157">
            <v>74</v>
          </cell>
          <cell r="I157">
            <v>12.333333333333334</v>
          </cell>
          <cell r="J157">
            <v>112</v>
          </cell>
          <cell r="K157">
            <v>0</v>
          </cell>
          <cell r="L157">
            <v>0</v>
          </cell>
          <cell r="M157">
            <v>12</v>
          </cell>
          <cell r="N157">
            <v>0.10714285714285714</v>
          </cell>
          <cell r="O157">
            <v>21</v>
          </cell>
          <cell r="P157">
            <v>3.5</v>
          </cell>
          <cell r="Q157">
            <v>0.1265085602020769</v>
          </cell>
        </row>
        <row r="158">
          <cell r="A158">
            <v>8152</v>
          </cell>
          <cell r="B158" t="str">
            <v>PERIGNY</v>
          </cell>
          <cell r="C158">
            <v>894</v>
          </cell>
          <cell r="D158">
            <v>0</v>
          </cell>
          <cell r="E158">
            <v>0</v>
          </cell>
          <cell r="F158">
            <v>31.13</v>
          </cell>
          <cell r="G158">
            <v>3.4821029082774048E-2</v>
          </cell>
          <cell r="H158">
            <v>229</v>
          </cell>
          <cell r="I158">
            <v>38.166666666666664</v>
          </cell>
          <cell r="J158">
            <v>173</v>
          </cell>
          <cell r="K158">
            <v>1</v>
          </cell>
          <cell r="L158">
            <v>2</v>
          </cell>
          <cell r="M158">
            <v>24</v>
          </cell>
          <cell r="N158">
            <v>0.13872832369942195</v>
          </cell>
          <cell r="O158">
            <v>27</v>
          </cell>
          <cell r="P158">
            <v>4.5</v>
          </cell>
          <cell r="Q158">
            <v>8.6774676391097996E-2</v>
          </cell>
        </row>
        <row r="159">
          <cell r="A159">
            <v>8153</v>
          </cell>
          <cell r="B159" t="str">
            <v>LA ROCHELLE LES MINIMES</v>
          </cell>
          <cell r="C159">
            <v>455</v>
          </cell>
          <cell r="D159">
            <v>0</v>
          </cell>
          <cell r="E159">
            <v>0</v>
          </cell>
          <cell r="F159">
            <v>92.77</v>
          </cell>
          <cell r="G159">
            <v>0.20389010989010989</v>
          </cell>
          <cell r="H159">
            <v>40</v>
          </cell>
          <cell r="I159">
            <v>6.666666666666667</v>
          </cell>
          <cell r="J159">
            <v>123</v>
          </cell>
          <cell r="K159">
            <v>0</v>
          </cell>
          <cell r="L159">
            <v>1</v>
          </cell>
          <cell r="M159">
            <v>29</v>
          </cell>
          <cell r="N159">
            <v>0.23577235772357724</v>
          </cell>
          <cell r="O159">
            <v>7</v>
          </cell>
          <cell r="P159">
            <v>1.1666666666666667</v>
          </cell>
          <cell r="Q159">
            <v>0.21983123380684355</v>
          </cell>
        </row>
        <row r="160">
          <cell r="A160">
            <v>8148</v>
          </cell>
          <cell r="B160" t="str">
            <v>SAINT MARTIN DE RE</v>
          </cell>
          <cell r="C160">
            <v>730</v>
          </cell>
          <cell r="D160">
            <v>0</v>
          </cell>
          <cell r="E160">
            <v>15</v>
          </cell>
          <cell r="F160">
            <v>72</v>
          </cell>
          <cell r="G160">
            <v>9.8630136986301367E-2</v>
          </cell>
          <cell r="H160">
            <v>140</v>
          </cell>
          <cell r="I160">
            <v>23.333333333333332</v>
          </cell>
          <cell r="J160">
            <v>164</v>
          </cell>
          <cell r="K160">
            <v>0</v>
          </cell>
          <cell r="L160">
            <v>0</v>
          </cell>
          <cell r="M160">
            <v>17</v>
          </cell>
          <cell r="N160">
            <v>0.10365853658536585</v>
          </cell>
          <cell r="O160">
            <v>31</v>
          </cell>
          <cell r="P160">
            <v>5.166666666666667</v>
          </cell>
          <cell r="Q160">
            <v>0.10114433678583361</v>
          </cell>
        </row>
        <row r="161">
          <cell r="A161">
            <v>43816</v>
          </cell>
          <cell r="B161" t="str">
            <v>DGA CHARENTE MARITIME SUD</v>
          </cell>
          <cell r="C161">
            <v>9040</v>
          </cell>
          <cell r="D161">
            <v>40</v>
          </cell>
          <cell r="E161">
            <v>40</v>
          </cell>
          <cell r="F161">
            <v>1035.83</v>
          </cell>
          <cell r="G161">
            <v>0.11458296460176991</v>
          </cell>
          <cell r="H161">
            <v>1586</v>
          </cell>
          <cell r="I161">
            <v>264.33333333333331</v>
          </cell>
          <cell r="J161">
            <v>2063</v>
          </cell>
          <cell r="K161">
            <v>8</v>
          </cell>
          <cell r="L161">
            <v>19</v>
          </cell>
          <cell r="M161">
            <v>209</v>
          </cell>
          <cell r="N161">
            <v>0.10130877363063499</v>
          </cell>
          <cell r="O161">
            <v>390</v>
          </cell>
          <cell r="P161">
            <v>65</v>
          </cell>
          <cell r="Q161">
            <v>0.10794586911620245</v>
          </cell>
        </row>
        <row r="162">
          <cell r="A162">
            <v>8131</v>
          </cell>
          <cell r="B162" t="str">
            <v>JONZAC</v>
          </cell>
          <cell r="C162">
            <v>850</v>
          </cell>
          <cell r="D162">
            <v>0</v>
          </cell>
          <cell r="E162">
            <v>0</v>
          </cell>
          <cell r="F162">
            <v>33.71</v>
          </cell>
          <cell r="G162">
            <v>3.9658823529411767E-2</v>
          </cell>
          <cell r="H162">
            <v>213</v>
          </cell>
          <cell r="I162">
            <v>35.5</v>
          </cell>
          <cell r="J162">
            <v>207</v>
          </cell>
          <cell r="K162">
            <v>0</v>
          </cell>
          <cell r="L162">
            <v>2</v>
          </cell>
          <cell r="M162">
            <v>19</v>
          </cell>
          <cell r="N162">
            <v>9.1787439613526575E-2</v>
          </cell>
          <cell r="O162">
            <v>42</v>
          </cell>
          <cell r="P162">
            <v>7</v>
          </cell>
          <cell r="Q162">
            <v>6.5723131571469168E-2</v>
          </cell>
        </row>
        <row r="163">
          <cell r="A163">
            <v>58134</v>
          </cell>
          <cell r="B163" t="str">
            <v>Multisite ROCHEFORT SUR MER</v>
          </cell>
          <cell r="C163">
            <v>2965</v>
          </cell>
          <cell r="D163">
            <v>7</v>
          </cell>
          <cell r="E163">
            <v>7</v>
          </cell>
          <cell r="F163">
            <v>355.84</v>
          </cell>
          <cell r="G163">
            <v>0.12001349072512647</v>
          </cell>
          <cell r="H163">
            <v>505</v>
          </cell>
          <cell r="I163">
            <v>84.166666666666671</v>
          </cell>
          <cell r="J163">
            <v>703</v>
          </cell>
          <cell r="K163">
            <v>3</v>
          </cell>
          <cell r="L163">
            <v>7</v>
          </cell>
          <cell r="M163">
            <v>89</v>
          </cell>
          <cell r="N163">
            <v>0.12660028449502134</v>
          </cell>
          <cell r="O163">
            <v>115</v>
          </cell>
          <cell r="P163">
            <v>19.166666666666668</v>
          </cell>
          <cell r="Q163">
            <v>0.12330688761007391</v>
          </cell>
        </row>
        <row r="164">
          <cell r="A164">
            <v>8134</v>
          </cell>
          <cell r="B164" t="str">
            <v>ROCHEFORT SUR MER</v>
          </cell>
          <cell r="C164">
            <v>1750</v>
          </cell>
          <cell r="D164">
            <v>7</v>
          </cell>
          <cell r="E164">
            <v>7</v>
          </cell>
          <cell r="F164">
            <v>250.04</v>
          </cell>
          <cell r="G164">
            <v>0.14288000000000001</v>
          </cell>
          <cell r="H164">
            <v>258</v>
          </cell>
          <cell r="I164">
            <v>43</v>
          </cell>
          <cell r="J164">
            <v>402</v>
          </cell>
          <cell r="K164">
            <v>2</v>
          </cell>
          <cell r="L164">
            <v>3</v>
          </cell>
          <cell r="M164">
            <v>58</v>
          </cell>
          <cell r="N164">
            <v>0.14427860696517414</v>
          </cell>
          <cell r="O164">
            <v>59</v>
          </cell>
          <cell r="P164">
            <v>9.8333333333333339</v>
          </cell>
          <cell r="Q164">
            <v>0.14357930348258707</v>
          </cell>
        </row>
        <row r="165">
          <cell r="A165">
            <v>8137</v>
          </cell>
          <cell r="B165" t="str">
            <v>SURGERES</v>
          </cell>
          <cell r="C165">
            <v>645</v>
          </cell>
          <cell r="D165">
            <v>0</v>
          </cell>
          <cell r="E165">
            <v>0</v>
          </cell>
          <cell r="F165">
            <v>43.8</v>
          </cell>
          <cell r="G165">
            <v>6.790697674418604E-2</v>
          </cell>
          <cell r="H165">
            <v>144</v>
          </cell>
          <cell r="I165">
            <v>24</v>
          </cell>
          <cell r="J165">
            <v>161</v>
          </cell>
          <cell r="K165">
            <v>1</v>
          </cell>
          <cell r="L165">
            <v>1</v>
          </cell>
          <cell r="M165">
            <v>14</v>
          </cell>
          <cell r="N165">
            <v>8.6956521739130432E-2</v>
          </cell>
          <cell r="O165">
            <v>33</v>
          </cell>
          <cell r="P165">
            <v>5.5</v>
          </cell>
          <cell r="Q165">
            <v>7.7431749241658243E-2</v>
          </cell>
        </row>
        <row r="166">
          <cell r="A166">
            <v>8142</v>
          </cell>
          <cell r="B166" t="str">
            <v>SAINT PIERRE D'OLERON</v>
          </cell>
          <cell r="C166">
            <v>570</v>
          </cell>
          <cell r="D166">
            <v>0</v>
          </cell>
          <cell r="E166">
            <v>0</v>
          </cell>
          <cell r="F166">
            <v>62</v>
          </cell>
          <cell r="G166">
            <v>0.10877192982456141</v>
          </cell>
          <cell r="H166">
            <v>104</v>
          </cell>
          <cell r="I166">
            <v>17.333333333333332</v>
          </cell>
          <cell r="J166">
            <v>140</v>
          </cell>
          <cell r="K166">
            <v>0</v>
          </cell>
          <cell r="L166">
            <v>3</v>
          </cell>
          <cell r="M166">
            <v>17</v>
          </cell>
          <cell r="N166">
            <v>0.12142857142857143</v>
          </cell>
          <cell r="O166">
            <v>24</v>
          </cell>
          <cell r="P166">
            <v>4</v>
          </cell>
          <cell r="Q166">
            <v>0.11510025062656642</v>
          </cell>
        </row>
        <row r="167">
          <cell r="A167">
            <v>58135</v>
          </cell>
          <cell r="B167" t="str">
            <v>Multisite SAINTES</v>
          </cell>
          <cell r="C167">
            <v>1690</v>
          </cell>
          <cell r="D167">
            <v>5</v>
          </cell>
          <cell r="E167">
            <v>5</v>
          </cell>
          <cell r="F167">
            <v>207.05</v>
          </cell>
          <cell r="G167">
            <v>0.1225147928994083</v>
          </cell>
          <cell r="H167">
            <v>284</v>
          </cell>
          <cell r="I167">
            <v>47.333333333333336</v>
          </cell>
          <cell r="J167">
            <v>374</v>
          </cell>
          <cell r="K167">
            <v>3</v>
          </cell>
          <cell r="L167">
            <v>5</v>
          </cell>
          <cell r="M167">
            <v>34</v>
          </cell>
          <cell r="N167">
            <v>9.0909090909090912E-2</v>
          </cell>
          <cell r="O167">
            <v>75</v>
          </cell>
          <cell r="P167">
            <v>12.5</v>
          </cell>
          <cell r="Q167">
            <v>0.1067119419042496</v>
          </cell>
        </row>
        <row r="168">
          <cell r="A168">
            <v>8135</v>
          </cell>
          <cell r="B168" t="str">
            <v>SAINTES</v>
          </cell>
          <cell r="C168">
            <v>1110</v>
          </cell>
          <cell r="D168">
            <v>0</v>
          </cell>
          <cell r="E168">
            <v>0</v>
          </cell>
          <cell r="F168">
            <v>153.05000000000001</v>
          </cell>
          <cell r="G168">
            <v>0.13788288288288289</v>
          </cell>
          <cell r="H168">
            <v>169</v>
          </cell>
          <cell r="I168">
            <v>28.166666666666668</v>
          </cell>
          <cell r="J168">
            <v>234</v>
          </cell>
          <cell r="K168">
            <v>3</v>
          </cell>
          <cell r="L168">
            <v>4</v>
          </cell>
          <cell r="M168">
            <v>16</v>
          </cell>
          <cell r="N168">
            <v>6.8376068376068383E-2</v>
          </cell>
          <cell r="O168">
            <v>52</v>
          </cell>
          <cell r="P168">
            <v>8.6666666666666661</v>
          </cell>
          <cell r="Q168">
            <v>0.10312947562947564</v>
          </cell>
        </row>
        <row r="169">
          <cell r="A169">
            <v>8160</v>
          </cell>
          <cell r="B169" t="str">
            <v>SAINTES RECOUVRANCE</v>
          </cell>
          <cell r="C169">
            <v>580</v>
          </cell>
          <cell r="D169">
            <v>5</v>
          </cell>
          <cell r="E169">
            <v>5</v>
          </cell>
          <cell r="F169">
            <v>54</v>
          </cell>
          <cell r="G169">
            <v>9.3103448275862075E-2</v>
          </cell>
          <cell r="H169">
            <v>115</v>
          </cell>
          <cell r="I169">
            <v>19.166666666666668</v>
          </cell>
          <cell r="J169">
            <v>140</v>
          </cell>
          <cell r="K169">
            <v>0</v>
          </cell>
          <cell r="L169">
            <v>1</v>
          </cell>
          <cell r="M169">
            <v>18</v>
          </cell>
          <cell r="N169">
            <v>0.12857142857142856</v>
          </cell>
          <cell r="O169">
            <v>23</v>
          </cell>
          <cell r="P169">
            <v>3.8333333333333335</v>
          </cell>
          <cell r="Q169">
            <v>0.11083743842364532</v>
          </cell>
        </row>
        <row r="170">
          <cell r="A170">
            <v>8136</v>
          </cell>
          <cell r="B170" t="str">
            <v>SAINT JEAN D'ANGELY</v>
          </cell>
          <cell r="C170">
            <v>785</v>
          </cell>
          <cell r="D170">
            <v>1</v>
          </cell>
          <cell r="E170">
            <v>1</v>
          </cell>
          <cell r="F170">
            <v>41.8</v>
          </cell>
          <cell r="G170">
            <v>5.3248407643312096E-2</v>
          </cell>
          <cell r="H170">
            <v>186</v>
          </cell>
          <cell r="I170">
            <v>31</v>
          </cell>
          <cell r="J170">
            <v>194</v>
          </cell>
          <cell r="K170">
            <v>0</v>
          </cell>
          <cell r="L170">
            <v>3</v>
          </cell>
          <cell r="M170">
            <v>20</v>
          </cell>
          <cell r="N170">
            <v>0.10309278350515463</v>
          </cell>
          <cell r="O170">
            <v>37</v>
          </cell>
          <cell r="P170">
            <v>6.166666666666667</v>
          </cell>
          <cell r="Q170">
            <v>7.8170595574233365E-2</v>
          </cell>
        </row>
        <row r="171">
          <cell r="A171">
            <v>8139</v>
          </cell>
          <cell r="B171" t="str">
            <v>MATHA</v>
          </cell>
          <cell r="C171">
            <v>420</v>
          </cell>
          <cell r="D171">
            <v>6</v>
          </cell>
          <cell r="E171">
            <v>6</v>
          </cell>
          <cell r="F171">
            <v>45.1</v>
          </cell>
          <cell r="G171">
            <v>0.10738095238095238</v>
          </cell>
          <cell r="H171">
            <v>77</v>
          </cell>
          <cell r="I171">
            <v>12.833333333333334</v>
          </cell>
          <cell r="J171">
            <v>107</v>
          </cell>
          <cell r="K171">
            <v>0</v>
          </cell>
          <cell r="L171">
            <v>0</v>
          </cell>
          <cell r="M171">
            <v>6</v>
          </cell>
          <cell r="N171">
            <v>5.6074766355140186E-2</v>
          </cell>
          <cell r="O171">
            <v>26</v>
          </cell>
          <cell r="P171">
            <v>4.333333333333333</v>
          </cell>
          <cell r="Q171">
            <v>8.1727859368046288E-2</v>
          </cell>
        </row>
        <row r="172">
          <cell r="A172">
            <v>8140</v>
          </cell>
          <cell r="B172" t="str">
            <v>ROYAN</v>
          </cell>
          <cell r="C172">
            <v>2330</v>
          </cell>
          <cell r="D172">
            <v>21</v>
          </cell>
          <cell r="E172">
            <v>21</v>
          </cell>
          <cell r="F172">
            <v>352.33</v>
          </cell>
          <cell r="G172">
            <v>0.15121459227467809</v>
          </cell>
          <cell r="H172">
            <v>324</v>
          </cell>
          <cell r="I172">
            <v>54</v>
          </cell>
          <cell r="J172">
            <v>478</v>
          </cell>
          <cell r="K172">
            <v>2</v>
          </cell>
          <cell r="L172">
            <v>2</v>
          </cell>
          <cell r="M172">
            <v>41</v>
          </cell>
          <cell r="N172">
            <v>8.5774058577405859E-2</v>
          </cell>
          <cell r="O172">
            <v>98</v>
          </cell>
          <cell r="P172">
            <v>16.333333333333332</v>
          </cell>
          <cell r="Q172">
            <v>0.11849432542604198</v>
          </cell>
        </row>
        <row r="173">
          <cell r="A173">
            <v>43874</v>
          </cell>
          <cell r="B173" t="str">
            <v>DGA CHARENTE</v>
          </cell>
          <cell r="C173">
            <v>11180</v>
          </cell>
          <cell r="D173">
            <v>30</v>
          </cell>
          <cell r="E173">
            <v>92.25</v>
          </cell>
          <cell r="F173">
            <v>1253.51</v>
          </cell>
          <cell r="G173">
            <v>0.11212075134168158</v>
          </cell>
          <cell r="H173">
            <v>1989</v>
          </cell>
          <cell r="I173">
            <v>331.5</v>
          </cell>
          <cell r="J173">
            <v>2027</v>
          </cell>
          <cell r="K173">
            <v>9</v>
          </cell>
          <cell r="L173">
            <v>17</v>
          </cell>
          <cell r="M173">
            <v>215</v>
          </cell>
          <cell r="N173">
            <v>0.10606808090774544</v>
          </cell>
          <cell r="O173">
            <v>373</v>
          </cell>
          <cell r="P173">
            <v>62.166666666666664</v>
          </cell>
          <cell r="Q173">
            <v>0.10909441612471352</v>
          </cell>
        </row>
        <row r="174">
          <cell r="A174">
            <v>55200</v>
          </cell>
          <cell r="B174" t="str">
            <v>Multisite ANGOULEME</v>
          </cell>
          <cell r="C174">
            <v>3776</v>
          </cell>
          <cell r="D174">
            <v>3</v>
          </cell>
          <cell r="E174">
            <v>12</v>
          </cell>
          <cell r="F174">
            <v>407.5</v>
          </cell>
          <cell r="G174">
            <v>0.10791843220338983</v>
          </cell>
          <cell r="H174">
            <v>688</v>
          </cell>
          <cell r="I174">
            <v>114.66666666666667</v>
          </cell>
          <cell r="J174">
            <v>729</v>
          </cell>
          <cell r="K174">
            <v>4</v>
          </cell>
          <cell r="L174">
            <v>8</v>
          </cell>
          <cell r="M174">
            <v>85</v>
          </cell>
          <cell r="N174">
            <v>0.11659807956104253</v>
          </cell>
          <cell r="O174">
            <v>127</v>
          </cell>
          <cell r="P174">
            <v>21.166666666666668</v>
          </cell>
          <cell r="Q174">
            <v>0.11225825588221618</v>
          </cell>
        </row>
        <row r="175">
          <cell r="A175">
            <v>5200</v>
          </cell>
          <cell r="B175" t="str">
            <v>ANGOULEME</v>
          </cell>
          <cell r="C175">
            <v>2756</v>
          </cell>
          <cell r="D175">
            <v>0</v>
          </cell>
          <cell r="E175">
            <v>9</v>
          </cell>
          <cell r="F175">
            <v>355.14</v>
          </cell>
          <cell r="G175">
            <v>0.12886066763425252</v>
          </cell>
          <cell r="H175">
            <v>445</v>
          </cell>
          <cell r="I175">
            <v>74.166666666666671</v>
          </cell>
          <cell r="J175">
            <v>532</v>
          </cell>
          <cell r="K175">
            <v>3</v>
          </cell>
          <cell r="L175">
            <v>7</v>
          </cell>
          <cell r="M175">
            <v>71</v>
          </cell>
          <cell r="N175">
            <v>0.13345864661654136</v>
          </cell>
          <cell r="O175">
            <v>84</v>
          </cell>
          <cell r="P175">
            <v>14</v>
          </cell>
          <cell r="Q175">
            <v>0.13115965712539696</v>
          </cell>
        </row>
        <row r="176">
          <cell r="A176">
            <v>5237</v>
          </cell>
          <cell r="B176" t="str">
            <v>RUELLE</v>
          </cell>
          <cell r="C176">
            <v>1020</v>
          </cell>
          <cell r="D176">
            <v>3</v>
          </cell>
          <cell r="E176">
            <v>3</v>
          </cell>
          <cell r="F176">
            <v>52.36</v>
          </cell>
          <cell r="G176">
            <v>5.1333333333333335E-2</v>
          </cell>
          <cell r="H176">
            <v>244</v>
          </cell>
          <cell r="I176">
            <v>40.666666666666664</v>
          </cell>
          <cell r="J176">
            <v>197</v>
          </cell>
          <cell r="K176">
            <v>1</v>
          </cell>
          <cell r="L176">
            <v>1</v>
          </cell>
          <cell r="M176">
            <v>14</v>
          </cell>
          <cell r="N176">
            <v>7.1065989847715741E-2</v>
          </cell>
          <cell r="O176">
            <v>44</v>
          </cell>
          <cell r="P176">
            <v>7.333333333333333</v>
          </cell>
          <cell r="Q176">
            <v>6.1199661590524534E-2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724</v>
          </cell>
          <cell r="D178">
            <v>0</v>
          </cell>
          <cell r="E178">
            <v>22</v>
          </cell>
          <cell r="F178">
            <v>96.98</v>
          </cell>
          <cell r="G178">
            <v>0.13395027624309394</v>
          </cell>
          <cell r="H178">
            <v>113</v>
          </cell>
          <cell r="I178">
            <v>18.833333333333332</v>
          </cell>
          <cell r="J178">
            <v>125</v>
          </cell>
          <cell r="K178">
            <v>0</v>
          </cell>
          <cell r="L178">
            <v>1</v>
          </cell>
          <cell r="M178">
            <v>9</v>
          </cell>
          <cell r="N178">
            <v>7.1999999999999995E-2</v>
          </cell>
          <cell r="O178">
            <v>28</v>
          </cell>
          <cell r="P178">
            <v>4.666666666666667</v>
          </cell>
          <cell r="Q178">
            <v>0.10297513812154696</v>
          </cell>
        </row>
        <row r="179">
          <cell r="A179">
            <v>5234</v>
          </cell>
          <cell r="B179" t="str">
            <v>RUFFEC</v>
          </cell>
          <cell r="C179">
            <v>1250</v>
          </cell>
          <cell r="D179">
            <v>0</v>
          </cell>
          <cell r="E179">
            <v>0</v>
          </cell>
          <cell r="F179">
            <v>87.77</v>
          </cell>
          <cell r="G179">
            <v>7.0216000000000001E-2</v>
          </cell>
          <cell r="H179">
            <v>275</v>
          </cell>
          <cell r="I179">
            <v>45.833333333333336</v>
          </cell>
          <cell r="J179">
            <v>201</v>
          </cell>
          <cell r="K179">
            <v>3</v>
          </cell>
          <cell r="L179">
            <v>3</v>
          </cell>
          <cell r="M179">
            <v>20</v>
          </cell>
          <cell r="N179">
            <v>9.950248756218906E-2</v>
          </cell>
          <cell r="O179">
            <v>39</v>
          </cell>
          <cell r="P179">
            <v>6.5</v>
          </cell>
          <cell r="Q179">
            <v>8.4859243781094523E-2</v>
          </cell>
        </row>
        <row r="180">
          <cell r="A180">
            <v>5236</v>
          </cell>
          <cell r="B180" t="str">
            <v>ANGOULEME VICTOR HUGO</v>
          </cell>
          <cell r="C180">
            <v>1597</v>
          </cell>
          <cell r="D180">
            <v>0</v>
          </cell>
          <cell r="E180">
            <v>20.25</v>
          </cell>
          <cell r="F180">
            <v>144.19</v>
          </cell>
          <cell r="G180">
            <v>9.0288040075140893E-2</v>
          </cell>
          <cell r="H180">
            <v>319</v>
          </cell>
          <cell r="I180">
            <v>53.166666666666664</v>
          </cell>
          <cell r="J180">
            <v>287</v>
          </cell>
          <cell r="K180">
            <v>0</v>
          </cell>
          <cell r="L180">
            <v>0</v>
          </cell>
          <cell r="M180">
            <v>36</v>
          </cell>
          <cell r="N180">
            <v>0.12543554006968641</v>
          </cell>
          <cell r="O180">
            <v>48</v>
          </cell>
          <cell r="P180">
            <v>8</v>
          </cell>
          <cell r="Q180">
            <v>0.10786179007241364</v>
          </cell>
        </row>
        <row r="181">
          <cell r="A181">
            <v>58138</v>
          </cell>
          <cell r="B181" t="str">
            <v>Multisite COGNAC</v>
          </cell>
          <cell r="C181">
            <v>3833</v>
          </cell>
          <cell r="D181">
            <v>27</v>
          </cell>
          <cell r="E181">
            <v>38</v>
          </cell>
          <cell r="F181">
            <v>517.07000000000005</v>
          </cell>
          <cell r="G181">
            <v>0.13489955648317245</v>
          </cell>
          <cell r="H181">
            <v>595</v>
          </cell>
          <cell r="I181">
            <v>99.166666666666671</v>
          </cell>
          <cell r="J181">
            <v>685</v>
          </cell>
          <cell r="K181">
            <v>2</v>
          </cell>
          <cell r="L181">
            <v>5</v>
          </cell>
          <cell r="M181">
            <v>65</v>
          </cell>
          <cell r="N181">
            <v>9.4890510948905105E-2</v>
          </cell>
          <cell r="O181">
            <v>134</v>
          </cell>
          <cell r="P181">
            <v>22.333333333333332</v>
          </cell>
          <cell r="Q181">
            <v>0.11489503371603878</v>
          </cell>
        </row>
        <row r="182">
          <cell r="A182">
            <v>5232</v>
          </cell>
          <cell r="B182" t="str">
            <v>JARNAC</v>
          </cell>
          <cell r="C182">
            <v>724</v>
          </cell>
          <cell r="D182">
            <v>27</v>
          </cell>
          <cell r="E182">
            <v>27</v>
          </cell>
          <cell r="F182">
            <v>178.7</v>
          </cell>
          <cell r="G182">
            <v>0.24682320441988947</v>
          </cell>
          <cell r="H182">
            <v>32</v>
          </cell>
          <cell r="I182">
            <v>5.333333333333333</v>
          </cell>
          <cell r="J182">
            <v>131</v>
          </cell>
          <cell r="K182">
            <v>0</v>
          </cell>
          <cell r="L182">
            <v>0</v>
          </cell>
          <cell r="M182">
            <v>4</v>
          </cell>
          <cell r="N182">
            <v>3.0534351145038167E-2</v>
          </cell>
          <cell r="O182">
            <v>34</v>
          </cell>
          <cell r="P182">
            <v>5.666666666666667</v>
          </cell>
          <cell r="Q182">
            <v>0.13867877778246382</v>
          </cell>
        </row>
        <row r="183">
          <cell r="A183">
            <v>5240</v>
          </cell>
          <cell r="B183" t="str">
            <v>ROUILLAC</v>
          </cell>
          <cell r="C183">
            <v>638</v>
          </cell>
          <cell r="D183">
            <v>0</v>
          </cell>
          <cell r="E183">
            <v>11</v>
          </cell>
          <cell r="F183">
            <v>138.16999999999999</v>
          </cell>
          <cell r="G183">
            <v>0.21656739811912223</v>
          </cell>
          <cell r="H183">
            <v>47</v>
          </cell>
          <cell r="I183">
            <v>7.833333333333333</v>
          </cell>
          <cell r="J183">
            <v>119</v>
          </cell>
          <cell r="K183">
            <v>1</v>
          </cell>
          <cell r="L183">
            <v>1</v>
          </cell>
          <cell r="M183">
            <v>17</v>
          </cell>
          <cell r="N183">
            <v>0.14285714285714285</v>
          </cell>
          <cell r="O183">
            <v>18</v>
          </cell>
          <cell r="P183">
            <v>3</v>
          </cell>
          <cell r="Q183">
            <v>0.17971227048813254</v>
          </cell>
        </row>
        <row r="184">
          <cell r="A184">
            <v>8138</v>
          </cell>
          <cell r="B184" t="str">
            <v>COGNAC</v>
          </cell>
          <cell r="C184">
            <v>2471</v>
          </cell>
          <cell r="D184">
            <v>0</v>
          </cell>
          <cell r="E184">
            <v>0</v>
          </cell>
          <cell r="F184">
            <v>200.2</v>
          </cell>
          <cell r="G184">
            <v>8.1019830028328604E-2</v>
          </cell>
          <cell r="H184">
            <v>517</v>
          </cell>
          <cell r="I184">
            <v>86.166666666666671</v>
          </cell>
          <cell r="J184">
            <v>435</v>
          </cell>
          <cell r="K184">
            <v>1</v>
          </cell>
          <cell r="L184">
            <v>4</v>
          </cell>
          <cell r="M184">
            <v>44</v>
          </cell>
          <cell r="N184">
            <v>0.10114942528735632</v>
          </cell>
          <cell r="O184">
            <v>83</v>
          </cell>
          <cell r="P184">
            <v>13.833333333333334</v>
          </cell>
          <cell r="Q184">
            <v>9.1084627657842462E-2</v>
          </cell>
        </row>
        <row r="185">
          <cell r="A185">
            <v>43747</v>
          </cell>
          <cell r="B185" t="str">
            <v>DGA DORDOGNE</v>
          </cell>
          <cell r="C185">
            <v>9090</v>
          </cell>
          <cell r="D185">
            <v>9.51</v>
          </cell>
          <cell r="E185">
            <v>9.51</v>
          </cell>
          <cell r="F185">
            <v>788.46</v>
          </cell>
          <cell r="G185">
            <v>8.6739273927392738E-2</v>
          </cell>
          <cell r="H185">
            <v>1848</v>
          </cell>
          <cell r="I185">
            <v>308</v>
          </cell>
          <cell r="J185">
            <v>1615</v>
          </cell>
          <cell r="K185">
            <v>3</v>
          </cell>
          <cell r="L185">
            <v>14</v>
          </cell>
          <cell r="M185">
            <v>162</v>
          </cell>
          <cell r="N185">
            <v>0.10030959752321982</v>
          </cell>
          <cell r="O185">
            <v>307</v>
          </cell>
          <cell r="P185">
            <v>51.166666666666664</v>
          </cell>
          <cell r="Q185">
            <v>9.3524435725306276E-2</v>
          </cell>
        </row>
        <row r="186">
          <cell r="A186">
            <v>5233</v>
          </cell>
          <cell r="B186" t="str">
            <v>PERIGUEUX</v>
          </cell>
          <cell r="C186">
            <v>3495</v>
          </cell>
          <cell r="D186">
            <v>0</v>
          </cell>
          <cell r="E186">
            <v>0</v>
          </cell>
          <cell r="F186">
            <v>352.91</v>
          </cell>
          <cell r="G186">
            <v>0.10097567954220316</v>
          </cell>
          <cell r="H186">
            <v>661</v>
          </cell>
          <cell r="I186">
            <v>110.16666666666667</v>
          </cell>
          <cell r="J186">
            <v>607</v>
          </cell>
          <cell r="K186">
            <v>2</v>
          </cell>
          <cell r="L186">
            <v>6</v>
          </cell>
          <cell r="M186">
            <v>51</v>
          </cell>
          <cell r="N186">
            <v>8.4019769357495888E-2</v>
          </cell>
          <cell r="O186">
            <v>126</v>
          </cell>
          <cell r="P186">
            <v>21</v>
          </cell>
          <cell r="Q186">
            <v>9.2497724449849522E-2</v>
          </cell>
        </row>
        <row r="187">
          <cell r="A187">
            <v>55235</v>
          </cell>
          <cell r="B187" t="str">
            <v>Multisite BERGERAC</v>
          </cell>
          <cell r="C187">
            <v>3808</v>
          </cell>
          <cell r="D187">
            <v>9.51</v>
          </cell>
          <cell r="E187">
            <v>9.51</v>
          </cell>
          <cell r="F187">
            <v>345.29</v>
          </cell>
          <cell r="G187">
            <v>9.0674894957983199E-2</v>
          </cell>
          <cell r="H187">
            <v>760</v>
          </cell>
          <cell r="I187">
            <v>126.66666666666667</v>
          </cell>
          <cell r="J187">
            <v>653</v>
          </cell>
          <cell r="K187">
            <v>1</v>
          </cell>
          <cell r="L187">
            <v>8</v>
          </cell>
          <cell r="M187">
            <v>80</v>
          </cell>
          <cell r="N187">
            <v>0.1225114854517611</v>
          </cell>
          <cell r="O187">
            <v>110</v>
          </cell>
          <cell r="P187">
            <v>18.333333333333332</v>
          </cell>
          <cell r="Q187">
            <v>0.10659319020487215</v>
          </cell>
        </row>
        <row r="188">
          <cell r="A188">
            <v>1849</v>
          </cell>
          <cell r="B188" t="str">
            <v>STE FOY LA GRANDE</v>
          </cell>
          <cell r="C188">
            <v>1266</v>
          </cell>
          <cell r="D188">
            <v>0</v>
          </cell>
          <cell r="E188">
            <v>0</v>
          </cell>
          <cell r="F188">
            <v>152.47999999999999</v>
          </cell>
          <cell r="G188">
            <v>0.12044233807266982</v>
          </cell>
          <cell r="H188">
            <v>215</v>
          </cell>
          <cell r="I188">
            <v>35.833333333333336</v>
          </cell>
          <cell r="J188">
            <v>187</v>
          </cell>
          <cell r="K188">
            <v>0</v>
          </cell>
          <cell r="L188">
            <v>2</v>
          </cell>
          <cell r="M188">
            <v>26</v>
          </cell>
          <cell r="N188">
            <v>0.13903743315508021</v>
          </cell>
          <cell r="O188">
            <v>29</v>
          </cell>
          <cell r="P188">
            <v>4.833333333333333</v>
          </cell>
          <cell r="Q188">
            <v>0.12973988561387501</v>
          </cell>
        </row>
        <row r="189">
          <cell r="A189">
            <v>5235</v>
          </cell>
          <cell r="B189" t="str">
            <v>BERGERAC</v>
          </cell>
          <cell r="C189">
            <v>2051</v>
          </cell>
          <cell r="D189">
            <v>9.51</v>
          </cell>
          <cell r="E189">
            <v>9.51</v>
          </cell>
          <cell r="F189">
            <v>136.53</v>
          </cell>
          <cell r="G189">
            <v>6.6567528035104823E-2</v>
          </cell>
          <cell r="H189">
            <v>459</v>
          </cell>
          <cell r="I189">
            <v>76.5</v>
          </cell>
          <cell r="J189">
            <v>350</v>
          </cell>
          <cell r="K189">
            <v>1</v>
          </cell>
          <cell r="L189">
            <v>5</v>
          </cell>
          <cell r="M189">
            <v>43</v>
          </cell>
          <cell r="N189">
            <v>0.12285714285714286</v>
          </cell>
          <cell r="O189">
            <v>59</v>
          </cell>
          <cell r="P189">
            <v>9.8333333333333339</v>
          </cell>
          <cell r="Q189">
            <v>9.4712335446123841E-2</v>
          </cell>
        </row>
        <row r="190">
          <cell r="A190">
            <v>5239</v>
          </cell>
          <cell r="B190" t="str">
            <v>MUSSIDAN</v>
          </cell>
          <cell r="C190">
            <v>491</v>
          </cell>
          <cell r="D190">
            <v>0</v>
          </cell>
          <cell r="E190">
            <v>0</v>
          </cell>
          <cell r="F190">
            <v>56.29</v>
          </cell>
          <cell r="G190">
            <v>0.11464358452138493</v>
          </cell>
          <cell r="H190">
            <v>87</v>
          </cell>
          <cell r="I190">
            <v>14.5</v>
          </cell>
          <cell r="J190">
            <v>116</v>
          </cell>
          <cell r="K190">
            <v>0</v>
          </cell>
          <cell r="L190">
            <v>1</v>
          </cell>
          <cell r="M190">
            <v>11</v>
          </cell>
          <cell r="N190">
            <v>9.4827586206896547E-2</v>
          </cell>
          <cell r="O190">
            <v>23</v>
          </cell>
          <cell r="P190">
            <v>3.8333333333333335</v>
          </cell>
          <cell r="Q190">
            <v>0.10473558536414074</v>
          </cell>
        </row>
        <row r="191">
          <cell r="A191">
            <v>5238</v>
          </cell>
          <cell r="B191" t="str">
            <v>SARLAT</v>
          </cell>
          <cell r="C191">
            <v>907</v>
          </cell>
          <cell r="D191">
            <v>0</v>
          </cell>
          <cell r="E191">
            <v>0</v>
          </cell>
          <cell r="F191">
            <v>38.200000000000003</v>
          </cell>
          <cell r="G191">
            <v>4.2116868798235944E-2</v>
          </cell>
          <cell r="H191">
            <v>225</v>
          </cell>
          <cell r="I191">
            <v>37.5</v>
          </cell>
          <cell r="J191">
            <v>184</v>
          </cell>
          <cell r="K191">
            <v>0</v>
          </cell>
          <cell r="L191">
            <v>0</v>
          </cell>
          <cell r="M191">
            <v>16</v>
          </cell>
          <cell r="N191">
            <v>8.6956521739130432E-2</v>
          </cell>
          <cell r="O191">
            <v>38</v>
          </cell>
          <cell r="P191">
            <v>6.333333333333333</v>
          </cell>
          <cell r="Q191">
            <v>6.4536695268683192E-2</v>
          </cell>
        </row>
        <row r="192">
          <cell r="A192">
            <v>5241</v>
          </cell>
          <cell r="B192" t="str">
            <v>NONTRON</v>
          </cell>
          <cell r="C192">
            <v>880</v>
          </cell>
          <cell r="D192">
            <v>0</v>
          </cell>
          <cell r="E192">
            <v>0</v>
          </cell>
          <cell r="F192">
            <v>52.06</v>
          </cell>
          <cell r="G192">
            <v>5.9159090909090911E-2</v>
          </cell>
          <cell r="H192">
            <v>204</v>
          </cell>
          <cell r="I192">
            <v>34</v>
          </cell>
          <cell r="J192">
            <v>171</v>
          </cell>
          <cell r="K192">
            <v>0</v>
          </cell>
          <cell r="L192">
            <v>0</v>
          </cell>
          <cell r="M192">
            <v>15</v>
          </cell>
          <cell r="N192">
            <v>8.771929824561403E-2</v>
          </cell>
          <cell r="O192">
            <v>35</v>
          </cell>
          <cell r="P192">
            <v>5.833333333333333</v>
          </cell>
          <cell r="Q192">
            <v>7.3439194577352471E-2</v>
          </cell>
        </row>
        <row r="193">
          <cell r="A193">
            <v>43864</v>
          </cell>
          <cell r="B193" t="str">
            <v>DGA HT VIENNE CREUSE</v>
          </cell>
          <cell r="C193">
            <v>11615</v>
          </cell>
          <cell r="D193">
            <v>10</v>
          </cell>
          <cell r="E193">
            <v>28.5</v>
          </cell>
          <cell r="F193">
            <v>1395.94</v>
          </cell>
          <cell r="G193">
            <v>0.12018424451140766</v>
          </cell>
          <cell r="H193">
            <v>1973</v>
          </cell>
          <cell r="I193">
            <v>328.83333333333331</v>
          </cell>
          <cell r="J193">
            <v>2308</v>
          </cell>
          <cell r="K193">
            <v>4</v>
          </cell>
          <cell r="L193">
            <v>18</v>
          </cell>
          <cell r="M193">
            <v>216</v>
          </cell>
          <cell r="N193">
            <v>9.3587521663778164E-2</v>
          </cell>
          <cell r="O193">
            <v>454</v>
          </cell>
          <cell r="P193">
            <v>75.666666666666671</v>
          </cell>
          <cell r="Q193">
            <v>0.10688588308759292</v>
          </cell>
        </row>
        <row r="194">
          <cell r="A194">
            <v>6700</v>
          </cell>
          <cell r="B194" t="str">
            <v>LIMOGES</v>
          </cell>
          <cell r="C194">
            <v>3931</v>
          </cell>
          <cell r="D194">
            <v>10</v>
          </cell>
          <cell r="E194">
            <v>10</v>
          </cell>
          <cell r="F194">
            <v>407.33</v>
          </cell>
          <cell r="G194">
            <v>0.10361994403459679</v>
          </cell>
          <cell r="H194">
            <v>733</v>
          </cell>
          <cell r="I194">
            <v>122.16666666666667</v>
          </cell>
          <cell r="J194">
            <v>786</v>
          </cell>
          <cell r="K194">
            <v>2</v>
          </cell>
          <cell r="L194">
            <v>13</v>
          </cell>
          <cell r="M194">
            <v>75</v>
          </cell>
          <cell r="N194">
            <v>9.5419847328244281E-2</v>
          </cell>
          <cell r="O194">
            <v>153</v>
          </cell>
          <cell r="P194">
            <v>25.5</v>
          </cell>
          <cell r="Q194">
            <v>9.9519895681420528E-2</v>
          </cell>
        </row>
        <row r="195">
          <cell r="A195">
            <v>6731</v>
          </cell>
          <cell r="B195" t="str">
            <v>AUBUSSON</v>
          </cell>
          <cell r="C195">
            <v>766</v>
          </cell>
          <cell r="D195">
            <v>0</v>
          </cell>
          <cell r="E195">
            <v>0</v>
          </cell>
          <cell r="F195">
            <v>65.5</v>
          </cell>
          <cell r="G195">
            <v>8.5509138381201041E-2</v>
          </cell>
          <cell r="H195">
            <v>157</v>
          </cell>
          <cell r="I195">
            <v>26.166666666666668</v>
          </cell>
          <cell r="J195">
            <v>151</v>
          </cell>
          <cell r="K195">
            <v>0</v>
          </cell>
          <cell r="L195">
            <v>1</v>
          </cell>
          <cell r="M195">
            <v>16</v>
          </cell>
          <cell r="N195">
            <v>0.10596026490066225</v>
          </cell>
          <cell r="O195">
            <v>28</v>
          </cell>
          <cell r="P195">
            <v>4.666666666666667</v>
          </cell>
          <cell r="Q195">
            <v>9.5734701640931646E-2</v>
          </cell>
        </row>
        <row r="196">
          <cell r="A196">
            <v>56733</v>
          </cell>
          <cell r="B196" t="str">
            <v>Multisite GUERET</v>
          </cell>
          <cell r="C196">
            <v>1783</v>
          </cell>
          <cell r="D196">
            <v>0</v>
          </cell>
          <cell r="E196">
            <v>18.5</v>
          </cell>
          <cell r="F196">
            <v>283.13</v>
          </cell>
          <cell r="G196">
            <v>0.15879416713404373</v>
          </cell>
          <cell r="H196">
            <v>234</v>
          </cell>
          <cell r="I196">
            <v>39</v>
          </cell>
          <cell r="J196">
            <v>362</v>
          </cell>
          <cell r="K196">
            <v>2</v>
          </cell>
          <cell r="L196">
            <v>2</v>
          </cell>
          <cell r="M196">
            <v>54</v>
          </cell>
          <cell r="N196">
            <v>0.14917127071823205</v>
          </cell>
          <cell r="O196">
            <v>51</v>
          </cell>
          <cell r="P196">
            <v>8.5</v>
          </cell>
          <cell r="Q196">
            <v>0.15398271892613791</v>
          </cell>
        </row>
        <row r="197">
          <cell r="A197">
            <v>6733</v>
          </cell>
          <cell r="B197" t="str">
            <v>GUERET</v>
          </cell>
          <cell r="C197">
            <v>1162</v>
          </cell>
          <cell r="D197">
            <v>0</v>
          </cell>
          <cell r="E197">
            <v>18.5</v>
          </cell>
          <cell r="F197">
            <v>201.64</v>
          </cell>
          <cell r="G197">
            <v>0.17352839931153183</v>
          </cell>
          <cell r="H197">
            <v>136</v>
          </cell>
          <cell r="I197">
            <v>22.666666666666668</v>
          </cell>
          <cell r="J197">
            <v>240</v>
          </cell>
          <cell r="K197">
            <v>1</v>
          </cell>
          <cell r="L197">
            <v>1</v>
          </cell>
          <cell r="M197">
            <v>29</v>
          </cell>
          <cell r="N197">
            <v>0.12083333333333333</v>
          </cell>
          <cell r="O197">
            <v>41</v>
          </cell>
          <cell r="P197">
            <v>6.833333333333333</v>
          </cell>
          <cell r="Q197">
            <v>0.14718086632243257</v>
          </cell>
        </row>
        <row r="198">
          <cell r="A198">
            <v>6739</v>
          </cell>
          <cell r="B198" t="str">
            <v>LA SOUTERRAINE</v>
          </cell>
          <cell r="C198">
            <v>621</v>
          </cell>
          <cell r="D198">
            <v>0</v>
          </cell>
          <cell r="E198">
            <v>0</v>
          </cell>
          <cell r="F198">
            <v>81.489999999999995</v>
          </cell>
          <cell r="G198">
            <v>0.13122383252818035</v>
          </cell>
          <cell r="H198">
            <v>99</v>
          </cell>
          <cell r="I198">
            <v>16.5</v>
          </cell>
          <cell r="J198">
            <v>122</v>
          </cell>
          <cell r="K198">
            <v>1</v>
          </cell>
          <cell r="L198">
            <v>1</v>
          </cell>
          <cell r="M198">
            <v>25</v>
          </cell>
          <cell r="N198">
            <v>0.20491803278688525</v>
          </cell>
          <cell r="O198">
            <v>11</v>
          </cell>
          <cell r="P198">
            <v>1.8333333333333333</v>
          </cell>
          <cell r="Q198">
            <v>0.16807093265753281</v>
          </cell>
        </row>
        <row r="199">
          <cell r="A199">
            <v>56734</v>
          </cell>
          <cell r="B199" t="str">
            <v>Multisite ST JUNIEN</v>
          </cell>
          <cell r="C199">
            <v>1995</v>
          </cell>
          <cell r="D199">
            <v>0</v>
          </cell>
          <cell r="E199">
            <v>0</v>
          </cell>
          <cell r="F199">
            <v>262.63</v>
          </cell>
          <cell r="G199">
            <v>0.13164411027568923</v>
          </cell>
          <cell r="H199">
            <v>316</v>
          </cell>
          <cell r="I199">
            <v>52.666666666666664</v>
          </cell>
          <cell r="J199">
            <v>391</v>
          </cell>
          <cell r="K199">
            <v>0</v>
          </cell>
          <cell r="L199">
            <v>0</v>
          </cell>
          <cell r="M199">
            <v>34</v>
          </cell>
          <cell r="N199">
            <v>8.6956521739130432E-2</v>
          </cell>
          <cell r="O199">
            <v>80</v>
          </cell>
          <cell r="P199">
            <v>13.333333333333334</v>
          </cell>
          <cell r="Q199">
            <v>0.10930031600740983</v>
          </cell>
        </row>
        <row r="200">
          <cell r="A200">
            <v>6734</v>
          </cell>
          <cell r="B200" t="str">
            <v>SAINT JUNIEN</v>
          </cell>
          <cell r="C200">
            <v>981</v>
          </cell>
          <cell r="D200">
            <v>0</v>
          </cell>
          <cell r="E200">
            <v>0</v>
          </cell>
          <cell r="F200">
            <v>192.13</v>
          </cell>
          <cell r="G200">
            <v>0.19585117227319063</v>
          </cell>
          <cell r="H200">
            <v>93</v>
          </cell>
          <cell r="I200">
            <v>15.5</v>
          </cell>
          <cell r="J200">
            <v>188</v>
          </cell>
          <cell r="K200">
            <v>0</v>
          </cell>
          <cell r="L200">
            <v>0</v>
          </cell>
          <cell r="M200">
            <v>16</v>
          </cell>
          <cell r="N200">
            <v>8.5106382978723402E-2</v>
          </cell>
          <cell r="O200">
            <v>39</v>
          </cell>
          <cell r="P200">
            <v>6.5</v>
          </cell>
          <cell r="Q200">
            <v>0.14047877762595701</v>
          </cell>
        </row>
        <row r="201">
          <cell r="A201">
            <v>6737</v>
          </cell>
          <cell r="B201" t="str">
            <v>CONFOLENS</v>
          </cell>
          <cell r="C201">
            <v>551</v>
          </cell>
          <cell r="D201">
            <v>0</v>
          </cell>
          <cell r="E201">
            <v>0</v>
          </cell>
          <cell r="F201">
            <v>53</v>
          </cell>
          <cell r="G201">
            <v>9.6188747731397461E-2</v>
          </cell>
          <cell r="H201">
            <v>107</v>
          </cell>
          <cell r="I201">
            <v>17.833333333333332</v>
          </cell>
          <cell r="J201">
            <v>112</v>
          </cell>
          <cell r="K201">
            <v>0</v>
          </cell>
          <cell r="L201">
            <v>0</v>
          </cell>
          <cell r="M201">
            <v>11</v>
          </cell>
          <cell r="N201">
            <v>9.8214285714285712E-2</v>
          </cell>
          <cell r="O201">
            <v>22</v>
          </cell>
          <cell r="P201">
            <v>3.6666666666666665</v>
          </cell>
          <cell r="Q201">
            <v>9.720151672284158E-2</v>
          </cell>
        </row>
        <row r="202">
          <cell r="A202">
            <v>6740</v>
          </cell>
          <cell r="B202" t="str">
            <v>BELLAC</v>
          </cell>
          <cell r="C202">
            <v>463</v>
          </cell>
          <cell r="D202">
            <v>0</v>
          </cell>
          <cell r="E202">
            <v>0</v>
          </cell>
          <cell r="F202">
            <v>17.5</v>
          </cell>
          <cell r="G202">
            <v>3.7796976241900648E-2</v>
          </cell>
          <cell r="H202">
            <v>117</v>
          </cell>
          <cell r="I202">
            <v>19.5</v>
          </cell>
          <cell r="J202">
            <v>91</v>
          </cell>
          <cell r="K202">
            <v>0</v>
          </cell>
          <cell r="L202">
            <v>0</v>
          </cell>
          <cell r="M202">
            <v>7</v>
          </cell>
          <cell r="N202">
            <v>7.6923076923076927E-2</v>
          </cell>
          <cell r="O202">
            <v>20</v>
          </cell>
          <cell r="P202">
            <v>3.3333333333333335</v>
          </cell>
          <cell r="Q202">
            <v>5.7360026582488788E-2</v>
          </cell>
        </row>
        <row r="203">
          <cell r="A203">
            <v>56738</v>
          </cell>
          <cell r="B203" t="str">
            <v>Multisite LIMOGES PL CARMES</v>
          </cell>
          <cell r="C203">
            <v>3140</v>
          </cell>
          <cell r="D203">
            <v>0</v>
          </cell>
          <cell r="E203">
            <v>0</v>
          </cell>
          <cell r="F203">
            <v>377.36</v>
          </cell>
          <cell r="G203">
            <v>0.12017834394904459</v>
          </cell>
          <cell r="H203">
            <v>534</v>
          </cell>
          <cell r="I203">
            <v>89</v>
          </cell>
          <cell r="J203">
            <v>618</v>
          </cell>
          <cell r="K203">
            <v>0</v>
          </cell>
          <cell r="L203">
            <v>2</v>
          </cell>
          <cell r="M203">
            <v>37</v>
          </cell>
          <cell r="N203">
            <v>5.9870550161812294E-2</v>
          </cell>
          <cell r="O203">
            <v>143</v>
          </cell>
          <cell r="P203">
            <v>23.833333333333332</v>
          </cell>
          <cell r="Q203">
            <v>9.0024447055428447E-2</v>
          </cell>
        </row>
        <row r="204">
          <cell r="A204">
            <v>6738</v>
          </cell>
          <cell r="B204" t="str">
            <v>LIMOGES LES CARMES</v>
          </cell>
          <cell r="C204">
            <v>1427</v>
          </cell>
          <cell r="D204">
            <v>0</v>
          </cell>
          <cell r="E204">
            <v>0</v>
          </cell>
          <cell r="F204">
            <v>155.86000000000001</v>
          </cell>
          <cell r="G204">
            <v>0.10922214435879468</v>
          </cell>
          <cell r="H204">
            <v>258</v>
          </cell>
          <cell r="I204">
            <v>43</v>
          </cell>
          <cell r="J204">
            <v>281</v>
          </cell>
          <cell r="K204">
            <v>0</v>
          </cell>
          <cell r="L204">
            <v>0</v>
          </cell>
          <cell r="M204">
            <v>21</v>
          </cell>
          <cell r="N204">
            <v>7.4733096085409248E-2</v>
          </cell>
          <cell r="O204">
            <v>61</v>
          </cell>
          <cell r="P204">
            <v>10.166666666666666</v>
          </cell>
          <cell r="Q204">
            <v>9.1977620222101958E-2</v>
          </cell>
        </row>
        <row r="205">
          <cell r="A205">
            <v>6743</v>
          </cell>
          <cell r="B205" t="str">
            <v>ST YRIEIX LA PERCHE</v>
          </cell>
          <cell r="C205">
            <v>645</v>
          </cell>
          <cell r="D205">
            <v>0</v>
          </cell>
          <cell r="E205">
            <v>0</v>
          </cell>
          <cell r="F205">
            <v>189.15</v>
          </cell>
          <cell r="G205">
            <v>0.29325581395348838</v>
          </cell>
          <cell r="H205">
            <v>0</v>
          </cell>
          <cell r="I205">
            <v>0</v>
          </cell>
          <cell r="J205">
            <v>128</v>
          </cell>
          <cell r="K205">
            <v>0</v>
          </cell>
          <cell r="L205">
            <v>0</v>
          </cell>
          <cell r="M205">
            <v>3</v>
          </cell>
          <cell r="N205">
            <v>2.34375E-2</v>
          </cell>
          <cell r="O205">
            <v>35</v>
          </cell>
          <cell r="P205">
            <v>5.833333333333333</v>
          </cell>
          <cell r="Q205">
            <v>0.15834665697674419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1068</v>
          </cell>
          <cell r="D207">
            <v>0</v>
          </cell>
          <cell r="E207">
            <v>0</v>
          </cell>
          <cell r="F207">
            <v>32.35</v>
          </cell>
          <cell r="G207">
            <v>3.0290262172284647E-2</v>
          </cell>
          <cell r="H207">
            <v>278</v>
          </cell>
          <cell r="I207">
            <v>46.333333333333336</v>
          </cell>
          <cell r="J207">
            <v>209</v>
          </cell>
          <cell r="K207">
            <v>0</v>
          </cell>
          <cell r="L207">
            <v>2</v>
          </cell>
          <cell r="M207">
            <v>13</v>
          </cell>
          <cell r="N207">
            <v>6.2200956937799042E-2</v>
          </cell>
          <cell r="O207">
            <v>48</v>
          </cell>
          <cell r="P207">
            <v>8</v>
          </cell>
          <cell r="Q207">
            <v>4.6245609555041846E-2</v>
          </cell>
        </row>
        <row r="208">
          <cell r="A208">
            <v>43866</v>
          </cell>
          <cell r="B208" t="str">
            <v>DGA CORREZE</v>
          </cell>
          <cell r="C208">
            <v>7595</v>
          </cell>
          <cell r="D208">
            <v>31.5</v>
          </cell>
          <cell r="E208">
            <v>49.85</v>
          </cell>
          <cell r="F208">
            <v>1055.5999999999999</v>
          </cell>
          <cell r="G208">
            <v>0.13898617511520736</v>
          </cell>
          <cell r="H208">
            <v>1147</v>
          </cell>
          <cell r="I208">
            <v>191.16666666666666</v>
          </cell>
          <cell r="J208">
            <v>1294</v>
          </cell>
          <cell r="K208">
            <v>4</v>
          </cell>
          <cell r="L208">
            <v>9</v>
          </cell>
          <cell r="M208">
            <v>168</v>
          </cell>
          <cell r="N208">
            <v>0.12982998454404945</v>
          </cell>
          <cell r="O208">
            <v>208</v>
          </cell>
          <cell r="P208">
            <v>34.666666666666664</v>
          </cell>
          <cell r="Q208">
            <v>0.13440807982962841</v>
          </cell>
        </row>
        <row r="209">
          <cell r="A209">
            <v>6732</v>
          </cell>
          <cell r="B209" t="str">
            <v>BRIVE</v>
          </cell>
          <cell r="C209">
            <v>2430</v>
          </cell>
          <cell r="D209">
            <v>31.5</v>
          </cell>
          <cell r="E209">
            <v>31.5</v>
          </cell>
          <cell r="F209">
            <v>226.72</v>
          </cell>
          <cell r="G209">
            <v>9.3300411522633742E-2</v>
          </cell>
          <cell r="H209">
            <v>478</v>
          </cell>
          <cell r="I209">
            <v>79.666666666666671</v>
          </cell>
          <cell r="J209">
            <v>418</v>
          </cell>
          <cell r="K209">
            <v>1</v>
          </cell>
          <cell r="L209">
            <v>1</v>
          </cell>
          <cell r="M209">
            <v>44</v>
          </cell>
          <cell r="N209">
            <v>0.10526315789473684</v>
          </cell>
          <cell r="O209">
            <v>78</v>
          </cell>
          <cell r="P209">
            <v>13</v>
          </cell>
          <cell r="Q209">
            <v>9.9281784708685289E-2</v>
          </cell>
        </row>
        <row r="210">
          <cell r="A210">
            <v>6735</v>
          </cell>
          <cell r="B210" t="str">
            <v>TULLE</v>
          </cell>
          <cell r="C210">
            <v>1470</v>
          </cell>
          <cell r="D210">
            <v>0</v>
          </cell>
          <cell r="E210">
            <v>0</v>
          </cell>
          <cell r="F210">
            <v>286.13</v>
          </cell>
          <cell r="G210">
            <v>0.19464625850340136</v>
          </cell>
          <cell r="H210">
            <v>141</v>
          </cell>
          <cell r="I210">
            <v>23.5</v>
          </cell>
          <cell r="J210">
            <v>230</v>
          </cell>
          <cell r="K210">
            <v>0</v>
          </cell>
          <cell r="L210">
            <v>1</v>
          </cell>
          <cell r="M210">
            <v>34</v>
          </cell>
          <cell r="N210">
            <v>0.14782608695652175</v>
          </cell>
          <cell r="O210">
            <v>33</v>
          </cell>
          <cell r="P210">
            <v>5.5</v>
          </cell>
          <cell r="Q210">
            <v>0.17123617272996156</v>
          </cell>
        </row>
        <row r="211">
          <cell r="A211">
            <v>6736</v>
          </cell>
          <cell r="B211" t="str">
            <v>USSEL</v>
          </cell>
          <cell r="C211">
            <v>700</v>
          </cell>
          <cell r="D211">
            <v>0</v>
          </cell>
          <cell r="E211">
            <v>0</v>
          </cell>
          <cell r="F211">
            <v>120</v>
          </cell>
          <cell r="G211">
            <v>0.17142857142857143</v>
          </cell>
          <cell r="H211">
            <v>83</v>
          </cell>
          <cell r="I211">
            <v>13.833333333333334</v>
          </cell>
          <cell r="J211">
            <v>121</v>
          </cell>
          <cell r="K211">
            <v>0</v>
          </cell>
          <cell r="L211">
            <v>1</v>
          </cell>
          <cell r="M211">
            <v>11</v>
          </cell>
          <cell r="N211">
            <v>9.0909090909090912E-2</v>
          </cell>
          <cell r="O211">
            <v>25</v>
          </cell>
          <cell r="P211">
            <v>4.166666666666667</v>
          </cell>
          <cell r="Q211">
            <v>0.13116883116883116</v>
          </cell>
        </row>
        <row r="212">
          <cell r="A212">
            <v>56741</v>
          </cell>
          <cell r="B212" t="str">
            <v>Multisite OBJAT</v>
          </cell>
          <cell r="C212">
            <v>2405</v>
          </cell>
          <cell r="D212">
            <v>0</v>
          </cell>
          <cell r="E212">
            <v>18.350000000000001</v>
          </cell>
          <cell r="F212">
            <v>364.45</v>
          </cell>
          <cell r="G212">
            <v>0.15153846153846154</v>
          </cell>
          <cell r="H212">
            <v>333</v>
          </cell>
          <cell r="I212">
            <v>55.5</v>
          </cell>
          <cell r="J212">
            <v>449</v>
          </cell>
          <cell r="K212">
            <v>3</v>
          </cell>
          <cell r="L212">
            <v>6</v>
          </cell>
          <cell r="M212">
            <v>65</v>
          </cell>
          <cell r="N212">
            <v>0.1447661469933185</v>
          </cell>
          <cell r="O212">
            <v>66</v>
          </cell>
          <cell r="P212">
            <v>11</v>
          </cell>
          <cell r="Q212">
            <v>0.14815230426589002</v>
          </cell>
        </row>
        <row r="213">
          <cell r="A213">
            <v>6741</v>
          </cell>
          <cell r="B213" t="str">
            <v>OBJAT</v>
          </cell>
          <cell r="C213">
            <v>700</v>
          </cell>
          <cell r="D213">
            <v>0</v>
          </cell>
          <cell r="E213">
            <v>0</v>
          </cell>
          <cell r="F213">
            <v>107.19</v>
          </cell>
          <cell r="G213">
            <v>0.15312857142857142</v>
          </cell>
          <cell r="H213">
            <v>96</v>
          </cell>
          <cell r="I213">
            <v>16</v>
          </cell>
          <cell r="J213">
            <v>125</v>
          </cell>
          <cell r="K213">
            <v>0</v>
          </cell>
          <cell r="L213">
            <v>1</v>
          </cell>
          <cell r="M213">
            <v>16</v>
          </cell>
          <cell r="N213">
            <v>0.128</v>
          </cell>
          <cell r="O213">
            <v>21</v>
          </cell>
          <cell r="P213">
            <v>3.5</v>
          </cell>
          <cell r="Q213">
            <v>0.1405642857142857</v>
          </cell>
        </row>
        <row r="214">
          <cell r="A214">
            <v>6745</v>
          </cell>
          <cell r="B214" t="str">
            <v>TERRASSON</v>
          </cell>
          <cell r="C214">
            <v>625</v>
          </cell>
          <cell r="D214">
            <v>0</v>
          </cell>
          <cell r="E214">
            <v>10.92</v>
          </cell>
          <cell r="F214">
            <v>157.35</v>
          </cell>
          <cell r="G214">
            <v>0.25175999999999998</v>
          </cell>
          <cell r="H214">
            <v>24</v>
          </cell>
          <cell r="I214">
            <v>4</v>
          </cell>
          <cell r="J214">
            <v>150</v>
          </cell>
          <cell r="K214">
            <v>3</v>
          </cell>
          <cell r="L214">
            <v>4</v>
          </cell>
          <cell r="M214">
            <v>35</v>
          </cell>
          <cell r="N214">
            <v>0.23333333333333334</v>
          </cell>
          <cell r="O214">
            <v>9</v>
          </cell>
          <cell r="P214">
            <v>1.5</v>
          </cell>
          <cell r="Q214">
            <v>0.24254666666666666</v>
          </cell>
        </row>
        <row r="215">
          <cell r="A215">
            <v>6751</v>
          </cell>
          <cell r="B215" t="str">
            <v>MALEMORT</v>
          </cell>
          <cell r="C215">
            <v>1080</v>
          </cell>
          <cell r="D215">
            <v>0</v>
          </cell>
          <cell r="E215">
            <v>7.44</v>
          </cell>
          <cell r="F215">
            <v>99.92</v>
          </cell>
          <cell r="G215">
            <v>9.2518518518518514E-2</v>
          </cell>
          <cell r="H215">
            <v>214</v>
          </cell>
          <cell r="I215">
            <v>35.666666666666664</v>
          </cell>
          <cell r="J215">
            <v>174</v>
          </cell>
          <cell r="K215">
            <v>0</v>
          </cell>
          <cell r="L215">
            <v>1</v>
          </cell>
          <cell r="M215">
            <v>14</v>
          </cell>
          <cell r="N215">
            <v>8.0459770114942528E-2</v>
          </cell>
          <cell r="O215">
            <v>37</v>
          </cell>
          <cell r="P215">
            <v>6.166666666666667</v>
          </cell>
          <cell r="Q215">
            <v>8.6489144316730521E-2</v>
          </cell>
        </row>
        <row r="216">
          <cell r="A216">
            <v>6742</v>
          </cell>
          <cell r="B216" t="str">
            <v>EGLETONS</v>
          </cell>
          <cell r="C216">
            <v>590</v>
          </cell>
          <cell r="D216">
            <v>0</v>
          </cell>
          <cell r="E216">
            <v>0</v>
          </cell>
          <cell r="F216">
            <v>58.3</v>
          </cell>
          <cell r="G216">
            <v>9.8813559322033895E-2</v>
          </cell>
          <cell r="H216">
            <v>113</v>
          </cell>
          <cell r="I216">
            <v>18.833333333333332</v>
          </cell>
          <cell r="J216">
            <v>81</v>
          </cell>
          <cell r="K216">
            <v>0</v>
          </cell>
          <cell r="L216">
            <v>0</v>
          </cell>
          <cell r="M216">
            <v>14</v>
          </cell>
          <cell r="N216">
            <v>0.1728395061728395</v>
          </cell>
          <cell r="O216">
            <v>10</v>
          </cell>
          <cell r="P216">
            <v>1.6666666666666667</v>
          </cell>
          <cell r="Q216">
            <v>0.1358265327474367</v>
          </cell>
        </row>
      </sheetData>
      <sheetData sheetId="4" refreshError="1">
        <row r="1">
          <cell r="A1">
            <v>0.14119999999999999</v>
          </cell>
          <cell r="B1">
            <v>6</v>
          </cell>
          <cell r="C1">
            <v>6</v>
          </cell>
          <cell r="D1">
            <v>18</v>
          </cell>
          <cell r="E1">
            <v>19</v>
          </cell>
          <cell r="F1">
            <v>20</v>
          </cell>
          <cell r="J1">
            <v>7</v>
          </cell>
          <cell r="K1">
            <v>22</v>
          </cell>
          <cell r="L1">
            <v>23</v>
          </cell>
          <cell r="M1">
            <v>24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14,12%</v>
          </cell>
          <cell r="C5" t="str">
            <v>Assureur</v>
          </cell>
          <cell r="J5" t="str">
            <v>Assureur</v>
          </cell>
        </row>
        <row r="6">
          <cell r="B6" t="str">
            <v>Résultats au 13/02/18</v>
          </cell>
          <cell r="C6" t="str">
            <v>MAS (Ajout 2 Roues)</v>
          </cell>
          <cell r="J6" t="str">
            <v>Prévoyance (Capital décès, Prévilion Prestige, GAV)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3
Etape 1</v>
          </cell>
        </row>
        <row r="8">
          <cell r="A8">
            <v>69014</v>
          </cell>
          <cell r="B8" t="str">
            <v>Banque de Proximité</v>
          </cell>
          <cell r="C8">
            <v>240359</v>
          </cell>
          <cell r="D8">
            <v>1017</v>
          </cell>
          <cell r="E8">
            <v>1897</v>
          </cell>
          <cell r="F8">
            <v>27594</v>
          </cell>
          <cell r="G8">
            <v>0.11480327343681743</v>
          </cell>
          <cell r="H8">
            <v>42111</v>
          </cell>
          <cell r="I8">
            <v>7018.5</v>
          </cell>
          <cell r="J8">
            <v>131703</v>
          </cell>
          <cell r="K8">
            <v>513</v>
          </cell>
          <cell r="L8">
            <v>1018</v>
          </cell>
          <cell r="M8">
            <v>14692</v>
          </cell>
          <cell r="N8">
            <v>0.11155402686347311</v>
          </cell>
          <cell r="O8">
            <v>23502</v>
          </cell>
          <cell r="P8">
            <v>3917</v>
          </cell>
          <cell r="Q8">
            <v>0.11317865015014528</v>
          </cell>
        </row>
        <row r="9">
          <cell r="A9">
            <v>43003</v>
          </cell>
          <cell r="B9" t="str">
            <v>RSO DdR du Sud Ouest</v>
          </cell>
          <cell r="C9">
            <v>18569</v>
          </cell>
          <cell r="D9">
            <v>68</v>
          </cell>
          <cell r="E9">
            <v>130</v>
          </cell>
          <cell r="F9">
            <v>2121</v>
          </cell>
          <cell r="G9">
            <v>0.11422262911303786</v>
          </cell>
          <cell r="H9">
            <v>3265</v>
          </cell>
          <cell r="I9">
            <v>544.16666666666663</v>
          </cell>
          <cell r="J9">
            <v>8787</v>
          </cell>
          <cell r="K9">
            <v>37</v>
          </cell>
          <cell r="L9">
            <v>77</v>
          </cell>
          <cell r="M9">
            <v>945</v>
          </cell>
          <cell r="N9">
            <v>0.10754523728234892</v>
          </cell>
          <cell r="O9">
            <v>1604</v>
          </cell>
          <cell r="P9">
            <v>267.33333333333331</v>
          </cell>
          <cell r="Q9">
            <v>0.11088393319769339</v>
          </cell>
        </row>
        <row r="10">
          <cell r="A10">
            <v>43700</v>
          </cell>
          <cell r="B10" t="str">
            <v>RSO DR Gironde</v>
          </cell>
          <cell r="C10">
            <v>6020</v>
          </cell>
          <cell r="D10">
            <v>22</v>
          </cell>
          <cell r="E10">
            <v>48</v>
          </cell>
          <cell r="F10">
            <v>598</v>
          </cell>
          <cell r="G10">
            <v>9.9335548172757471E-2</v>
          </cell>
          <cell r="H10">
            <v>1148</v>
          </cell>
          <cell r="I10">
            <v>191.33333333333334</v>
          </cell>
          <cell r="J10">
            <v>2504</v>
          </cell>
          <cell r="K10">
            <v>8</v>
          </cell>
          <cell r="L10">
            <v>21</v>
          </cell>
          <cell r="M10">
            <v>262</v>
          </cell>
          <cell r="N10">
            <v>0.10463258785942492</v>
          </cell>
          <cell r="O10">
            <v>465</v>
          </cell>
          <cell r="P10">
            <v>77.5</v>
          </cell>
          <cell r="Q10">
            <v>0.10198406801609119</v>
          </cell>
        </row>
        <row r="11">
          <cell r="A11">
            <v>43780</v>
          </cell>
          <cell r="B11" t="str">
            <v>RSO DR Sud Aquitaine</v>
          </cell>
          <cell r="C11">
            <v>4943</v>
          </cell>
          <cell r="D11">
            <v>16</v>
          </cell>
          <cell r="E11">
            <v>29</v>
          </cell>
          <cell r="F11">
            <v>634</v>
          </cell>
          <cell r="G11">
            <v>0.12826218895407648</v>
          </cell>
          <cell r="H11">
            <v>800</v>
          </cell>
          <cell r="I11">
            <v>133.33333333333334</v>
          </cell>
          <cell r="J11">
            <v>2374</v>
          </cell>
          <cell r="K11">
            <v>10</v>
          </cell>
          <cell r="L11">
            <v>18</v>
          </cell>
          <cell r="M11">
            <v>247</v>
          </cell>
          <cell r="N11">
            <v>0.10404380791912385</v>
          </cell>
          <cell r="O11">
            <v>442</v>
          </cell>
          <cell r="P11">
            <v>73.666666666666671</v>
          </cell>
          <cell r="Q11">
            <v>0.11615299843660017</v>
          </cell>
        </row>
        <row r="12">
          <cell r="A12">
            <v>43801</v>
          </cell>
          <cell r="B12" t="str">
            <v>RSO DR Poitou Charentes</v>
          </cell>
          <cell r="C12">
            <v>4628</v>
          </cell>
          <cell r="D12">
            <v>21</v>
          </cell>
          <cell r="E12">
            <v>31</v>
          </cell>
          <cell r="F12">
            <v>537</v>
          </cell>
          <cell r="G12">
            <v>0.11603284356093345</v>
          </cell>
          <cell r="H12">
            <v>806</v>
          </cell>
          <cell r="I12">
            <v>134.33333333333334</v>
          </cell>
          <cell r="J12">
            <v>2328</v>
          </cell>
          <cell r="K12">
            <v>10</v>
          </cell>
          <cell r="L12">
            <v>20</v>
          </cell>
          <cell r="M12">
            <v>249</v>
          </cell>
          <cell r="N12">
            <v>0.10695876288659793</v>
          </cell>
          <cell r="O12">
            <v>427</v>
          </cell>
          <cell r="P12">
            <v>71.166666666666671</v>
          </cell>
          <cell r="Q12">
            <v>0.11149580322376569</v>
          </cell>
        </row>
        <row r="13">
          <cell r="A13">
            <v>43861</v>
          </cell>
          <cell r="B13" t="str">
            <v>RSO DR Limousin Dordogne</v>
          </cell>
          <cell r="C13">
            <v>2774</v>
          </cell>
          <cell r="D13">
            <v>7</v>
          </cell>
          <cell r="E13">
            <v>17</v>
          </cell>
          <cell r="F13">
            <v>310</v>
          </cell>
          <cell r="G13">
            <v>0.11175198269646719</v>
          </cell>
          <cell r="H13">
            <v>495</v>
          </cell>
          <cell r="I13">
            <v>82.5</v>
          </cell>
          <cell r="J13">
            <v>1517</v>
          </cell>
          <cell r="K13">
            <v>9</v>
          </cell>
          <cell r="L13">
            <v>17</v>
          </cell>
          <cell r="M13">
            <v>177</v>
          </cell>
          <cell r="N13">
            <v>0.11667765326301911</v>
          </cell>
          <cell r="O13">
            <v>263</v>
          </cell>
          <cell r="P13">
            <v>43.833333333333336</v>
          </cell>
          <cell r="Q13">
            <v>0.11421481797974314</v>
          </cell>
        </row>
        <row r="14">
          <cell r="A14">
            <v>43703</v>
          </cell>
          <cell r="B14" t="str">
            <v>DGA BORDEAUX CENTRE</v>
          </cell>
          <cell r="C14">
            <v>1462</v>
          </cell>
          <cell r="D14">
            <v>3</v>
          </cell>
          <cell r="E14">
            <v>10</v>
          </cell>
          <cell r="F14">
            <v>130</v>
          </cell>
          <cell r="G14">
            <v>8.8919288645690833E-2</v>
          </cell>
          <cell r="H14">
            <v>294</v>
          </cell>
          <cell r="I14">
            <v>49</v>
          </cell>
          <cell r="J14">
            <v>611</v>
          </cell>
          <cell r="K14">
            <v>3</v>
          </cell>
          <cell r="L14">
            <v>8</v>
          </cell>
          <cell r="M14">
            <v>69</v>
          </cell>
          <cell r="N14">
            <v>0.11292962356792144</v>
          </cell>
          <cell r="O14">
            <v>109</v>
          </cell>
          <cell r="P14">
            <v>18.166666666666668</v>
          </cell>
          <cell r="Q14">
            <v>0.10092445610680614</v>
          </cell>
        </row>
        <row r="15">
          <cell r="A15">
            <v>51800</v>
          </cell>
          <cell r="B15" t="str">
            <v>Multisite BORDEAUX</v>
          </cell>
          <cell r="C15">
            <v>619</v>
          </cell>
          <cell r="D15">
            <v>2</v>
          </cell>
          <cell r="E15">
            <v>5</v>
          </cell>
          <cell r="F15">
            <v>56</v>
          </cell>
          <cell r="G15">
            <v>9.0468497576736667E-2</v>
          </cell>
          <cell r="H15">
            <v>124</v>
          </cell>
          <cell r="I15">
            <v>20.666666666666668</v>
          </cell>
          <cell r="J15">
            <v>240</v>
          </cell>
          <cell r="K15">
            <v>3</v>
          </cell>
          <cell r="L15">
            <v>5</v>
          </cell>
          <cell r="M15">
            <v>33</v>
          </cell>
          <cell r="N15">
            <v>0.13750000000000001</v>
          </cell>
          <cell r="O15">
            <v>37</v>
          </cell>
          <cell r="P15">
            <v>6.166666666666667</v>
          </cell>
          <cell r="Q15">
            <v>0.11398424878836834</v>
          </cell>
        </row>
        <row r="16">
          <cell r="A16">
            <v>1800</v>
          </cell>
          <cell r="B16" t="str">
            <v>BORDEAUX</v>
          </cell>
          <cell r="C16">
            <v>541</v>
          </cell>
          <cell r="D16">
            <v>2</v>
          </cell>
          <cell r="E16">
            <v>5</v>
          </cell>
          <cell r="F16">
            <v>49</v>
          </cell>
          <cell r="G16">
            <v>9.0573012939001843E-2</v>
          </cell>
          <cell r="H16">
            <v>108</v>
          </cell>
          <cell r="I16">
            <v>18</v>
          </cell>
          <cell r="J16">
            <v>216</v>
          </cell>
          <cell r="K16">
            <v>3</v>
          </cell>
          <cell r="L16">
            <v>5</v>
          </cell>
          <cell r="M16">
            <v>32</v>
          </cell>
          <cell r="N16">
            <v>0.14814814814814814</v>
          </cell>
          <cell r="O16">
            <v>31</v>
          </cell>
          <cell r="P16">
            <v>5.166666666666667</v>
          </cell>
          <cell r="Q16">
            <v>0.11936058054357498</v>
          </cell>
        </row>
        <row r="17">
          <cell r="A17">
            <v>1866</v>
          </cell>
          <cell r="B17" t="str">
            <v>BORDEAUX - PALAIS</v>
          </cell>
          <cell r="C17">
            <v>78</v>
          </cell>
          <cell r="D17">
            <v>0</v>
          </cell>
          <cell r="E17">
            <v>0</v>
          </cell>
          <cell r="F17">
            <v>7</v>
          </cell>
          <cell r="G17">
            <v>8.9743589743589744E-2</v>
          </cell>
          <cell r="H17">
            <v>16</v>
          </cell>
          <cell r="I17">
            <v>2.6666666666666665</v>
          </cell>
          <cell r="J17">
            <v>24</v>
          </cell>
          <cell r="K17">
            <v>0</v>
          </cell>
          <cell r="L17">
            <v>0</v>
          </cell>
          <cell r="M17">
            <v>1</v>
          </cell>
          <cell r="N17">
            <v>4.1666666666666664E-2</v>
          </cell>
          <cell r="O17">
            <v>6</v>
          </cell>
          <cell r="P17">
            <v>1</v>
          </cell>
          <cell r="Q17">
            <v>6.5705128205128208E-2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19</v>
          </cell>
          <cell r="D19">
            <v>0</v>
          </cell>
          <cell r="E19">
            <v>0</v>
          </cell>
          <cell r="F19">
            <v>1</v>
          </cell>
          <cell r="G19">
            <v>5.2631578947368418E-2</v>
          </cell>
          <cell r="H19">
            <v>5</v>
          </cell>
          <cell r="I19">
            <v>0.83333333333333337</v>
          </cell>
          <cell r="J19">
            <v>10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0.5</v>
          </cell>
          <cell r="Q19">
            <v>2.6315789473684209E-2</v>
          </cell>
        </row>
        <row r="20">
          <cell r="A20">
            <v>51832</v>
          </cell>
          <cell r="B20" t="str">
            <v>Multisite BORDEAUX CHARTRONS</v>
          </cell>
          <cell r="C20">
            <v>304</v>
          </cell>
          <cell r="D20">
            <v>0</v>
          </cell>
          <cell r="E20">
            <v>2</v>
          </cell>
          <cell r="F20">
            <v>32</v>
          </cell>
          <cell r="G20">
            <v>0.10526315789473684</v>
          </cell>
          <cell r="H20">
            <v>57</v>
          </cell>
          <cell r="I20">
            <v>9.5</v>
          </cell>
          <cell r="J20">
            <v>130</v>
          </cell>
          <cell r="K20">
            <v>0</v>
          </cell>
          <cell r="L20">
            <v>2</v>
          </cell>
          <cell r="M20">
            <v>16</v>
          </cell>
          <cell r="N20">
            <v>0.12307692307692308</v>
          </cell>
          <cell r="O20">
            <v>22</v>
          </cell>
          <cell r="P20">
            <v>3.6666666666666665</v>
          </cell>
          <cell r="Q20">
            <v>0.11417004048582996</v>
          </cell>
        </row>
        <row r="21">
          <cell r="A21">
            <v>1830</v>
          </cell>
          <cell r="B21" t="str">
            <v>LE BOUSCAT RAVEZIES</v>
          </cell>
          <cell r="C21">
            <v>55</v>
          </cell>
          <cell r="D21">
            <v>0</v>
          </cell>
          <cell r="E21">
            <v>0</v>
          </cell>
          <cell r="F21">
            <v>7</v>
          </cell>
          <cell r="G21">
            <v>0.12727272727272726</v>
          </cell>
          <cell r="H21">
            <v>9</v>
          </cell>
          <cell r="I21">
            <v>1.5</v>
          </cell>
          <cell r="J21">
            <v>24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7</v>
          </cell>
          <cell r="P21">
            <v>1.1666666666666667</v>
          </cell>
          <cell r="Q21">
            <v>6.363636363636363E-2</v>
          </cell>
        </row>
        <row r="22">
          <cell r="A22">
            <v>1832</v>
          </cell>
          <cell r="B22" t="str">
            <v>BORDEAUX CHARTRONS</v>
          </cell>
          <cell r="C22">
            <v>142</v>
          </cell>
          <cell r="D22">
            <v>0</v>
          </cell>
          <cell r="E22">
            <v>2</v>
          </cell>
          <cell r="F22">
            <v>17</v>
          </cell>
          <cell r="G22">
            <v>0.11971830985915492</v>
          </cell>
          <cell r="H22">
            <v>25</v>
          </cell>
          <cell r="I22">
            <v>4.166666666666667</v>
          </cell>
          <cell r="J22">
            <v>58</v>
          </cell>
          <cell r="K22">
            <v>0</v>
          </cell>
          <cell r="L22">
            <v>0</v>
          </cell>
          <cell r="M22">
            <v>9</v>
          </cell>
          <cell r="N22">
            <v>0.15517241379310345</v>
          </cell>
          <cell r="O22">
            <v>8</v>
          </cell>
          <cell r="P22">
            <v>1.3333333333333333</v>
          </cell>
          <cell r="Q22">
            <v>0.13744536182612918</v>
          </cell>
        </row>
        <row r="23">
          <cell r="A23">
            <v>1844</v>
          </cell>
          <cell r="B23" t="str">
            <v>BORDEAUX CITE GRAND PARC</v>
          </cell>
          <cell r="C23">
            <v>107</v>
          </cell>
          <cell r="D23">
            <v>0</v>
          </cell>
          <cell r="E23">
            <v>0</v>
          </cell>
          <cell r="F23">
            <v>8</v>
          </cell>
          <cell r="G23">
            <v>7.476635514018691E-2</v>
          </cell>
          <cell r="H23">
            <v>24</v>
          </cell>
          <cell r="I23">
            <v>4</v>
          </cell>
          <cell r="J23">
            <v>48</v>
          </cell>
          <cell r="K23">
            <v>0</v>
          </cell>
          <cell r="L23">
            <v>2</v>
          </cell>
          <cell r="M23">
            <v>7</v>
          </cell>
          <cell r="N23">
            <v>0.14583333333333334</v>
          </cell>
          <cell r="O23">
            <v>7</v>
          </cell>
          <cell r="P23">
            <v>1.1666666666666667</v>
          </cell>
          <cell r="Q23">
            <v>0.11029984423676012</v>
          </cell>
        </row>
        <row r="24">
          <cell r="A24">
            <v>1833</v>
          </cell>
          <cell r="B24" t="str">
            <v>BORDEAUX VICTOR HUGO</v>
          </cell>
          <cell r="C24">
            <v>148</v>
          </cell>
          <cell r="D24">
            <v>1</v>
          </cell>
          <cell r="E24">
            <v>2</v>
          </cell>
          <cell r="F24">
            <v>15</v>
          </cell>
          <cell r="G24">
            <v>0.10135135135135136</v>
          </cell>
          <cell r="H24">
            <v>28</v>
          </cell>
          <cell r="I24">
            <v>4.666666666666667</v>
          </cell>
          <cell r="J24">
            <v>68</v>
          </cell>
          <cell r="K24">
            <v>0</v>
          </cell>
          <cell r="L24">
            <v>0</v>
          </cell>
          <cell r="M24">
            <v>3</v>
          </cell>
          <cell r="N24">
            <v>4.4117647058823532E-2</v>
          </cell>
          <cell r="O24">
            <v>17</v>
          </cell>
          <cell r="P24">
            <v>2.8333333333333335</v>
          </cell>
          <cell r="Q24">
            <v>7.2734499205087441E-2</v>
          </cell>
        </row>
        <row r="25">
          <cell r="A25">
            <v>1841</v>
          </cell>
          <cell r="B25" t="str">
            <v>LE BOUSCAT BARRIERE DU MEDOC</v>
          </cell>
          <cell r="C25">
            <v>131</v>
          </cell>
          <cell r="D25">
            <v>0</v>
          </cell>
          <cell r="E25">
            <v>1</v>
          </cell>
          <cell r="F25">
            <v>6</v>
          </cell>
          <cell r="G25">
            <v>4.5801526717557252E-2</v>
          </cell>
          <cell r="H25">
            <v>32</v>
          </cell>
          <cell r="I25">
            <v>5.333333333333333</v>
          </cell>
          <cell r="J25">
            <v>54</v>
          </cell>
          <cell r="K25">
            <v>0</v>
          </cell>
          <cell r="L25">
            <v>0</v>
          </cell>
          <cell r="M25">
            <v>5</v>
          </cell>
          <cell r="N25">
            <v>9.2592592592592587E-2</v>
          </cell>
          <cell r="O25">
            <v>11</v>
          </cell>
          <cell r="P25">
            <v>1.8333333333333333</v>
          </cell>
          <cell r="Q25">
            <v>6.9197059655074916E-2</v>
          </cell>
        </row>
        <row r="26">
          <cell r="A26">
            <v>51847</v>
          </cell>
          <cell r="B26" t="str">
            <v>Multisite BORDEAUX VICTOIRE</v>
          </cell>
          <cell r="C26">
            <v>274</v>
          </cell>
          <cell r="D26">
            <v>0</v>
          </cell>
          <cell r="E26">
            <v>0</v>
          </cell>
          <cell r="F26">
            <v>20</v>
          </cell>
          <cell r="G26">
            <v>7.2992700729927001E-2</v>
          </cell>
          <cell r="H26">
            <v>60</v>
          </cell>
          <cell r="I26">
            <v>10</v>
          </cell>
          <cell r="J26">
            <v>114</v>
          </cell>
          <cell r="K26">
            <v>0</v>
          </cell>
          <cell r="L26">
            <v>1</v>
          </cell>
          <cell r="M26">
            <v>12</v>
          </cell>
          <cell r="N26">
            <v>0.10526315789473684</v>
          </cell>
          <cell r="O26">
            <v>22</v>
          </cell>
          <cell r="P26">
            <v>3.6666666666666665</v>
          </cell>
          <cell r="Q26">
            <v>8.9127929312331919E-2</v>
          </cell>
        </row>
        <row r="27">
          <cell r="A27">
            <v>1847</v>
          </cell>
          <cell r="B27" t="str">
            <v>BORDEAUX VICTOIRE</v>
          </cell>
          <cell r="C27">
            <v>189</v>
          </cell>
          <cell r="D27">
            <v>0</v>
          </cell>
          <cell r="E27">
            <v>0</v>
          </cell>
          <cell r="F27">
            <v>17</v>
          </cell>
          <cell r="G27">
            <v>8.9947089947089942E-2</v>
          </cell>
          <cell r="H27">
            <v>38</v>
          </cell>
          <cell r="I27">
            <v>6.333333333333333</v>
          </cell>
          <cell r="J27">
            <v>74</v>
          </cell>
          <cell r="K27">
            <v>0</v>
          </cell>
          <cell r="L27">
            <v>1</v>
          </cell>
          <cell r="M27">
            <v>8</v>
          </cell>
          <cell r="N27">
            <v>0.10810810810810811</v>
          </cell>
          <cell r="O27">
            <v>14</v>
          </cell>
          <cell r="P27">
            <v>2.3333333333333335</v>
          </cell>
          <cell r="Q27">
            <v>9.9027599027599028E-2</v>
          </cell>
        </row>
        <row r="28">
          <cell r="A28">
            <v>1854</v>
          </cell>
          <cell r="B28" t="str">
            <v>BORDEAUX SAINT-JEAN</v>
          </cell>
          <cell r="C28">
            <v>85</v>
          </cell>
          <cell r="D28">
            <v>0</v>
          </cell>
          <cell r="E28">
            <v>0</v>
          </cell>
          <cell r="F28">
            <v>3</v>
          </cell>
          <cell r="G28">
            <v>3.5294117647058823E-2</v>
          </cell>
          <cell r="H28">
            <v>22</v>
          </cell>
          <cell r="I28">
            <v>3.6666666666666665</v>
          </cell>
          <cell r="J28">
            <v>40</v>
          </cell>
          <cell r="K28">
            <v>0</v>
          </cell>
          <cell r="L28">
            <v>0</v>
          </cell>
          <cell r="M28">
            <v>4</v>
          </cell>
          <cell r="N28">
            <v>0.1</v>
          </cell>
          <cell r="O28">
            <v>8</v>
          </cell>
          <cell r="P28">
            <v>1.3333333333333333</v>
          </cell>
          <cell r="Q28">
            <v>6.7647058823529421E-2</v>
          </cell>
        </row>
        <row r="29">
          <cell r="A29">
            <v>43711</v>
          </cell>
          <cell r="B29" t="str">
            <v>DGA MERIGNAC - MEDOC</v>
          </cell>
          <cell r="C29">
            <v>1434</v>
          </cell>
          <cell r="D29">
            <v>9</v>
          </cell>
          <cell r="E29">
            <v>17</v>
          </cell>
          <cell r="F29">
            <v>158</v>
          </cell>
          <cell r="G29">
            <v>0.1101813110181311</v>
          </cell>
          <cell r="H29">
            <v>258</v>
          </cell>
          <cell r="I29">
            <v>43</v>
          </cell>
          <cell r="J29">
            <v>596</v>
          </cell>
          <cell r="K29">
            <v>1</v>
          </cell>
          <cell r="L29">
            <v>3</v>
          </cell>
          <cell r="M29">
            <v>68</v>
          </cell>
          <cell r="N29">
            <v>0.11409395973154363</v>
          </cell>
          <cell r="O29">
            <v>105</v>
          </cell>
          <cell r="P29">
            <v>17.5</v>
          </cell>
          <cell r="Q29">
            <v>0.11213763537483737</v>
          </cell>
        </row>
        <row r="30">
          <cell r="A30">
            <v>1837</v>
          </cell>
          <cell r="B30" t="str">
            <v>PAUILLAC</v>
          </cell>
          <cell r="C30">
            <v>131</v>
          </cell>
          <cell r="D30">
            <v>1</v>
          </cell>
          <cell r="E30">
            <v>2</v>
          </cell>
          <cell r="F30">
            <v>22</v>
          </cell>
          <cell r="G30">
            <v>0.16793893129770993</v>
          </cell>
          <cell r="H30">
            <v>16</v>
          </cell>
          <cell r="I30">
            <v>2.6666666666666665</v>
          </cell>
          <cell r="J30">
            <v>50</v>
          </cell>
          <cell r="K30">
            <v>0</v>
          </cell>
          <cell r="L30">
            <v>1</v>
          </cell>
          <cell r="M30">
            <v>8</v>
          </cell>
          <cell r="N30">
            <v>0.16</v>
          </cell>
          <cell r="O30">
            <v>7</v>
          </cell>
          <cell r="P30">
            <v>1.1666666666666667</v>
          </cell>
          <cell r="Q30">
            <v>0.16396946564885495</v>
          </cell>
        </row>
        <row r="31">
          <cell r="A31">
            <v>1840</v>
          </cell>
          <cell r="B31" t="str">
            <v>MERIGNAC</v>
          </cell>
          <cell r="C31">
            <v>292</v>
          </cell>
          <cell r="D31">
            <v>1</v>
          </cell>
          <cell r="E31">
            <v>2</v>
          </cell>
          <cell r="F31">
            <v>23</v>
          </cell>
          <cell r="G31">
            <v>7.8767123287671229E-2</v>
          </cell>
          <cell r="H31">
            <v>62</v>
          </cell>
          <cell r="I31">
            <v>10.333333333333334</v>
          </cell>
          <cell r="J31">
            <v>127</v>
          </cell>
          <cell r="K31">
            <v>0</v>
          </cell>
          <cell r="L31">
            <v>1</v>
          </cell>
          <cell r="M31">
            <v>13</v>
          </cell>
          <cell r="N31">
            <v>0.10236220472440945</v>
          </cell>
          <cell r="O31">
            <v>24</v>
          </cell>
          <cell r="P31">
            <v>4</v>
          </cell>
          <cell r="Q31">
            <v>9.0564664006040338E-2</v>
          </cell>
        </row>
        <row r="32">
          <cell r="A32">
            <v>1843</v>
          </cell>
          <cell r="B32" t="str">
            <v>SAINT MEDARD EN JALLES</v>
          </cell>
          <cell r="C32">
            <v>226</v>
          </cell>
          <cell r="D32">
            <v>0</v>
          </cell>
          <cell r="E32">
            <v>3</v>
          </cell>
          <cell r="F32">
            <v>27</v>
          </cell>
          <cell r="G32">
            <v>0.11946902654867257</v>
          </cell>
          <cell r="H32">
            <v>39</v>
          </cell>
          <cell r="I32">
            <v>6.5</v>
          </cell>
          <cell r="J32">
            <v>92</v>
          </cell>
          <cell r="K32">
            <v>0</v>
          </cell>
          <cell r="L32">
            <v>0</v>
          </cell>
          <cell r="M32">
            <v>5</v>
          </cell>
          <cell r="N32">
            <v>5.434782608695652E-2</v>
          </cell>
          <cell r="O32">
            <v>22</v>
          </cell>
          <cell r="P32">
            <v>3.6666666666666665</v>
          </cell>
          <cell r="Q32">
            <v>8.6908426317814549E-2</v>
          </cell>
        </row>
        <row r="33">
          <cell r="A33">
            <v>1850</v>
          </cell>
          <cell r="B33" t="str">
            <v>LESPARRE MEDOC</v>
          </cell>
          <cell r="C33">
            <v>192</v>
          </cell>
          <cell r="D33">
            <v>0</v>
          </cell>
          <cell r="E33">
            <v>0</v>
          </cell>
          <cell r="F33">
            <v>17</v>
          </cell>
          <cell r="G33">
            <v>8.8541666666666671E-2</v>
          </cell>
          <cell r="H33">
            <v>39</v>
          </cell>
          <cell r="I33">
            <v>6.5</v>
          </cell>
          <cell r="J33">
            <v>82</v>
          </cell>
          <cell r="K33">
            <v>0</v>
          </cell>
          <cell r="L33">
            <v>0</v>
          </cell>
          <cell r="M33">
            <v>3</v>
          </cell>
          <cell r="N33">
            <v>3.6585365853658534E-2</v>
          </cell>
          <cell r="O33">
            <v>21</v>
          </cell>
          <cell r="P33">
            <v>3.5</v>
          </cell>
          <cell r="Q33">
            <v>6.2563516260162599E-2</v>
          </cell>
        </row>
        <row r="34">
          <cell r="A34">
            <v>51851</v>
          </cell>
          <cell r="B34" t="str">
            <v>Multisite CAUDERAN</v>
          </cell>
          <cell r="C34">
            <v>304</v>
          </cell>
          <cell r="D34">
            <v>2</v>
          </cell>
          <cell r="E34">
            <v>3</v>
          </cell>
          <cell r="F34">
            <v>29</v>
          </cell>
          <cell r="G34">
            <v>9.5394736842105268E-2</v>
          </cell>
          <cell r="H34">
            <v>60</v>
          </cell>
          <cell r="I34">
            <v>10</v>
          </cell>
          <cell r="J34">
            <v>121</v>
          </cell>
          <cell r="K34">
            <v>1</v>
          </cell>
          <cell r="L34">
            <v>1</v>
          </cell>
          <cell r="M34">
            <v>13</v>
          </cell>
          <cell r="N34">
            <v>0.10743801652892562</v>
          </cell>
          <cell r="O34">
            <v>23</v>
          </cell>
          <cell r="P34">
            <v>3.8333333333333335</v>
          </cell>
          <cell r="Q34">
            <v>0.10141637668551545</v>
          </cell>
        </row>
        <row r="35">
          <cell r="A35">
            <v>1851</v>
          </cell>
          <cell r="B35" t="str">
            <v>BORDEAUX CAUDERAN</v>
          </cell>
          <cell r="C35">
            <v>184</v>
          </cell>
          <cell r="D35">
            <v>2</v>
          </cell>
          <cell r="E35">
            <v>2</v>
          </cell>
          <cell r="F35">
            <v>24</v>
          </cell>
          <cell r="G35">
            <v>0.13043478260869565</v>
          </cell>
          <cell r="H35">
            <v>30</v>
          </cell>
          <cell r="I35">
            <v>5</v>
          </cell>
          <cell r="J35">
            <v>71</v>
          </cell>
          <cell r="K35">
            <v>0</v>
          </cell>
          <cell r="L35">
            <v>0</v>
          </cell>
          <cell r="M35">
            <v>8</v>
          </cell>
          <cell r="N35">
            <v>0.11267605633802817</v>
          </cell>
          <cell r="O35">
            <v>13</v>
          </cell>
          <cell r="P35">
            <v>2.1666666666666665</v>
          </cell>
          <cell r="Q35">
            <v>0.1215554194733619</v>
          </cell>
        </row>
        <row r="36">
          <cell r="A36">
            <v>1864</v>
          </cell>
          <cell r="B36" t="str">
            <v>MERIGNAC MONDESIR</v>
          </cell>
          <cell r="C36">
            <v>120</v>
          </cell>
          <cell r="D36">
            <v>0</v>
          </cell>
          <cell r="E36">
            <v>1</v>
          </cell>
          <cell r="F36">
            <v>5</v>
          </cell>
          <cell r="G36">
            <v>4.1666666666666664E-2</v>
          </cell>
          <cell r="H36">
            <v>30</v>
          </cell>
          <cell r="I36">
            <v>5</v>
          </cell>
          <cell r="J36">
            <v>50</v>
          </cell>
          <cell r="K36">
            <v>1</v>
          </cell>
          <cell r="L36">
            <v>1</v>
          </cell>
          <cell r="M36">
            <v>5</v>
          </cell>
          <cell r="N36">
            <v>0.1</v>
          </cell>
          <cell r="O36">
            <v>10</v>
          </cell>
          <cell r="P36">
            <v>1.6666666666666667</v>
          </cell>
          <cell r="Q36">
            <v>7.0833333333333331E-2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319</v>
          </cell>
          <cell r="D38">
            <v>5</v>
          </cell>
          <cell r="E38">
            <v>7</v>
          </cell>
          <cell r="F38">
            <v>40</v>
          </cell>
          <cell r="G38">
            <v>0.12539184952978055</v>
          </cell>
          <cell r="H38">
            <v>53</v>
          </cell>
          <cell r="I38">
            <v>8.8333333333333339</v>
          </cell>
          <cell r="J38">
            <v>124</v>
          </cell>
          <cell r="K38">
            <v>0</v>
          </cell>
          <cell r="L38">
            <v>0</v>
          </cell>
          <cell r="M38">
            <v>26</v>
          </cell>
          <cell r="N38">
            <v>0.20967741935483872</v>
          </cell>
          <cell r="O38">
            <v>10</v>
          </cell>
          <cell r="P38">
            <v>1.6666666666666667</v>
          </cell>
          <cell r="Q38">
            <v>0.16753463444230965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162</v>
          </cell>
          <cell r="D40">
            <v>0</v>
          </cell>
          <cell r="E40">
            <v>0</v>
          </cell>
          <cell r="F40">
            <v>13</v>
          </cell>
          <cell r="G40">
            <v>8.0246913580246909E-2</v>
          </cell>
          <cell r="H40">
            <v>34</v>
          </cell>
          <cell r="I40">
            <v>5.666666666666667</v>
          </cell>
          <cell r="J40">
            <v>65</v>
          </cell>
          <cell r="K40">
            <v>0</v>
          </cell>
          <cell r="L40">
            <v>0</v>
          </cell>
          <cell r="M40">
            <v>9</v>
          </cell>
          <cell r="N40">
            <v>0.13846153846153847</v>
          </cell>
          <cell r="O40">
            <v>10</v>
          </cell>
          <cell r="P40">
            <v>1.6666666666666667</v>
          </cell>
          <cell r="Q40">
            <v>0.10935422602089269</v>
          </cell>
        </row>
        <row r="41">
          <cell r="A41">
            <v>1860</v>
          </cell>
          <cell r="B41" t="str">
            <v>BLANQUEFORT</v>
          </cell>
          <cell r="C41">
            <v>157</v>
          </cell>
          <cell r="D41">
            <v>5</v>
          </cell>
          <cell r="E41">
            <v>7</v>
          </cell>
          <cell r="F41">
            <v>27</v>
          </cell>
          <cell r="G41">
            <v>0.17197452229299362</v>
          </cell>
          <cell r="H41">
            <v>19</v>
          </cell>
          <cell r="I41">
            <v>3.1666666666666665</v>
          </cell>
          <cell r="J41">
            <v>59</v>
          </cell>
          <cell r="K41">
            <v>0</v>
          </cell>
          <cell r="L41">
            <v>0</v>
          </cell>
          <cell r="M41">
            <v>17</v>
          </cell>
          <cell r="N41">
            <v>0.28813559322033899</v>
          </cell>
          <cell r="O41">
            <v>1</v>
          </cell>
          <cell r="P41">
            <v>0.16666666666666666</v>
          </cell>
          <cell r="Q41">
            <v>0.23005505775666629</v>
          </cell>
        </row>
        <row r="42">
          <cell r="A42">
            <v>43717</v>
          </cell>
          <cell r="B42" t="str">
            <v>DGA SUD GIRONDE</v>
          </cell>
          <cell r="C42">
            <v>1160</v>
          </cell>
          <cell r="D42">
            <v>2</v>
          </cell>
          <cell r="E42">
            <v>8</v>
          </cell>
          <cell r="F42">
            <v>108</v>
          </cell>
          <cell r="G42">
            <v>9.3103448275862075E-2</v>
          </cell>
          <cell r="H42">
            <v>229</v>
          </cell>
          <cell r="I42">
            <v>38.166666666666664</v>
          </cell>
          <cell r="J42">
            <v>489</v>
          </cell>
          <cell r="K42">
            <v>2</v>
          </cell>
          <cell r="L42">
            <v>4</v>
          </cell>
          <cell r="M42">
            <v>35</v>
          </cell>
          <cell r="N42">
            <v>7.1574642126789365E-2</v>
          </cell>
          <cell r="O42">
            <v>107</v>
          </cell>
          <cell r="P42">
            <v>17.833333333333332</v>
          </cell>
          <cell r="Q42">
            <v>8.233904520132572E-2</v>
          </cell>
        </row>
        <row r="43">
          <cell r="A43">
            <v>1842</v>
          </cell>
          <cell r="B43" t="str">
            <v>BORDEAUX BARRIERE DE PESSAC</v>
          </cell>
          <cell r="C43">
            <v>107</v>
          </cell>
          <cell r="D43">
            <v>0</v>
          </cell>
          <cell r="E43">
            <v>0</v>
          </cell>
          <cell r="F43">
            <v>9</v>
          </cell>
          <cell r="G43">
            <v>8.4112149532710276E-2</v>
          </cell>
          <cell r="H43">
            <v>23</v>
          </cell>
          <cell r="I43">
            <v>3.8333333333333335</v>
          </cell>
          <cell r="J43">
            <v>47</v>
          </cell>
          <cell r="K43">
            <v>0</v>
          </cell>
          <cell r="L43">
            <v>0</v>
          </cell>
          <cell r="M43">
            <v>1</v>
          </cell>
          <cell r="N43">
            <v>2.1276595744680851E-2</v>
          </cell>
          <cell r="O43">
            <v>13</v>
          </cell>
          <cell r="P43">
            <v>2.1666666666666665</v>
          </cell>
          <cell r="Q43">
            <v>5.2694372638695565E-2</v>
          </cell>
        </row>
        <row r="44">
          <cell r="A44">
            <v>51845</v>
          </cell>
          <cell r="B44" t="str">
            <v>Multisite PESSAC</v>
          </cell>
          <cell r="C44">
            <v>317</v>
          </cell>
          <cell r="D44">
            <v>0</v>
          </cell>
          <cell r="E44">
            <v>1</v>
          </cell>
          <cell r="F44">
            <v>30</v>
          </cell>
          <cell r="G44">
            <v>9.4637223974763401E-2</v>
          </cell>
          <cell r="H44">
            <v>62</v>
          </cell>
          <cell r="I44">
            <v>10.333333333333334</v>
          </cell>
          <cell r="J44">
            <v>146</v>
          </cell>
          <cell r="K44">
            <v>2</v>
          </cell>
          <cell r="L44">
            <v>2</v>
          </cell>
          <cell r="M44">
            <v>8</v>
          </cell>
          <cell r="N44">
            <v>5.4794520547945202E-2</v>
          </cell>
          <cell r="O44">
            <v>35</v>
          </cell>
          <cell r="P44">
            <v>5.833333333333333</v>
          </cell>
          <cell r="Q44">
            <v>7.4715872261354302E-2</v>
          </cell>
        </row>
        <row r="45">
          <cell r="A45">
            <v>1845</v>
          </cell>
          <cell r="B45" t="str">
            <v>PESSAC</v>
          </cell>
          <cell r="C45">
            <v>199</v>
          </cell>
          <cell r="D45">
            <v>0</v>
          </cell>
          <cell r="E45">
            <v>1</v>
          </cell>
          <cell r="F45">
            <v>20</v>
          </cell>
          <cell r="G45">
            <v>0.10050251256281408</v>
          </cell>
          <cell r="H45">
            <v>38</v>
          </cell>
          <cell r="I45">
            <v>6.333333333333333</v>
          </cell>
          <cell r="J45">
            <v>99</v>
          </cell>
          <cell r="K45">
            <v>2</v>
          </cell>
          <cell r="L45">
            <v>2</v>
          </cell>
          <cell r="M45">
            <v>6</v>
          </cell>
          <cell r="N45">
            <v>6.0606060606060608E-2</v>
          </cell>
          <cell r="O45">
            <v>23</v>
          </cell>
          <cell r="P45">
            <v>3.8333333333333335</v>
          </cell>
          <cell r="Q45">
            <v>8.0554286584437335E-2</v>
          </cell>
        </row>
        <row r="46">
          <cell r="A46">
            <v>1865</v>
          </cell>
          <cell r="B46" t="str">
            <v>PESSAC ALOUETTE</v>
          </cell>
          <cell r="C46">
            <v>118</v>
          </cell>
          <cell r="D46">
            <v>0</v>
          </cell>
          <cell r="E46">
            <v>0</v>
          </cell>
          <cell r="F46">
            <v>10</v>
          </cell>
          <cell r="G46">
            <v>8.4745762711864403E-2</v>
          </cell>
          <cell r="H46">
            <v>25</v>
          </cell>
          <cell r="I46">
            <v>4.166666666666667</v>
          </cell>
          <cell r="J46">
            <v>47</v>
          </cell>
          <cell r="K46">
            <v>0</v>
          </cell>
          <cell r="L46">
            <v>0</v>
          </cell>
          <cell r="M46">
            <v>2</v>
          </cell>
          <cell r="N46">
            <v>4.2553191489361701E-2</v>
          </cell>
          <cell r="O46">
            <v>12</v>
          </cell>
          <cell r="P46">
            <v>2</v>
          </cell>
          <cell r="Q46">
            <v>6.3649477100613056E-2</v>
          </cell>
        </row>
        <row r="47">
          <cell r="A47">
            <v>1846</v>
          </cell>
          <cell r="B47" t="str">
            <v>BORDEAUX BARRIER DE TOULOUSE</v>
          </cell>
          <cell r="C47">
            <v>118</v>
          </cell>
          <cell r="D47">
            <v>0</v>
          </cell>
          <cell r="E47">
            <v>0</v>
          </cell>
          <cell r="F47">
            <v>9</v>
          </cell>
          <cell r="G47">
            <v>7.6271186440677971E-2</v>
          </cell>
          <cell r="H47">
            <v>26</v>
          </cell>
          <cell r="I47">
            <v>4.333333333333333</v>
          </cell>
          <cell r="J47">
            <v>46</v>
          </cell>
          <cell r="K47">
            <v>0</v>
          </cell>
          <cell r="L47">
            <v>0</v>
          </cell>
          <cell r="M47">
            <v>2</v>
          </cell>
          <cell r="N47">
            <v>4.3478260869565216E-2</v>
          </cell>
          <cell r="O47">
            <v>12</v>
          </cell>
          <cell r="P47">
            <v>2</v>
          </cell>
          <cell r="Q47">
            <v>5.9874723655121594E-2</v>
          </cell>
        </row>
        <row r="48">
          <cell r="A48">
            <v>51855</v>
          </cell>
          <cell r="B48" t="str">
            <v>Multisite TALENCE</v>
          </cell>
          <cell r="C48">
            <v>439</v>
          </cell>
          <cell r="D48">
            <v>2</v>
          </cell>
          <cell r="E48">
            <v>6</v>
          </cell>
          <cell r="F48">
            <v>41</v>
          </cell>
          <cell r="G48">
            <v>9.3394077448747156E-2</v>
          </cell>
          <cell r="H48">
            <v>87</v>
          </cell>
          <cell r="I48">
            <v>14.5</v>
          </cell>
          <cell r="J48">
            <v>175</v>
          </cell>
          <cell r="K48">
            <v>0</v>
          </cell>
          <cell r="L48">
            <v>2</v>
          </cell>
          <cell r="M48">
            <v>17</v>
          </cell>
          <cell r="N48">
            <v>9.7142857142857142E-2</v>
          </cell>
          <cell r="O48">
            <v>34</v>
          </cell>
          <cell r="P48">
            <v>5.666666666666667</v>
          </cell>
          <cell r="Q48">
            <v>9.5268467295802156E-2</v>
          </cell>
        </row>
        <row r="49">
          <cell r="A49">
            <v>1855</v>
          </cell>
          <cell r="B49" t="str">
            <v>TALENCE</v>
          </cell>
          <cell r="C49">
            <v>246</v>
          </cell>
          <cell r="D49">
            <v>0</v>
          </cell>
          <cell r="E49">
            <v>0</v>
          </cell>
          <cell r="F49">
            <v>20</v>
          </cell>
          <cell r="G49">
            <v>8.1300813008130079E-2</v>
          </cell>
          <cell r="H49">
            <v>52</v>
          </cell>
          <cell r="I49">
            <v>8.6666666666666661</v>
          </cell>
          <cell r="J49">
            <v>111</v>
          </cell>
          <cell r="K49">
            <v>0</v>
          </cell>
          <cell r="L49">
            <v>1</v>
          </cell>
          <cell r="M49">
            <v>12</v>
          </cell>
          <cell r="N49">
            <v>0.10810810810810811</v>
          </cell>
          <cell r="O49">
            <v>21</v>
          </cell>
          <cell r="P49">
            <v>3.5</v>
          </cell>
          <cell r="Q49">
            <v>9.4704460558119097E-2</v>
          </cell>
        </row>
        <row r="50">
          <cell r="A50">
            <v>1857</v>
          </cell>
          <cell r="B50" t="str">
            <v>VILLENAVE D'ORNON</v>
          </cell>
          <cell r="C50">
            <v>193</v>
          </cell>
          <cell r="D50">
            <v>2</v>
          </cell>
          <cell r="E50">
            <v>6</v>
          </cell>
          <cell r="F50">
            <v>21</v>
          </cell>
          <cell r="G50">
            <v>0.10880829015544041</v>
          </cell>
          <cell r="H50">
            <v>35</v>
          </cell>
          <cell r="I50">
            <v>5.833333333333333</v>
          </cell>
          <cell r="J50">
            <v>64</v>
          </cell>
          <cell r="K50">
            <v>0</v>
          </cell>
          <cell r="L50">
            <v>1</v>
          </cell>
          <cell r="M50">
            <v>5</v>
          </cell>
          <cell r="N50">
            <v>7.8125E-2</v>
          </cell>
          <cell r="O50">
            <v>14</v>
          </cell>
          <cell r="P50">
            <v>2.3333333333333335</v>
          </cell>
          <cell r="Q50">
            <v>9.3466645077720206E-2</v>
          </cell>
        </row>
        <row r="51">
          <cell r="A51">
            <v>1856</v>
          </cell>
          <cell r="B51" t="str">
            <v>GRADIGNAN</v>
          </cell>
          <cell r="C51">
            <v>192</v>
          </cell>
          <cell r="D51">
            <v>0</v>
          </cell>
          <cell r="E51">
            <v>1</v>
          </cell>
          <cell r="F51">
            <v>19</v>
          </cell>
          <cell r="G51">
            <v>9.8958333333333329E-2</v>
          </cell>
          <cell r="H51">
            <v>37</v>
          </cell>
          <cell r="I51">
            <v>6.166666666666667</v>
          </cell>
          <cell r="J51">
            <v>75</v>
          </cell>
          <cell r="K51">
            <v>0</v>
          </cell>
          <cell r="L51">
            <v>0</v>
          </cell>
          <cell r="M51">
            <v>7</v>
          </cell>
          <cell r="N51">
            <v>9.3333333333333338E-2</v>
          </cell>
          <cell r="O51">
            <v>15</v>
          </cell>
          <cell r="P51">
            <v>2.5</v>
          </cell>
          <cell r="Q51">
            <v>9.6145833333333333E-2</v>
          </cell>
        </row>
        <row r="52">
          <cell r="A52">
            <v>43739</v>
          </cell>
          <cell r="B52" t="str">
            <v>DGA BASSIN D'ARCACHON</v>
          </cell>
          <cell r="C52">
            <v>817</v>
          </cell>
          <cell r="D52">
            <v>1</v>
          </cell>
          <cell r="E52">
            <v>4</v>
          </cell>
          <cell r="F52">
            <v>79</v>
          </cell>
          <cell r="G52">
            <v>9.6695226438188495E-2</v>
          </cell>
          <cell r="H52">
            <v>158</v>
          </cell>
          <cell r="I52">
            <v>26.333333333333332</v>
          </cell>
          <cell r="J52">
            <v>347</v>
          </cell>
          <cell r="K52">
            <v>2</v>
          </cell>
          <cell r="L52">
            <v>4</v>
          </cell>
          <cell r="M52">
            <v>43</v>
          </cell>
          <cell r="N52">
            <v>0.1239193083573487</v>
          </cell>
          <cell r="O52">
            <v>58</v>
          </cell>
          <cell r="P52">
            <v>9.6666666666666661</v>
          </cell>
          <cell r="Q52">
            <v>0.1103072673977686</v>
          </cell>
        </row>
        <row r="53">
          <cell r="A53">
            <v>1831</v>
          </cell>
          <cell r="B53" t="str">
            <v>ARCACHON</v>
          </cell>
          <cell r="C53">
            <v>170</v>
          </cell>
          <cell r="D53">
            <v>0</v>
          </cell>
          <cell r="E53">
            <v>1</v>
          </cell>
          <cell r="F53">
            <v>16</v>
          </cell>
          <cell r="G53">
            <v>9.4117647058823528E-2</v>
          </cell>
          <cell r="H53">
            <v>34</v>
          </cell>
          <cell r="I53">
            <v>5.666666666666667</v>
          </cell>
          <cell r="J53">
            <v>79</v>
          </cell>
          <cell r="K53">
            <v>0</v>
          </cell>
          <cell r="L53">
            <v>0</v>
          </cell>
          <cell r="M53">
            <v>8</v>
          </cell>
          <cell r="N53">
            <v>0.10126582278481013</v>
          </cell>
          <cell r="O53">
            <v>15</v>
          </cell>
          <cell r="P53">
            <v>2.5</v>
          </cell>
          <cell r="Q53">
            <v>9.769173492181682E-2</v>
          </cell>
        </row>
        <row r="54">
          <cell r="A54">
            <v>51848</v>
          </cell>
          <cell r="B54" t="str">
            <v>Multisite LA TESTE DE BUCH</v>
          </cell>
          <cell r="C54">
            <v>351</v>
          </cell>
          <cell r="D54">
            <v>1</v>
          </cell>
          <cell r="E54">
            <v>2</v>
          </cell>
          <cell r="F54">
            <v>32</v>
          </cell>
          <cell r="G54">
            <v>9.1168091168091173E-2</v>
          </cell>
          <cell r="H54">
            <v>70</v>
          </cell>
          <cell r="I54">
            <v>11.666666666666666</v>
          </cell>
          <cell r="J54">
            <v>148</v>
          </cell>
          <cell r="K54">
            <v>2</v>
          </cell>
          <cell r="L54">
            <v>2</v>
          </cell>
          <cell r="M54">
            <v>19</v>
          </cell>
          <cell r="N54">
            <v>0.12837837837837837</v>
          </cell>
          <cell r="O54">
            <v>24</v>
          </cell>
          <cell r="P54">
            <v>4</v>
          </cell>
          <cell r="Q54">
            <v>0.10977323477323478</v>
          </cell>
        </row>
        <row r="55">
          <cell r="A55">
            <v>1848</v>
          </cell>
          <cell r="B55" t="str">
            <v>LA TESTE DE BUCH</v>
          </cell>
          <cell r="C55">
            <v>218</v>
          </cell>
          <cell r="D55">
            <v>0</v>
          </cell>
          <cell r="E55">
            <v>0</v>
          </cell>
          <cell r="F55">
            <v>20</v>
          </cell>
          <cell r="G55">
            <v>9.1743119266055051E-2</v>
          </cell>
          <cell r="H55">
            <v>44</v>
          </cell>
          <cell r="I55">
            <v>7.333333333333333</v>
          </cell>
          <cell r="J55">
            <v>96</v>
          </cell>
          <cell r="K55">
            <v>1</v>
          </cell>
          <cell r="L55">
            <v>1</v>
          </cell>
          <cell r="M55">
            <v>13</v>
          </cell>
          <cell r="N55">
            <v>0.13541666666666666</v>
          </cell>
          <cell r="O55">
            <v>15</v>
          </cell>
          <cell r="P55">
            <v>2.5</v>
          </cell>
          <cell r="Q55">
            <v>0.11357989296636085</v>
          </cell>
        </row>
        <row r="56">
          <cell r="A56">
            <v>1870</v>
          </cell>
          <cell r="B56" t="str">
            <v>GUJAN MESTRAS</v>
          </cell>
          <cell r="C56">
            <v>133</v>
          </cell>
          <cell r="D56">
            <v>1</v>
          </cell>
          <cell r="E56">
            <v>2</v>
          </cell>
          <cell r="F56">
            <v>12</v>
          </cell>
          <cell r="G56">
            <v>9.0225563909774431E-2</v>
          </cell>
          <cell r="H56">
            <v>27</v>
          </cell>
          <cell r="I56">
            <v>4.5</v>
          </cell>
          <cell r="J56">
            <v>52</v>
          </cell>
          <cell r="K56">
            <v>1</v>
          </cell>
          <cell r="L56">
            <v>1</v>
          </cell>
          <cell r="M56">
            <v>6</v>
          </cell>
          <cell r="N56">
            <v>0.11538461538461539</v>
          </cell>
          <cell r="O56">
            <v>10</v>
          </cell>
          <cell r="P56">
            <v>1.6666666666666667</v>
          </cell>
          <cell r="Q56">
            <v>0.10280508964719491</v>
          </cell>
        </row>
        <row r="57">
          <cell r="A57">
            <v>51852</v>
          </cell>
          <cell r="B57" t="str">
            <v>Multisite ANDERNOS LES BAINS</v>
          </cell>
          <cell r="C57">
            <v>313</v>
          </cell>
          <cell r="D57">
            <v>0</v>
          </cell>
          <cell r="E57">
            <v>1</v>
          </cell>
          <cell r="F57">
            <v>31</v>
          </cell>
          <cell r="G57">
            <v>9.9041533546325874E-2</v>
          </cell>
          <cell r="H57">
            <v>60</v>
          </cell>
          <cell r="I57">
            <v>10</v>
          </cell>
          <cell r="J57">
            <v>131</v>
          </cell>
          <cell r="K57">
            <v>0</v>
          </cell>
          <cell r="L57">
            <v>2</v>
          </cell>
          <cell r="M57">
            <v>16</v>
          </cell>
          <cell r="N57">
            <v>0.12213740458015267</v>
          </cell>
          <cell r="O57">
            <v>22</v>
          </cell>
          <cell r="P57">
            <v>3.6666666666666665</v>
          </cell>
          <cell r="Q57">
            <v>0.11058946906323927</v>
          </cell>
        </row>
        <row r="58">
          <cell r="A58">
            <v>1852</v>
          </cell>
          <cell r="B58" t="str">
            <v>ANDERNOS LES BAINS</v>
          </cell>
          <cell r="C58">
            <v>184</v>
          </cell>
          <cell r="D58">
            <v>0</v>
          </cell>
          <cell r="E58">
            <v>1</v>
          </cell>
          <cell r="F58">
            <v>20</v>
          </cell>
          <cell r="G58">
            <v>0.10869565217391304</v>
          </cell>
          <cell r="H58">
            <v>34</v>
          </cell>
          <cell r="I58">
            <v>5.666666666666667</v>
          </cell>
          <cell r="J58">
            <v>78</v>
          </cell>
          <cell r="K58">
            <v>0</v>
          </cell>
          <cell r="L58">
            <v>0</v>
          </cell>
          <cell r="M58">
            <v>13</v>
          </cell>
          <cell r="N58">
            <v>0.16666666666666666</v>
          </cell>
          <cell r="O58">
            <v>10</v>
          </cell>
          <cell r="P58">
            <v>1.6666666666666667</v>
          </cell>
          <cell r="Q58">
            <v>0.13768115942028986</v>
          </cell>
        </row>
        <row r="59">
          <cell r="A59">
            <v>1873</v>
          </cell>
          <cell r="B59" t="str">
            <v>BIGANOS</v>
          </cell>
          <cell r="C59">
            <v>129</v>
          </cell>
          <cell r="D59">
            <v>0</v>
          </cell>
          <cell r="E59">
            <v>0</v>
          </cell>
          <cell r="F59">
            <v>11</v>
          </cell>
          <cell r="G59">
            <v>8.5271317829457363E-2</v>
          </cell>
          <cell r="H59">
            <v>27</v>
          </cell>
          <cell r="I59">
            <v>4.5</v>
          </cell>
          <cell r="J59">
            <v>53</v>
          </cell>
          <cell r="K59">
            <v>0</v>
          </cell>
          <cell r="L59">
            <v>2</v>
          </cell>
          <cell r="M59">
            <v>3</v>
          </cell>
          <cell r="N59">
            <v>5.6603773584905662E-2</v>
          </cell>
          <cell r="O59">
            <v>13</v>
          </cell>
          <cell r="P59">
            <v>2.1666666666666665</v>
          </cell>
          <cell r="Q59">
            <v>7.0937545707181512E-2</v>
          </cell>
        </row>
        <row r="60">
          <cell r="A60">
            <v>43741</v>
          </cell>
          <cell r="B60" t="str">
            <v>DGA BORDEAUX RIVE DROITE</v>
          </cell>
          <cell r="C60">
            <v>1104</v>
          </cell>
          <cell r="D60">
            <v>7</v>
          </cell>
          <cell r="E60">
            <v>9</v>
          </cell>
          <cell r="F60">
            <v>123</v>
          </cell>
          <cell r="G60">
            <v>0.11141304347826086</v>
          </cell>
          <cell r="H60">
            <v>198</v>
          </cell>
          <cell r="I60">
            <v>33</v>
          </cell>
          <cell r="J60">
            <v>462</v>
          </cell>
          <cell r="K60">
            <v>0</v>
          </cell>
          <cell r="L60">
            <v>2</v>
          </cell>
          <cell r="M60">
            <v>47</v>
          </cell>
          <cell r="N60">
            <v>0.10173160173160173</v>
          </cell>
          <cell r="O60">
            <v>87</v>
          </cell>
          <cell r="P60">
            <v>14.5</v>
          </cell>
          <cell r="Q60">
            <v>0.1065723226049313</v>
          </cell>
        </row>
        <row r="61">
          <cell r="A61">
            <v>1834</v>
          </cell>
          <cell r="B61" t="str">
            <v>LANGON</v>
          </cell>
          <cell r="C61">
            <v>191</v>
          </cell>
          <cell r="D61">
            <v>0</v>
          </cell>
          <cell r="E61">
            <v>0</v>
          </cell>
          <cell r="F61">
            <v>10</v>
          </cell>
          <cell r="G61">
            <v>5.2356020942408377E-2</v>
          </cell>
          <cell r="H61">
            <v>46</v>
          </cell>
          <cell r="I61">
            <v>7.666666666666667</v>
          </cell>
          <cell r="J61">
            <v>76</v>
          </cell>
          <cell r="K61">
            <v>0</v>
          </cell>
          <cell r="L61">
            <v>0</v>
          </cell>
          <cell r="M61">
            <v>4</v>
          </cell>
          <cell r="N61">
            <v>5.2631578947368418E-2</v>
          </cell>
          <cell r="O61">
            <v>19</v>
          </cell>
          <cell r="P61">
            <v>3.1666666666666665</v>
          </cell>
          <cell r="Q61">
            <v>5.2493799944888397E-2</v>
          </cell>
        </row>
        <row r="62">
          <cell r="A62">
            <v>51835</v>
          </cell>
          <cell r="B62" t="str">
            <v>Multisite LIBOURNE</v>
          </cell>
          <cell r="C62">
            <v>404</v>
          </cell>
          <cell r="D62">
            <v>2</v>
          </cell>
          <cell r="E62">
            <v>3</v>
          </cell>
          <cell r="F62">
            <v>58</v>
          </cell>
          <cell r="G62">
            <v>0.14356435643564355</v>
          </cell>
          <cell r="H62">
            <v>60</v>
          </cell>
          <cell r="I62">
            <v>10</v>
          </cell>
          <cell r="J62">
            <v>169</v>
          </cell>
          <cell r="K62">
            <v>0</v>
          </cell>
          <cell r="L62">
            <v>0</v>
          </cell>
          <cell r="M62">
            <v>25</v>
          </cell>
          <cell r="N62">
            <v>0.14792899408284024</v>
          </cell>
          <cell r="O62">
            <v>25</v>
          </cell>
          <cell r="P62">
            <v>4.166666666666667</v>
          </cell>
          <cell r="Q62">
            <v>0.1457466752592419</v>
          </cell>
        </row>
        <row r="63">
          <cell r="A63">
            <v>1825</v>
          </cell>
          <cell r="B63" t="str">
            <v>SAINT ANDRE DE CUBZAC</v>
          </cell>
          <cell r="C63">
            <v>143</v>
          </cell>
          <cell r="D63">
            <v>1</v>
          </cell>
          <cell r="E63">
            <v>1</v>
          </cell>
          <cell r="F63">
            <v>18</v>
          </cell>
          <cell r="G63">
            <v>0.12587412587412589</v>
          </cell>
          <cell r="H63">
            <v>24</v>
          </cell>
          <cell r="I63">
            <v>4</v>
          </cell>
          <cell r="J63">
            <v>59</v>
          </cell>
          <cell r="K63">
            <v>0</v>
          </cell>
          <cell r="L63">
            <v>0</v>
          </cell>
          <cell r="M63">
            <v>11</v>
          </cell>
          <cell r="N63">
            <v>0.1864406779661017</v>
          </cell>
          <cell r="O63">
            <v>7</v>
          </cell>
          <cell r="P63">
            <v>1.1666666666666667</v>
          </cell>
          <cell r="Q63">
            <v>0.15615740192011379</v>
          </cell>
        </row>
        <row r="64">
          <cell r="A64">
            <v>1835</v>
          </cell>
          <cell r="B64" t="str">
            <v>LIBOURNE</v>
          </cell>
          <cell r="C64">
            <v>235</v>
          </cell>
          <cell r="D64">
            <v>0</v>
          </cell>
          <cell r="E64">
            <v>1</v>
          </cell>
          <cell r="F64">
            <v>36</v>
          </cell>
          <cell r="G64">
            <v>0.15319148936170213</v>
          </cell>
          <cell r="H64">
            <v>33</v>
          </cell>
          <cell r="I64">
            <v>5.5</v>
          </cell>
          <cell r="J64">
            <v>102</v>
          </cell>
          <cell r="K64">
            <v>0</v>
          </cell>
          <cell r="L64">
            <v>0</v>
          </cell>
          <cell r="M64">
            <v>12</v>
          </cell>
          <cell r="N64">
            <v>0.11764705882352941</v>
          </cell>
          <cell r="O64">
            <v>18</v>
          </cell>
          <cell r="P64">
            <v>3</v>
          </cell>
          <cell r="Q64">
            <v>0.13541927409261578</v>
          </cell>
        </row>
        <row r="65">
          <cell r="A65">
            <v>1878</v>
          </cell>
          <cell r="B65" t="str">
            <v>SAINT EMILION</v>
          </cell>
          <cell r="C65">
            <v>26</v>
          </cell>
          <cell r="D65">
            <v>1</v>
          </cell>
          <cell r="E65">
            <v>1</v>
          </cell>
          <cell r="F65">
            <v>4</v>
          </cell>
          <cell r="G65">
            <v>0.15384615384615385</v>
          </cell>
          <cell r="H65">
            <v>4</v>
          </cell>
          <cell r="I65">
            <v>0.66666666666666663</v>
          </cell>
          <cell r="J65">
            <v>8</v>
          </cell>
          <cell r="K65">
            <v>0</v>
          </cell>
          <cell r="L65">
            <v>0</v>
          </cell>
          <cell r="M65">
            <v>2</v>
          </cell>
          <cell r="N65">
            <v>0.25</v>
          </cell>
          <cell r="O65">
            <v>1</v>
          </cell>
          <cell r="P65">
            <v>0.16666666666666666</v>
          </cell>
          <cell r="Q65">
            <v>0.20192307692307693</v>
          </cell>
        </row>
        <row r="66">
          <cell r="A66">
            <v>1836</v>
          </cell>
          <cell r="B66" t="str">
            <v>BORDEAUX LA BASTIDE</v>
          </cell>
          <cell r="C66">
            <v>198</v>
          </cell>
          <cell r="D66">
            <v>2</v>
          </cell>
          <cell r="E66">
            <v>3</v>
          </cell>
          <cell r="F66">
            <v>25</v>
          </cell>
          <cell r="G66">
            <v>0.12626262626262627</v>
          </cell>
          <cell r="H66">
            <v>33</v>
          </cell>
          <cell r="I66">
            <v>5.5</v>
          </cell>
          <cell r="J66">
            <v>80</v>
          </cell>
          <cell r="K66">
            <v>0</v>
          </cell>
          <cell r="L66">
            <v>1</v>
          </cell>
          <cell r="M66">
            <v>10</v>
          </cell>
          <cell r="N66">
            <v>0.125</v>
          </cell>
          <cell r="O66">
            <v>14</v>
          </cell>
          <cell r="P66">
            <v>2.3333333333333335</v>
          </cell>
          <cell r="Q66">
            <v>0.12563131313131315</v>
          </cell>
        </row>
        <row r="67">
          <cell r="A67">
            <v>51853</v>
          </cell>
          <cell r="B67" t="str">
            <v>Multisite CENON</v>
          </cell>
          <cell r="C67">
            <v>334</v>
          </cell>
          <cell r="D67">
            <v>3</v>
          </cell>
          <cell r="E67">
            <v>3</v>
          </cell>
          <cell r="F67">
            <v>30</v>
          </cell>
          <cell r="G67">
            <v>8.9820359281437126E-2</v>
          </cell>
          <cell r="H67">
            <v>67</v>
          </cell>
          <cell r="I67">
            <v>11.166666666666666</v>
          </cell>
          <cell r="J67">
            <v>137</v>
          </cell>
          <cell r="K67">
            <v>0</v>
          </cell>
          <cell r="L67">
            <v>1</v>
          </cell>
          <cell r="M67">
            <v>8</v>
          </cell>
          <cell r="N67">
            <v>5.8394160583941604E-2</v>
          </cell>
          <cell r="O67">
            <v>32</v>
          </cell>
          <cell r="P67">
            <v>5.333333333333333</v>
          </cell>
          <cell r="Q67">
            <v>7.4107259932689365E-2</v>
          </cell>
        </row>
        <row r="68">
          <cell r="A68">
            <v>1824</v>
          </cell>
          <cell r="B68" t="str">
            <v>AMBARES ET LAGRAVE</v>
          </cell>
          <cell r="C68">
            <v>78</v>
          </cell>
          <cell r="D68">
            <v>2</v>
          </cell>
          <cell r="E68">
            <v>2</v>
          </cell>
          <cell r="F68">
            <v>9</v>
          </cell>
          <cell r="G68">
            <v>0.11538461538461539</v>
          </cell>
          <cell r="H68">
            <v>14</v>
          </cell>
          <cell r="I68">
            <v>2.3333333333333335</v>
          </cell>
          <cell r="J68">
            <v>33</v>
          </cell>
          <cell r="K68">
            <v>0</v>
          </cell>
          <cell r="L68">
            <v>0</v>
          </cell>
          <cell r="M68">
            <v>3</v>
          </cell>
          <cell r="N68">
            <v>9.0909090909090912E-2</v>
          </cell>
          <cell r="O68">
            <v>7</v>
          </cell>
          <cell r="P68">
            <v>1.1666666666666667</v>
          </cell>
          <cell r="Q68">
            <v>0.10314685314685315</v>
          </cell>
        </row>
        <row r="69">
          <cell r="A69">
            <v>1853</v>
          </cell>
          <cell r="B69" t="str">
            <v>CENON</v>
          </cell>
          <cell r="C69">
            <v>256</v>
          </cell>
          <cell r="D69">
            <v>1</v>
          </cell>
          <cell r="E69">
            <v>1</v>
          </cell>
          <cell r="F69">
            <v>21</v>
          </cell>
          <cell r="G69">
            <v>8.203125E-2</v>
          </cell>
          <cell r="H69">
            <v>54</v>
          </cell>
          <cell r="I69">
            <v>9</v>
          </cell>
          <cell r="J69">
            <v>104</v>
          </cell>
          <cell r="K69">
            <v>0</v>
          </cell>
          <cell r="L69">
            <v>1</v>
          </cell>
          <cell r="M69">
            <v>5</v>
          </cell>
          <cell r="N69">
            <v>4.807692307692308E-2</v>
          </cell>
          <cell r="O69">
            <v>26</v>
          </cell>
          <cell r="P69">
            <v>4.333333333333333</v>
          </cell>
          <cell r="Q69">
            <v>6.5054086538461536E-2</v>
          </cell>
        </row>
        <row r="70">
          <cell r="A70">
            <v>43733</v>
          </cell>
          <cell r="B70" t="str">
            <v>DGA LOT ET GARONNE</v>
          </cell>
          <cell r="C70">
            <v>703</v>
          </cell>
          <cell r="D70">
            <v>2</v>
          </cell>
          <cell r="E70">
            <v>2</v>
          </cell>
          <cell r="F70">
            <v>77</v>
          </cell>
          <cell r="G70">
            <v>0.10953058321479374</v>
          </cell>
          <cell r="H70">
            <v>127</v>
          </cell>
          <cell r="I70">
            <v>21.166666666666668</v>
          </cell>
          <cell r="J70">
            <v>324</v>
          </cell>
          <cell r="K70">
            <v>0</v>
          </cell>
          <cell r="L70">
            <v>3</v>
          </cell>
          <cell r="M70">
            <v>44</v>
          </cell>
          <cell r="N70">
            <v>0.13580246913580246</v>
          </cell>
          <cell r="O70">
            <v>50</v>
          </cell>
          <cell r="P70">
            <v>8.3333333333333339</v>
          </cell>
          <cell r="Q70">
            <v>0.12266652617529811</v>
          </cell>
        </row>
        <row r="71">
          <cell r="A71">
            <v>51200</v>
          </cell>
          <cell r="B71" t="str">
            <v>Multisite AGEN</v>
          </cell>
          <cell r="C71">
            <v>379</v>
          </cell>
          <cell r="D71">
            <v>2</v>
          </cell>
          <cell r="E71">
            <v>2</v>
          </cell>
          <cell r="F71">
            <v>49</v>
          </cell>
          <cell r="G71">
            <v>0.12928759894459102</v>
          </cell>
          <cell r="H71">
            <v>61</v>
          </cell>
          <cell r="I71">
            <v>10.166666666666666</v>
          </cell>
          <cell r="J71">
            <v>182</v>
          </cell>
          <cell r="K71">
            <v>0</v>
          </cell>
          <cell r="L71">
            <v>2</v>
          </cell>
          <cell r="M71">
            <v>20</v>
          </cell>
          <cell r="N71">
            <v>0.10989010989010989</v>
          </cell>
          <cell r="O71">
            <v>33</v>
          </cell>
          <cell r="P71">
            <v>5.5</v>
          </cell>
          <cell r="Q71">
            <v>0.11958885441735045</v>
          </cell>
        </row>
        <row r="72">
          <cell r="A72">
            <v>1200</v>
          </cell>
          <cell r="B72" t="str">
            <v>AGEN</v>
          </cell>
          <cell r="C72">
            <v>148</v>
          </cell>
          <cell r="D72">
            <v>0</v>
          </cell>
          <cell r="E72">
            <v>0</v>
          </cell>
          <cell r="F72">
            <v>12</v>
          </cell>
          <cell r="G72">
            <v>8.1081081081081086E-2</v>
          </cell>
          <cell r="H72">
            <v>31</v>
          </cell>
          <cell r="I72">
            <v>5.166666666666667</v>
          </cell>
          <cell r="J72">
            <v>68</v>
          </cell>
          <cell r="K72">
            <v>0</v>
          </cell>
          <cell r="L72">
            <v>0</v>
          </cell>
          <cell r="M72">
            <v>6</v>
          </cell>
          <cell r="N72">
            <v>8.8235294117647065E-2</v>
          </cell>
          <cell r="O72">
            <v>14</v>
          </cell>
          <cell r="P72">
            <v>2.3333333333333335</v>
          </cell>
          <cell r="Q72">
            <v>8.4658187599364082E-2</v>
          </cell>
        </row>
        <row r="73">
          <cell r="A73">
            <v>1236</v>
          </cell>
          <cell r="B73" t="str">
            <v>AGEN QUARTIER DE LA PORTE DU PIN</v>
          </cell>
          <cell r="C73">
            <v>97</v>
          </cell>
          <cell r="D73">
            <v>1</v>
          </cell>
          <cell r="E73">
            <v>1</v>
          </cell>
          <cell r="F73">
            <v>12</v>
          </cell>
          <cell r="G73">
            <v>0.12371134020618557</v>
          </cell>
          <cell r="H73">
            <v>17</v>
          </cell>
          <cell r="I73">
            <v>2.8333333333333335</v>
          </cell>
          <cell r="J73">
            <v>46</v>
          </cell>
          <cell r="K73">
            <v>0</v>
          </cell>
          <cell r="L73">
            <v>2</v>
          </cell>
          <cell r="M73">
            <v>5</v>
          </cell>
          <cell r="N73">
            <v>0.10869565217391304</v>
          </cell>
          <cell r="O73">
            <v>9</v>
          </cell>
          <cell r="P73">
            <v>1.5</v>
          </cell>
          <cell r="Q73">
            <v>0.1162034961900493</v>
          </cell>
        </row>
        <row r="74">
          <cell r="A74">
            <v>1237</v>
          </cell>
          <cell r="B74" t="str">
            <v>NERAC</v>
          </cell>
          <cell r="C74">
            <v>63</v>
          </cell>
          <cell r="D74">
            <v>0</v>
          </cell>
          <cell r="E74">
            <v>0</v>
          </cell>
          <cell r="F74">
            <v>13</v>
          </cell>
          <cell r="G74">
            <v>0.20634920634920634</v>
          </cell>
          <cell r="H74">
            <v>6</v>
          </cell>
          <cell r="I74">
            <v>1</v>
          </cell>
          <cell r="J74">
            <v>33</v>
          </cell>
          <cell r="K74">
            <v>0</v>
          </cell>
          <cell r="L74">
            <v>0</v>
          </cell>
          <cell r="M74">
            <v>6</v>
          </cell>
          <cell r="N74">
            <v>0.18181818181818182</v>
          </cell>
          <cell r="O74">
            <v>4</v>
          </cell>
          <cell r="P74">
            <v>0.66666666666666663</v>
          </cell>
          <cell r="Q74">
            <v>0.19408369408369408</v>
          </cell>
        </row>
        <row r="75">
          <cell r="A75">
            <v>1240</v>
          </cell>
          <cell r="B75" t="str">
            <v>LE PASSAGE D'AGEN</v>
          </cell>
          <cell r="C75">
            <v>71</v>
          </cell>
          <cell r="D75">
            <v>1</v>
          </cell>
          <cell r="E75">
            <v>1</v>
          </cell>
          <cell r="F75">
            <v>12</v>
          </cell>
          <cell r="G75">
            <v>0.16901408450704225</v>
          </cell>
          <cell r="H75">
            <v>9</v>
          </cell>
          <cell r="I75">
            <v>1.5</v>
          </cell>
          <cell r="J75">
            <v>35</v>
          </cell>
          <cell r="K75">
            <v>0</v>
          </cell>
          <cell r="L75">
            <v>0</v>
          </cell>
          <cell r="M75">
            <v>3</v>
          </cell>
          <cell r="N75">
            <v>8.5714285714285715E-2</v>
          </cell>
          <cell r="O75">
            <v>8</v>
          </cell>
          <cell r="P75">
            <v>1.3333333333333333</v>
          </cell>
          <cell r="Q75">
            <v>0.127364185110664</v>
          </cell>
        </row>
        <row r="76">
          <cell r="A76">
            <v>51232</v>
          </cell>
          <cell r="B76" t="str">
            <v>Multisite MARMANDE</v>
          </cell>
          <cell r="C76">
            <v>203</v>
          </cell>
          <cell r="D76">
            <v>0</v>
          </cell>
          <cell r="E76">
            <v>0</v>
          </cell>
          <cell r="F76">
            <v>22</v>
          </cell>
          <cell r="G76">
            <v>0.10837438423645321</v>
          </cell>
          <cell r="H76">
            <v>37</v>
          </cell>
          <cell r="I76">
            <v>6.166666666666667</v>
          </cell>
          <cell r="J76">
            <v>91</v>
          </cell>
          <cell r="K76">
            <v>0</v>
          </cell>
          <cell r="L76">
            <v>0</v>
          </cell>
          <cell r="M76">
            <v>18</v>
          </cell>
          <cell r="N76">
            <v>0.19780219780219779</v>
          </cell>
          <cell r="O76">
            <v>9</v>
          </cell>
          <cell r="P76">
            <v>1.5</v>
          </cell>
          <cell r="Q76">
            <v>0.1530882910193255</v>
          </cell>
        </row>
        <row r="77">
          <cell r="A77">
            <v>1232</v>
          </cell>
          <cell r="B77" t="str">
            <v>MARMANDE</v>
          </cell>
          <cell r="C77">
            <v>142</v>
          </cell>
          <cell r="D77">
            <v>0</v>
          </cell>
          <cell r="E77">
            <v>0</v>
          </cell>
          <cell r="F77">
            <v>16</v>
          </cell>
          <cell r="G77">
            <v>0.11267605633802817</v>
          </cell>
          <cell r="H77">
            <v>26</v>
          </cell>
          <cell r="I77">
            <v>4.333333333333333</v>
          </cell>
          <cell r="J77">
            <v>62</v>
          </cell>
          <cell r="K77">
            <v>0</v>
          </cell>
          <cell r="L77">
            <v>0</v>
          </cell>
          <cell r="M77">
            <v>13</v>
          </cell>
          <cell r="N77">
            <v>0.20967741935483872</v>
          </cell>
          <cell r="O77">
            <v>5</v>
          </cell>
          <cell r="P77">
            <v>0.83333333333333337</v>
          </cell>
          <cell r="Q77">
            <v>0.16117673784643344</v>
          </cell>
        </row>
        <row r="78">
          <cell r="A78">
            <v>1239</v>
          </cell>
          <cell r="B78" t="str">
            <v>TONNEINS</v>
          </cell>
          <cell r="C78">
            <v>61</v>
          </cell>
          <cell r="D78">
            <v>0</v>
          </cell>
          <cell r="E78">
            <v>0</v>
          </cell>
          <cell r="F78">
            <v>6</v>
          </cell>
          <cell r="G78">
            <v>9.8360655737704916E-2</v>
          </cell>
          <cell r="H78">
            <v>12</v>
          </cell>
          <cell r="I78">
            <v>2</v>
          </cell>
          <cell r="J78">
            <v>29</v>
          </cell>
          <cell r="K78">
            <v>0</v>
          </cell>
          <cell r="L78">
            <v>0</v>
          </cell>
          <cell r="M78">
            <v>5</v>
          </cell>
          <cell r="N78">
            <v>0.17241379310344829</v>
          </cell>
          <cell r="O78">
            <v>4</v>
          </cell>
          <cell r="P78">
            <v>0.66666666666666663</v>
          </cell>
          <cell r="Q78">
            <v>0.1353872244205766</v>
          </cell>
        </row>
        <row r="79">
          <cell r="A79">
            <v>1235</v>
          </cell>
          <cell r="B79" t="str">
            <v>VILLENEUVE SUR LOT</v>
          </cell>
          <cell r="C79">
            <v>135</v>
          </cell>
          <cell r="D79">
            <v>0</v>
          </cell>
          <cell r="E79">
            <v>0</v>
          </cell>
          <cell r="F79">
            <v>6</v>
          </cell>
          <cell r="G79">
            <v>4.4444444444444446E-2</v>
          </cell>
          <cell r="H79">
            <v>34</v>
          </cell>
          <cell r="I79">
            <v>5.666666666666667</v>
          </cell>
          <cell r="J79">
            <v>51</v>
          </cell>
          <cell r="K79">
            <v>0</v>
          </cell>
          <cell r="L79">
            <v>1</v>
          </cell>
          <cell r="M79">
            <v>6</v>
          </cell>
          <cell r="N79">
            <v>0.11764705882352941</v>
          </cell>
          <cell r="O79">
            <v>9</v>
          </cell>
          <cell r="P79">
            <v>1.5</v>
          </cell>
          <cell r="Q79">
            <v>8.1045751633986932E-2</v>
          </cell>
        </row>
        <row r="80">
          <cell r="A80">
            <v>43763</v>
          </cell>
          <cell r="B80" t="str">
            <v>DGA LANDES NORD</v>
          </cell>
          <cell r="C80">
            <v>803</v>
          </cell>
          <cell r="D80">
            <v>2</v>
          </cell>
          <cell r="E80">
            <v>4</v>
          </cell>
          <cell r="F80">
            <v>100</v>
          </cell>
          <cell r="G80">
            <v>0.12453300124533001</v>
          </cell>
          <cell r="H80">
            <v>133</v>
          </cell>
          <cell r="I80">
            <v>22.166666666666668</v>
          </cell>
          <cell r="J80">
            <v>382</v>
          </cell>
          <cell r="K80">
            <v>1</v>
          </cell>
          <cell r="L80">
            <v>1</v>
          </cell>
          <cell r="M80">
            <v>27</v>
          </cell>
          <cell r="N80">
            <v>7.0680628272251314E-2</v>
          </cell>
          <cell r="O80">
            <v>84</v>
          </cell>
          <cell r="P80">
            <v>14</v>
          </cell>
          <cell r="Q80">
            <v>9.7606814758790655E-2</v>
          </cell>
        </row>
        <row r="81">
          <cell r="A81">
            <v>51734</v>
          </cell>
          <cell r="B81" t="str">
            <v>Multisite MONT DE MARSAN</v>
          </cell>
          <cell r="C81">
            <v>448</v>
          </cell>
          <cell r="D81">
            <v>1</v>
          </cell>
          <cell r="E81">
            <v>1</v>
          </cell>
          <cell r="F81">
            <v>58</v>
          </cell>
          <cell r="G81">
            <v>0.12946428571428573</v>
          </cell>
          <cell r="H81">
            <v>72</v>
          </cell>
          <cell r="I81">
            <v>12</v>
          </cell>
          <cell r="J81">
            <v>213</v>
          </cell>
          <cell r="K81">
            <v>1</v>
          </cell>
          <cell r="L81">
            <v>1</v>
          </cell>
          <cell r="M81">
            <v>17</v>
          </cell>
          <cell r="N81">
            <v>7.9812206572769953E-2</v>
          </cell>
          <cell r="O81">
            <v>45</v>
          </cell>
          <cell r="P81">
            <v>7.5</v>
          </cell>
          <cell r="Q81">
            <v>0.10463824614352785</v>
          </cell>
        </row>
        <row r="82">
          <cell r="A82">
            <v>1734</v>
          </cell>
          <cell r="B82" t="str">
            <v>MONT DE MARSAN</v>
          </cell>
          <cell r="C82">
            <v>290</v>
          </cell>
          <cell r="D82">
            <v>1</v>
          </cell>
          <cell r="E82">
            <v>1</v>
          </cell>
          <cell r="F82">
            <v>35</v>
          </cell>
          <cell r="G82">
            <v>0.1206896551724138</v>
          </cell>
          <cell r="H82">
            <v>50</v>
          </cell>
          <cell r="I82">
            <v>8.3333333333333339</v>
          </cell>
          <cell r="J82">
            <v>141</v>
          </cell>
          <cell r="K82">
            <v>1</v>
          </cell>
          <cell r="L82">
            <v>1</v>
          </cell>
          <cell r="M82">
            <v>12</v>
          </cell>
          <cell r="N82">
            <v>8.5106382978723402E-2</v>
          </cell>
          <cell r="O82">
            <v>29</v>
          </cell>
          <cell r="P82">
            <v>4.833333333333333</v>
          </cell>
          <cell r="Q82">
            <v>0.1028980190755686</v>
          </cell>
        </row>
        <row r="83">
          <cell r="A83">
            <v>1739</v>
          </cell>
          <cell r="B83" t="str">
            <v>HAGETMAU</v>
          </cell>
          <cell r="C83">
            <v>86</v>
          </cell>
          <cell r="D83">
            <v>0</v>
          </cell>
          <cell r="E83">
            <v>0</v>
          </cell>
          <cell r="F83">
            <v>15</v>
          </cell>
          <cell r="G83">
            <v>0.1744186046511628</v>
          </cell>
          <cell r="H83">
            <v>10</v>
          </cell>
          <cell r="I83">
            <v>1.6666666666666667</v>
          </cell>
          <cell r="J83">
            <v>38</v>
          </cell>
          <cell r="K83">
            <v>0</v>
          </cell>
          <cell r="L83">
            <v>0</v>
          </cell>
          <cell r="M83">
            <v>1</v>
          </cell>
          <cell r="N83">
            <v>2.6315789473684209E-2</v>
          </cell>
          <cell r="O83">
            <v>11</v>
          </cell>
          <cell r="P83">
            <v>1.8333333333333333</v>
          </cell>
          <cell r="Q83">
            <v>0.1003671970624235</v>
          </cell>
        </row>
        <row r="84">
          <cell r="A84">
            <v>1748</v>
          </cell>
          <cell r="B84" t="str">
            <v>AIRE SUR L'ADOUR</v>
          </cell>
          <cell r="C84">
            <v>72</v>
          </cell>
          <cell r="D84">
            <v>0</v>
          </cell>
          <cell r="E84">
            <v>0</v>
          </cell>
          <cell r="F84">
            <v>8</v>
          </cell>
          <cell r="G84">
            <v>0.1111111111111111</v>
          </cell>
          <cell r="H84">
            <v>13</v>
          </cell>
          <cell r="I84">
            <v>2.1666666666666665</v>
          </cell>
          <cell r="J84">
            <v>34</v>
          </cell>
          <cell r="K84">
            <v>0</v>
          </cell>
          <cell r="L84">
            <v>0</v>
          </cell>
          <cell r="M84">
            <v>4</v>
          </cell>
          <cell r="N84">
            <v>0.11764705882352941</v>
          </cell>
          <cell r="O84">
            <v>6</v>
          </cell>
          <cell r="P84">
            <v>1</v>
          </cell>
          <cell r="Q84">
            <v>0.11437908496732026</v>
          </cell>
        </row>
        <row r="85">
          <cell r="A85">
            <v>51736</v>
          </cell>
          <cell r="B85" t="str">
            <v>Multisite MIMIZAN</v>
          </cell>
          <cell r="C85">
            <v>229</v>
          </cell>
          <cell r="D85">
            <v>1</v>
          </cell>
          <cell r="E85">
            <v>2</v>
          </cell>
          <cell r="F85">
            <v>29</v>
          </cell>
          <cell r="G85">
            <v>0.12663755458515283</v>
          </cell>
          <cell r="H85">
            <v>38</v>
          </cell>
          <cell r="I85">
            <v>6.333333333333333</v>
          </cell>
          <cell r="J85">
            <v>105</v>
          </cell>
          <cell r="K85">
            <v>0</v>
          </cell>
          <cell r="L85">
            <v>0</v>
          </cell>
          <cell r="M85">
            <v>8</v>
          </cell>
          <cell r="N85">
            <v>7.6190476190476197E-2</v>
          </cell>
          <cell r="O85">
            <v>23</v>
          </cell>
          <cell r="P85">
            <v>3.8333333333333335</v>
          </cell>
          <cell r="Q85">
            <v>0.10141401538781451</v>
          </cell>
        </row>
        <row r="86">
          <cell r="A86">
            <v>1736</v>
          </cell>
          <cell r="B86" t="str">
            <v>MIMIZAN</v>
          </cell>
          <cell r="C86">
            <v>161</v>
          </cell>
          <cell r="D86">
            <v>1</v>
          </cell>
          <cell r="E86">
            <v>2</v>
          </cell>
          <cell r="F86">
            <v>24</v>
          </cell>
          <cell r="G86">
            <v>0.14906832298136646</v>
          </cell>
          <cell r="H86">
            <v>23</v>
          </cell>
          <cell r="I86">
            <v>3.8333333333333335</v>
          </cell>
          <cell r="J86">
            <v>72</v>
          </cell>
          <cell r="K86">
            <v>0</v>
          </cell>
          <cell r="L86">
            <v>0</v>
          </cell>
          <cell r="M86">
            <v>7</v>
          </cell>
          <cell r="N86">
            <v>9.7222222222222224E-2</v>
          </cell>
          <cell r="O86">
            <v>14</v>
          </cell>
          <cell r="P86">
            <v>2.3333333333333335</v>
          </cell>
          <cell r="Q86">
            <v>0.12314527260179434</v>
          </cell>
        </row>
        <row r="87">
          <cell r="A87">
            <v>1744</v>
          </cell>
          <cell r="B87" t="str">
            <v>MORCENX</v>
          </cell>
          <cell r="C87">
            <v>68</v>
          </cell>
          <cell r="D87">
            <v>0</v>
          </cell>
          <cell r="E87">
            <v>0</v>
          </cell>
          <cell r="F87">
            <v>5</v>
          </cell>
          <cell r="G87">
            <v>7.3529411764705885E-2</v>
          </cell>
          <cell r="H87">
            <v>15</v>
          </cell>
          <cell r="I87">
            <v>2.5</v>
          </cell>
          <cell r="J87">
            <v>33</v>
          </cell>
          <cell r="K87">
            <v>0</v>
          </cell>
          <cell r="L87">
            <v>0</v>
          </cell>
          <cell r="M87">
            <v>1</v>
          </cell>
          <cell r="N87">
            <v>3.0303030303030304E-2</v>
          </cell>
          <cell r="O87">
            <v>9</v>
          </cell>
          <cell r="P87">
            <v>1.5</v>
          </cell>
          <cell r="Q87">
            <v>5.1916221033868094E-2</v>
          </cell>
        </row>
        <row r="88">
          <cell r="A88">
            <v>1741</v>
          </cell>
          <cell r="B88" t="str">
            <v>BISCARROSSE</v>
          </cell>
          <cell r="C88">
            <v>142</v>
          </cell>
          <cell r="D88">
            <v>0</v>
          </cell>
          <cell r="E88">
            <v>1</v>
          </cell>
          <cell r="F88">
            <v>13</v>
          </cell>
          <cell r="G88">
            <v>9.154929577464789E-2</v>
          </cell>
          <cell r="H88">
            <v>29</v>
          </cell>
          <cell r="I88">
            <v>4.833333333333333</v>
          </cell>
          <cell r="J88">
            <v>64</v>
          </cell>
          <cell r="K88">
            <v>0</v>
          </cell>
          <cell r="L88">
            <v>0</v>
          </cell>
          <cell r="M88">
            <v>2</v>
          </cell>
          <cell r="N88">
            <v>3.125E-2</v>
          </cell>
          <cell r="O88">
            <v>17</v>
          </cell>
          <cell r="P88">
            <v>2.8333333333333335</v>
          </cell>
          <cell r="Q88">
            <v>6.1399647887323945E-2</v>
          </cell>
        </row>
        <row r="89">
          <cell r="A89">
            <v>43765</v>
          </cell>
          <cell r="B89" t="str">
            <v>DGA PAU PYRENEES</v>
          </cell>
          <cell r="C89">
            <v>1502</v>
          </cell>
          <cell r="D89">
            <v>4</v>
          </cell>
          <cell r="E89">
            <v>7</v>
          </cell>
          <cell r="F89">
            <v>180</v>
          </cell>
          <cell r="G89">
            <v>0.11984021304926765</v>
          </cell>
          <cell r="H89">
            <v>256</v>
          </cell>
          <cell r="I89">
            <v>42.666666666666664</v>
          </cell>
          <cell r="J89">
            <v>711</v>
          </cell>
          <cell r="K89">
            <v>6</v>
          </cell>
          <cell r="L89">
            <v>9</v>
          </cell>
          <cell r="M89">
            <v>62</v>
          </cell>
          <cell r="N89">
            <v>8.7201125175808719E-2</v>
          </cell>
          <cell r="O89">
            <v>145</v>
          </cell>
          <cell r="P89">
            <v>24.166666666666668</v>
          </cell>
          <cell r="Q89">
            <v>0.10352066911253818</v>
          </cell>
        </row>
        <row r="90">
          <cell r="A90">
            <v>53500</v>
          </cell>
          <cell r="B90" t="str">
            <v>Multisite PAU</v>
          </cell>
          <cell r="C90">
            <v>318</v>
          </cell>
          <cell r="D90">
            <v>0</v>
          </cell>
          <cell r="E90">
            <v>0</v>
          </cell>
          <cell r="F90">
            <v>43</v>
          </cell>
          <cell r="G90">
            <v>0.13522012578616352</v>
          </cell>
          <cell r="H90">
            <v>50</v>
          </cell>
          <cell r="I90">
            <v>8.3333333333333339</v>
          </cell>
          <cell r="J90">
            <v>131</v>
          </cell>
          <cell r="K90">
            <v>2</v>
          </cell>
          <cell r="L90">
            <v>2</v>
          </cell>
          <cell r="M90">
            <v>18</v>
          </cell>
          <cell r="N90">
            <v>0.13740458015267176</v>
          </cell>
          <cell r="O90">
            <v>20</v>
          </cell>
          <cell r="P90">
            <v>3.3333333333333335</v>
          </cell>
          <cell r="Q90">
            <v>0.13631235296941763</v>
          </cell>
        </row>
        <row r="91">
          <cell r="A91">
            <v>3500</v>
          </cell>
          <cell r="B91" t="str">
            <v>PAU</v>
          </cell>
          <cell r="C91">
            <v>241</v>
          </cell>
          <cell r="D91">
            <v>0</v>
          </cell>
          <cell r="E91">
            <v>0</v>
          </cell>
          <cell r="F91">
            <v>24</v>
          </cell>
          <cell r="G91">
            <v>9.9585062240663894E-2</v>
          </cell>
          <cell r="H91">
            <v>46</v>
          </cell>
          <cell r="I91">
            <v>7.666666666666667</v>
          </cell>
          <cell r="J91">
            <v>99</v>
          </cell>
          <cell r="K91">
            <v>2</v>
          </cell>
          <cell r="L91">
            <v>2</v>
          </cell>
          <cell r="M91">
            <v>16</v>
          </cell>
          <cell r="N91">
            <v>0.16161616161616163</v>
          </cell>
          <cell r="O91">
            <v>13</v>
          </cell>
          <cell r="P91">
            <v>2.1666666666666665</v>
          </cell>
          <cell r="Q91">
            <v>0.13060061192841277</v>
          </cell>
        </row>
        <row r="92">
          <cell r="A92">
            <v>3536</v>
          </cell>
          <cell r="B92" t="str">
            <v>PAU CROIX DU PRINCE</v>
          </cell>
          <cell r="C92">
            <v>77</v>
          </cell>
          <cell r="D92">
            <v>0</v>
          </cell>
          <cell r="E92">
            <v>0</v>
          </cell>
          <cell r="F92">
            <v>19</v>
          </cell>
          <cell r="G92">
            <v>0.24675324675324675</v>
          </cell>
          <cell r="H92">
            <v>4</v>
          </cell>
          <cell r="I92">
            <v>0.66666666666666663</v>
          </cell>
          <cell r="J92">
            <v>32</v>
          </cell>
          <cell r="K92">
            <v>0</v>
          </cell>
          <cell r="L92">
            <v>0</v>
          </cell>
          <cell r="M92">
            <v>2</v>
          </cell>
          <cell r="N92">
            <v>6.25E-2</v>
          </cell>
          <cell r="O92">
            <v>8</v>
          </cell>
          <cell r="P92">
            <v>1.3333333333333333</v>
          </cell>
          <cell r="Q92">
            <v>0.15462662337662336</v>
          </cell>
        </row>
        <row r="93">
          <cell r="A93">
            <v>3532</v>
          </cell>
          <cell r="B93" t="str">
            <v>OLORON SAINTE MARIE</v>
          </cell>
          <cell r="C93">
            <v>119</v>
          </cell>
          <cell r="D93">
            <v>0</v>
          </cell>
          <cell r="E93">
            <v>0</v>
          </cell>
          <cell r="F93">
            <v>12</v>
          </cell>
          <cell r="G93">
            <v>0.10084033613445378</v>
          </cell>
          <cell r="H93">
            <v>23</v>
          </cell>
          <cell r="I93">
            <v>3.8333333333333335</v>
          </cell>
          <cell r="J93">
            <v>62</v>
          </cell>
          <cell r="K93">
            <v>0</v>
          </cell>
          <cell r="L93">
            <v>1</v>
          </cell>
          <cell r="M93">
            <v>7</v>
          </cell>
          <cell r="N93">
            <v>0.11290322580645161</v>
          </cell>
          <cell r="O93">
            <v>11</v>
          </cell>
          <cell r="P93">
            <v>1.8333333333333333</v>
          </cell>
          <cell r="Q93">
            <v>0.10687178097045269</v>
          </cell>
        </row>
        <row r="94">
          <cell r="A94">
            <v>53533</v>
          </cell>
          <cell r="B94" t="str">
            <v>Multisite ORTHEZ</v>
          </cell>
          <cell r="C94">
            <v>301</v>
          </cell>
          <cell r="D94">
            <v>3</v>
          </cell>
          <cell r="E94">
            <v>3</v>
          </cell>
          <cell r="F94">
            <v>49</v>
          </cell>
          <cell r="G94">
            <v>0.16279069767441862</v>
          </cell>
          <cell r="H94">
            <v>39</v>
          </cell>
          <cell r="I94">
            <v>6.5</v>
          </cell>
          <cell r="J94">
            <v>142</v>
          </cell>
          <cell r="K94">
            <v>3</v>
          </cell>
          <cell r="L94">
            <v>3</v>
          </cell>
          <cell r="M94">
            <v>13</v>
          </cell>
          <cell r="N94">
            <v>9.154929577464789E-2</v>
          </cell>
          <cell r="O94">
            <v>29</v>
          </cell>
          <cell r="P94">
            <v>4.833333333333333</v>
          </cell>
          <cell r="Q94">
            <v>0.12716999672453325</v>
          </cell>
        </row>
        <row r="95">
          <cell r="A95">
            <v>3533</v>
          </cell>
          <cell r="B95" t="str">
            <v>ORTHEZ</v>
          </cell>
          <cell r="C95">
            <v>147</v>
          </cell>
          <cell r="D95">
            <v>3</v>
          </cell>
          <cell r="E95">
            <v>3</v>
          </cell>
          <cell r="F95">
            <v>16</v>
          </cell>
          <cell r="G95">
            <v>0.10884353741496598</v>
          </cell>
          <cell r="H95">
            <v>27</v>
          </cell>
          <cell r="I95">
            <v>4.5</v>
          </cell>
          <cell r="J95">
            <v>75</v>
          </cell>
          <cell r="K95">
            <v>3</v>
          </cell>
          <cell r="L95">
            <v>3</v>
          </cell>
          <cell r="M95">
            <v>7</v>
          </cell>
          <cell r="N95">
            <v>9.3333333333333338E-2</v>
          </cell>
          <cell r="O95">
            <v>15</v>
          </cell>
          <cell r="P95">
            <v>2.5</v>
          </cell>
          <cell r="Q95">
            <v>0.10108843537414966</v>
          </cell>
        </row>
        <row r="96">
          <cell r="A96">
            <v>3534</v>
          </cell>
          <cell r="B96" t="str">
            <v>SALIES DE BEARN</v>
          </cell>
          <cell r="C96">
            <v>71</v>
          </cell>
          <cell r="D96">
            <v>0</v>
          </cell>
          <cell r="E96">
            <v>0</v>
          </cell>
          <cell r="F96">
            <v>22</v>
          </cell>
          <cell r="G96">
            <v>0.30985915492957744</v>
          </cell>
          <cell r="H96">
            <v>0</v>
          </cell>
          <cell r="I96">
            <v>0</v>
          </cell>
          <cell r="J96">
            <v>26</v>
          </cell>
          <cell r="K96">
            <v>0</v>
          </cell>
          <cell r="L96">
            <v>0</v>
          </cell>
          <cell r="M96">
            <v>2</v>
          </cell>
          <cell r="N96">
            <v>7.6923076923076927E-2</v>
          </cell>
          <cell r="O96">
            <v>6</v>
          </cell>
          <cell r="P96">
            <v>1</v>
          </cell>
          <cell r="Q96">
            <v>0.19339111592632718</v>
          </cell>
        </row>
        <row r="97">
          <cell r="A97">
            <v>3537</v>
          </cell>
          <cell r="B97" t="str">
            <v>MOURENX</v>
          </cell>
          <cell r="C97">
            <v>83</v>
          </cell>
          <cell r="D97">
            <v>0</v>
          </cell>
          <cell r="E97">
            <v>0</v>
          </cell>
          <cell r="F97">
            <v>11</v>
          </cell>
          <cell r="G97">
            <v>0.13253012048192772</v>
          </cell>
          <cell r="H97">
            <v>14</v>
          </cell>
          <cell r="I97">
            <v>2.3333333333333335</v>
          </cell>
          <cell r="J97">
            <v>41</v>
          </cell>
          <cell r="K97">
            <v>0</v>
          </cell>
          <cell r="L97">
            <v>0</v>
          </cell>
          <cell r="M97">
            <v>4</v>
          </cell>
          <cell r="N97">
            <v>9.7560975609756101E-2</v>
          </cell>
          <cell r="O97">
            <v>8</v>
          </cell>
          <cell r="P97">
            <v>1.3333333333333333</v>
          </cell>
          <cell r="Q97">
            <v>0.11504554804584191</v>
          </cell>
        </row>
        <row r="98">
          <cell r="A98">
            <v>3535</v>
          </cell>
          <cell r="B98" t="str">
            <v>PAU MERMOZ</v>
          </cell>
          <cell r="C98">
            <v>154</v>
          </cell>
          <cell r="D98">
            <v>0</v>
          </cell>
          <cell r="E98">
            <v>0</v>
          </cell>
          <cell r="F98">
            <v>16</v>
          </cell>
          <cell r="G98">
            <v>0.1038961038961039</v>
          </cell>
          <cell r="H98">
            <v>29</v>
          </cell>
          <cell r="I98">
            <v>4.833333333333333</v>
          </cell>
          <cell r="J98">
            <v>68</v>
          </cell>
          <cell r="K98">
            <v>0</v>
          </cell>
          <cell r="L98">
            <v>1</v>
          </cell>
          <cell r="M98">
            <v>5</v>
          </cell>
          <cell r="N98">
            <v>7.3529411764705885E-2</v>
          </cell>
          <cell r="O98">
            <v>15</v>
          </cell>
          <cell r="P98">
            <v>2.5</v>
          </cell>
          <cell r="Q98">
            <v>8.8712757830404887E-2</v>
          </cell>
        </row>
        <row r="99">
          <cell r="A99">
            <v>53542</v>
          </cell>
          <cell r="B99" t="str">
            <v>Multisite LONS</v>
          </cell>
          <cell r="C99">
            <v>276</v>
          </cell>
          <cell r="D99">
            <v>1</v>
          </cell>
          <cell r="E99">
            <v>2</v>
          </cell>
          <cell r="F99">
            <v>24</v>
          </cell>
          <cell r="G99">
            <v>8.6956521739130432E-2</v>
          </cell>
          <cell r="H99">
            <v>57</v>
          </cell>
          <cell r="I99">
            <v>9.5</v>
          </cell>
          <cell r="J99">
            <v>141</v>
          </cell>
          <cell r="K99">
            <v>0</v>
          </cell>
          <cell r="L99">
            <v>0</v>
          </cell>
          <cell r="M99">
            <v>8</v>
          </cell>
          <cell r="N99">
            <v>5.6737588652482268E-2</v>
          </cell>
          <cell r="O99">
            <v>33</v>
          </cell>
          <cell r="P99">
            <v>5.5</v>
          </cell>
          <cell r="Q99">
            <v>7.184705519580635E-2</v>
          </cell>
        </row>
        <row r="100">
          <cell r="A100">
            <v>3539</v>
          </cell>
          <cell r="B100" t="str">
            <v>BILLERE</v>
          </cell>
          <cell r="C100">
            <v>113</v>
          </cell>
          <cell r="D100">
            <v>0</v>
          </cell>
          <cell r="E100">
            <v>1</v>
          </cell>
          <cell r="F100">
            <v>8</v>
          </cell>
          <cell r="G100">
            <v>7.0796460176991149E-2</v>
          </cell>
          <cell r="H100">
            <v>25</v>
          </cell>
          <cell r="I100">
            <v>4.166666666666667</v>
          </cell>
          <cell r="J100">
            <v>64</v>
          </cell>
          <cell r="K100">
            <v>0</v>
          </cell>
          <cell r="L100">
            <v>0</v>
          </cell>
          <cell r="M100">
            <v>7</v>
          </cell>
          <cell r="N100">
            <v>0.109375</v>
          </cell>
          <cell r="O100">
            <v>12</v>
          </cell>
          <cell r="P100">
            <v>2</v>
          </cell>
          <cell r="Q100">
            <v>9.0085730088495575E-2</v>
          </cell>
        </row>
        <row r="101">
          <cell r="A101">
            <v>3542</v>
          </cell>
          <cell r="B101" t="str">
            <v>LONS COMEDIE</v>
          </cell>
          <cell r="C101">
            <v>163</v>
          </cell>
          <cell r="D101">
            <v>1</v>
          </cell>
          <cell r="E101">
            <v>1</v>
          </cell>
          <cell r="F101">
            <v>16</v>
          </cell>
          <cell r="G101">
            <v>9.815950920245399E-2</v>
          </cell>
          <cell r="H101">
            <v>32</v>
          </cell>
          <cell r="I101">
            <v>5.333333333333333</v>
          </cell>
          <cell r="J101">
            <v>77</v>
          </cell>
          <cell r="K101">
            <v>0</v>
          </cell>
          <cell r="L101">
            <v>0</v>
          </cell>
          <cell r="M101">
            <v>1</v>
          </cell>
          <cell r="N101">
            <v>1.2987012987012988E-2</v>
          </cell>
          <cell r="O101">
            <v>22</v>
          </cell>
          <cell r="P101">
            <v>3.6666666666666665</v>
          </cell>
          <cell r="Q101">
            <v>5.5573261094733491E-2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362</v>
          </cell>
          <cell r="D103">
            <v>0</v>
          </cell>
          <cell r="E103">
            <v>2</v>
          </cell>
          <cell r="F103">
            <v>36</v>
          </cell>
          <cell r="G103">
            <v>9.9447513812154692E-2</v>
          </cell>
          <cell r="H103">
            <v>69</v>
          </cell>
          <cell r="I103">
            <v>11.5</v>
          </cell>
          <cell r="J103">
            <v>167</v>
          </cell>
          <cell r="K103">
            <v>1</v>
          </cell>
          <cell r="L103">
            <v>2</v>
          </cell>
          <cell r="M103">
            <v>11</v>
          </cell>
          <cell r="N103">
            <v>6.5868263473053898E-2</v>
          </cell>
          <cell r="O103">
            <v>38</v>
          </cell>
          <cell r="P103">
            <v>6.333333333333333</v>
          </cell>
          <cell r="Q103">
            <v>8.2657888642604288E-2</v>
          </cell>
        </row>
        <row r="104">
          <cell r="A104">
            <v>3538</v>
          </cell>
          <cell r="B104" t="str">
            <v>PAU THIERS</v>
          </cell>
          <cell r="C104">
            <v>149</v>
          </cell>
          <cell r="D104">
            <v>0</v>
          </cell>
          <cell r="E104">
            <v>0</v>
          </cell>
          <cell r="F104">
            <v>19</v>
          </cell>
          <cell r="G104">
            <v>0.12751677852348994</v>
          </cell>
          <cell r="H104">
            <v>25</v>
          </cell>
          <cell r="I104">
            <v>4.166666666666667</v>
          </cell>
          <cell r="J104">
            <v>64</v>
          </cell>
          <cell r="K104">
            <v>0</v>
          </cell>
          <cell r="L104">
            <v>0</v>
          </cell>
          <cell r="M104">
            <v>4</v>
          </cell>
          <cell r="N104">
            <v>6.25E-2</v>
          </cell>
          <cell r="O104">
            <v>15</v>
          </cell>
          <cell r="P104">
            <v>2.5</v>
          </cell>
          <cell r="Q104">
            <v>9.5008389261744972E-2</v>
          </cell>
        </row>
        <row r="105">
          <cell r="A105">
            <v>3540</v>
          </cell>
          <cell r="B105" t="str">
            <v>NAY</v>
          </cell>
          <cell r="C105">
            <v>86</v>
          </cell>
          <cell r="D105">
            <v>0</v>
          </cell>
          <cell r="E105">
            <v>1</v>
          </cell>
          <cell r="F105">
            <v>7</v>
          </cell>
          <cell r="G105">
            <v>8.1395348837209308E-2</v>
          </cell>
          <cell r="H105">
            <v>18</v>
          </cell>
          <cell r="I105">
            <v>3</v>
          </cell>
          <cell r="J105">
            <v>41</v>
          </cell>
          <cell r="K105">
            <v>1</v>
          </cell>
          <cell r="L105">
            <v>1</v>
          </cell>
          <cell r="M105">
            <v>6</v>
          </cell>
          <cell r="N105">
            <v>0.14634146341463414</v>
          </cell>
          <cell r="O105">
            <v>6</v>
          </cell>
          <cell r="P105">
            <v>1</v>
          </cell>
          <cell r="Q105">
            <v>0.11386840612592172</v>
          </cell>
        </row>
        <row r="106">
          <cell r="A106">
            <v>3541</v>
          </cell>
          <cell r="B106" t="str">
            <v>PAU HERMES</v>
          </cell>
          <cell r="C106">
            <v>127</v>
          </cell>
          <cell r="D106">
            <v>0</v>
          </cell>
          <cell r="E106">
            <v>1</v>
          </cell>
          <cell r="F106">
            <v>10</v>
          </cell>
          <cell r="G106">
            <v>7.874015748031496E-2</v>
          </cell>
          <cell r="H106">
            <v>27</v>
          </cell>
          <cell r="I106">
            <v>4.5</v>
          </cell>
          <cell r="J106">
            <v>62</v>
          </cell>
          <cell r="K106">
            <v>0</v>
          </cell>
          <cell r="L106">
            <v>1</v>
          </cell>
          <cell r="M106">
            <v>1</v>
          </cell>
          <cell r="N106">
            <v>1.6129032258064516E-2</v>
          </cell>
          <cell r="O106">
            <v>17</v>
          </cell>
          <cell r="P106">
            <v>2.8333333333333335</v>
          </cell>
          <cell r="Q106">
            <v>4.7434594869189738E-2</v>
          </cell>
        </row>
        <row r="107">
          <cell r="A107">
            <v>43783</v>
          </cell>
          <cell r="B107" t="str">
            <v>DGA COTE BASQUE</v>
          </cell>
          <cell r="C107">
            <v>1125</v>
          </cell>
          <cell r="D107">
            <v>7</v>
          </cell>
          <cell r="E107">
            <v>11</v>
          </cell>
          <cell r="F107">
            <v>159</v>
          </cell>
          <cell r="G107">
            <v>0.14133333333333334</v>
          </cell>
          <cell r="H107">
            <v>168</v>
          </cell>
          <cell r="I107">
            <v>28</v>
          </cell>
          <cell r="J107">
            <v>599</v>
          </cell>
          <cell r="K107">
            <v>1</v>
          </cell>
          <cell r="L107">
            <v>1</v>
          </cell>
          <cell r="M107">
            <v>76</v>
          </cell>
          <cell r="N107">
            <v>0.12687813021702837</v>
          </cell>
          <cell r="O107">
            <v>98</v>
          </cell>
          <cell r="P107">
            <v>16.333333333333332</v>
          </cell>
          <cell r="Q107">
            <v>0.13410573177518087</v>
          </cell>
        </row>
        <row r="108">
          <cell r="A108">
            <v>51700</v>
          </cell>
          <cell r="B108" t="str">
            <v>Multisite BAYONNE</v>
          </cell>
          <cell r="C108">
            <v>384</v>
          </cell>
          <cell r="D108">
            <v>2</v>
          </cell>
          <cell r="E108">
            <v>2</v>
          </cell>
          <cell r="F108">
            <v>53</v>
          </cell>
          <cell r="G108">
            <v>0.13802083333333334</v>
          </cell>
          <cell r="H108">
            <v>59</v>
          </cell>
          <cell r="I108">
            <v>9.8333333333333339</v>
          </cell>
          <cell r="J108">
            <v>191</v>
          </cell>
          <cell r="K108">
            <v>0</v>
          </cell>
          <cell r="L108">
            <v>0</v>
          </cell>
          <cell r="M108">
            <v>27</v>
          </cell>
          <cell r="N108">
            <v>0.14136125654450263</v>
          </cell>
          <cell r="O108">
            <v>29</v>
          </cell>
          <cell r="P108">
            <v>4.833333333333333</v>
          </cell>
          <cell r="Q108">
            <v>0.13969104493891799</v>
          </cell>
        </row>
        <row r="109">
          <cell r="A109">
            <v>1700</v>
          </cell>
          <cell r="B109" t="str">
            <v>BAYONNE</v>
          </cell>
          <cell r="C109">
            <v>214</v>
          </cell>
          <cell r="D109">
            <v>1</v>
          </cell>
          <cell r="E109">
            <v>1</v>
          </cell>
          <cell r="F109">
            <v>19</v>
          </cell>
          <cell r="G109">
            <v>8.8785046728971959E-2</v>
          </cell>
          <cell r="H109">
            <v>44</v>
          </cell>
          <cell r="I109">
            <v>7.333333333333333</v>
          </cell>
          <cell r="J109">
            <v>103</v>
          </cell>
          <cell r="K109">
            <v>0</v>
          </cell>
          <cell r="L109">
            <v>0</v>
          </cell>
          <cell r="M109">
            <v>9</v>
          </cell>
          <cell r="N109">
            <v>8.7378640776699032E-2</v>
          </cell>
          <cell r="O109">
            <v>21</v>
          </cell>
          <cell r="P109">
            <v>3.5</v>
          </cell>
          <cell r="Q109">
            <v>8.8081843752835495E-2</v>
          </cell>
        </row>
        <row r="110">
          <cell r="A110">
            <v>1737</v>
          </cell>
          <cell r="B110" t="str">
            <v>BAYONNE SAINT ESPRIT</v>
          </cell>
          <cell r="C110">
            <v>70</v>
          </cell>
          <cell r="D110">
            <v>0</v>
          </cell>
          <cell r="E110">
            <v>0</v>
          </cell>
          <cell r="F110">
            <v>8</v>
          </cell>
          <cell r="G110">
            <v>0.11428571428571428</v>
          </cell>
          <cell r="H110">
            <v>13</v>
          </cell>
          <cell r="I110">
            <v>2.1666666666666665</v>
          </cell>
          <cell r="J110">
            <v>34</v>
          </cell>
          <cell r="K110">
            <v>0</v>
          </cell>
          <cell r="L110">
            <v>0</v>
          </cell>
          <cell r="M110">
            <v>6</v>
          </cell>
          <cell r="N110">
            <v>0.17647058823529413</v>
          </cell>
          <cell r="O110">
            <v>4</v>
          </cell>
          <cell r="P110">
            <v>0.66666666666666663</v>
          </cell>
          <cell r="Q110">
            <v>0.14537815126050421</v>
          </cell>
        </row>
        <row r="111">
          <cell r="A111">
            <v>1747</v>
          </cell>
          <cell r="B111" t="str">
            <v>BAYONNE CITE DU PALAIS</v>
          </cell>
          <cell r="C111">
            <v>100</v>
          </cell>
          <cell r="D111">
            <v>1</v>
          </cell>
          <cell r="E111">
            <v>1</v>
          </cell>
          <cell r="F111">
            <v>26</v>
          </cell>
          <cell r="G111">
            <v>0.26</v>
          </cell>
          <cell r="H111">
            <v>3</v>
          </cell>
          <cell r="I111">
            <v>0.5</v>
          </cell>
          <cell r="J111">
            <v>54</v>
          </cell>
          <cell r="K111">
            <v>0</v>
          </cell>
          <cell r="L111">
            <v>0</v>
          </cell>
          <cell r="M111">
            <v>12</v>
          </cell>
          <cell r="N111">
            <v>0.22222222222222221</v>
          </cell>
          <cell r="O111">
            <v>4</v>
          </cell>
          <cell r="P111">
            <v>0.66666666666666663</v>
          </cell>
          <cell r="Q111">
            <v>0.24111111111111111</v>
          </cell>
        </row>
        <row r="112">
          <cell r="A112">
            <v>51731</v>
          </cell>
          <cell r="B112" t="str">
            <v>Multisite BIARRITZ</v>
          </cell>
          <cell r="C112">
            <v>213</v>
          </cell>
          <cell r="D112">
            <v>1</v>
          </cell>
          <cell r="E112">
            <v>2</v>
          </cell>
          <cell r="F112">
            <v>28</v>
          </cell>
          <cell r="G112">
            <v>0.13145539906103287</v>
          </cell>
          <cell r="H112">
            <v>34</v>
          </cell>
          <cell r="I112">
            <v>5.666666666666667</v>
          </cell>
          <cell r="J112">
            <v>116</v>
          </cell>
          <cell r="K112">
            <v>0</v>
          </cell>
          <cell r="L112">
            <v>0</v>
          </cell>
          <cell r="M112">
            <v>10</v>
          </cell>
          <cell r="N112">
            <v>8.6206896551724144E-2</v>
          </cell>
          <cell r="O112">
            <v>24</v>
          </cell>
          <cell r="P112">
            <v>4</v>
          </cell>
          <cell r="Q112">
            <v>0.10883114780637851</v>
          </cell>
        </row>
        <row r="113">
          <cell r="A113">
            <v>1731</v>
          </cell>
          <cell r="B113" t="str">
            <v>BIARRITZ</v>
          </cell>
          <cell r="C113">
            <v>152</v>
          </cell>
          <cell r="D113">
            <v>1</v>
          </cell>
          <cell r="E113">
            <v>2</v>
          </cell>
          <cell r="F113">
            <v>23</v>
          </cell>
          <cell r="G113">
            <v>0.15131578947368421</v>
          </cell>
          <cell r="H113">
            <v>22</v>
          </cell>
          <cell r="I113">
            <v>3.6666666666666665</v>
          </cell>
          <cell r="J113">
            <v>83</v>
          </cell>
          <cell r="K113">
            <v>0</v>
          </cell>
          <cell r="L113">
            <v>0</v>
          </cell>
          <cell r="M113">
            <v>7</v>
          </cell>
          <cell r="N113">
            <v>8.4337349397590355E-2</v>
          </cell>
          <cell r="O113">
            <v>18</v>
          </cell>
          <cell r="P113">
            <v>3</v>
          </cell>
          <cell r="Q113">
            <v>0.11782656943563728</v>
          </cell>
        </row>
        <row r="114">
          <cell r="A114">
            <v>1749</v>
          </cell>
          <cell r="B114" t="str">
            <v>BIARRITZ SAINT CHARLES</v>
          </cell>
          <cell r="C114">
            <v>61</v>
          </cell>
          <cell r="D114">
            <v>0</v>
          </cell>
          <cell r="E114">
            <v>0</v>
          </cell>
          <cell r="F114">
            <v>5</v>
          </cell>
          <cell r="G114">
            <v>8.1967213114754092E-2</v>
          </cell>
          <cell r="H114">
            <v>13</v>
          </cell>
          <cell r="I114">
            <v>2.1666666666666665</v>
          </cell>
          <cell r="J114">
            <v>33</v>
          </cell>
          <cell r="K114">
            <v>0</v>
          </cell>
          <cell r="L114">
            <v>0</v>
          </cell>
          <cell r="M114">
            <v>3</v>
          </cell>
          <cell r="N114">
            <v>9.0909090909090912E-2</v>
          </cell>
          <cell r="O114">
            <v>7</v>
          </cell>
          <cell r="P114">
            <v>1.1666666666666667</v>
          </cell>
          <cell r="Q114">
            <v>8.6438152011922509E-2</v>
          </cell>
        </row>
        <row r="115">
          <cell r="A115">
            <v>51735</v>
          </cell>
          <cell r="B115" t="str">
            <v>Multisite ST JEAN DE LUZ</v>
          </cell>
          <cell r="C115">
            <v>237</v>
          </cell>
          <cell r="D115">
            <v>2</v>
          </cell>
          <cell r="E115">
            <v>5</v>
          </cell>
          <cell r="F115">
            <v>45</v>
          </cell>
          <cell r="G115">
            <v>0.189873417721519</v>
          </cell>
          <cell r="H115">
            <v>24</v>
          </cell>
          <cell r="I115">
            <v>4</v>
          </cell>
          <cell r="J115">
            <v>122</v>
          </cell>
          <cell r="K115">
            <v>0</v>
          </cell>
          <cell r="L115">
            <v>0</v>
          </cell>
          <cell r="M115">
            <v>22</v>
          </cell>
          <cell r="N115">
            <v>0.18032786885245902</v>
          </cell>
          <cell r="O115">
            <v>14</v>
          </cell>
          <cell r="P115">
            <v>2.3333333333333335</v>
          </cell>
          <cell r="Q115">
            <v>0.185100643286989</v>
          </cell>
        </row>
        <row r="116">
          <cell r="A116">
            <v>1733</v>
          </cell>
          <cell r="B116" t="str">
            <v>HENDAYE</v>
          </cell>
          <cell r="C116">
            <v>76</v>
          </cell>
          <cell r="D116">
            <v>0</v>
          </cell>
          <cell r="E116">
            <v>0</v>
          </cell>
          <cell r="F116">
            <v>6</v>
          </cell>
          <cell r="G116">
            <v>7.8947368421052627E-2</v>
          </cell>
          <cell r="H116">
            <v>17</v>
          </cell>
          <cell r="I116">
            <v>2.8333333333333335</v>
          </cell>
          <cell r="J116">
            <v>38</v>
          </cell>
          <cell r="K116">
            <v>0</v>
          </cell>
          <cell r="L116">
            <v>0</v>
          </cell>
          <cell r="M116">
            <v>1</v>
          </cell>
          <cell r="N116">
            <v>2.6315789473684209E-2</v>
          </cell>
          <cell r="O116">
            <v>11</v>
          </cell>
          <cell r="P116">
            <v>1.8333333333333333</v>
          </cell>
          <cell r="Q116">
            <v>5.2631578947368418E-2</v>
          </cell>
        </row>
        <row r="117">
          <cell r="A117">
            <v>1735</v>
          </cell>
          <cell r="B117" t="str">
            <v>ST JEAN DE LUZ</v>
          </cell>
          <cell r="C117">
            <v>161</v>
          </cell>
          <cell r="D117">
            <v>2</v>
          </cell>
          <cell r="E117">
            <v>5</v>
          </cell>
          <cell r="F117">
            <v>39</v>
          </cell>
          <cell r="G117">
            <v>0.24223602484472051</v>
          </cell>
          <cell r="H117">
            <v>8</v>
          </cell>
          <cell r="I117">
            <v>1.3333333333333333</v>
          </cell>
          <cell r="J117">
            <v>84</v>
          </cell>
          <cell r="K117">
            <v>0</v>
          </cell>
          <cell r="L117">
            <v>0</v>
          </cell>
          <cell r="M117">
            <v>21</v>
          </cell>
          <cell r="N117">
            <v>0.25</v>
          </cell>
          <cell r="O117">
            <v>4</v>
          </cell>
          <cell r="P117">
            <v>0.66666666666666663</v>
          </cell>
          <cell r="Q117">
            <v>0.24611801242236025</v>
          </cell>
        </row>
        <row r="118">
          <cell r="A118">
            <v>51738</v>
          </cell>
          <cell r="B118" t="str">
            <v>Multisite ANGLET</v>
          </cell>
          <cell r="C118">
            <v>239</v>
          </cell>
          <cell r="D118">
            <v>0</v>
          </cell>
          <cell r="E118">
            <v>0</v>
          </cell>
          <cell r="F118">
            <v>26</v>
          </cell>
          <cell r="G118">
            <v>0.10878661087866109</v>
          </cell>
          <cell r="H118">
            <v>44</v>
          </cell>
          <cell r="I118">
            <v>7.333333333333333</v>
          </cell>
          <cell r="J118">
            <v>132</v>
          </cell>
          <cell r="K118">
            <v>1</v>
          </cell>
          <cell r="L118">
            <v>1</v>
          </cell>
          <cell r="M118">
            <v>15</v>
          </cell>
          <cell r="N118">
            <v>0.11363636363636363</v>
          </cell>
          <cell r="O118">
            <v>24</v>
          </cell>
          <cell r="P118">
            <v>4</v>
          </cell>
          <cell r="Q118">
            <v>0.11121148725751237</v>
          </cell>
        </row>
        <row r="119">
          <cell r="A119">
            <v>1738</v>
          </cell>
          <cell r="B119" t="str">
            <v>ANGLET</v>
          </cell>
          <cell r="C119">
            <v>145</v>
          </cell>
          <cell r="D119">
            <v>0</v>
          </cell>
          <cell r="E119">
            <v>0</v>
          </cell>
          <cell r="F119">
            <v>10</v>
          </cell>
          <cell r="G119">
            <v>6.8965517241379309E-2</v>
          </cell>
          <cell r="H119">
            <v>33</v>
          </cell>
          <cell r="I119">
            <v>5.5</v>
          </cell>
          <cell r="J119">
            <v>77</v>
          </cell>
          <cell r="K119">
            <v>1</v>
          </cell>
          <cell r="L119">
            <v>1</v>
          </cell>
          <cell r="M119">
            <v>8</v>
          </cell>
          <cell r="N119">
            <v>0.1038961038961039</v>
          </cell>
          <cell r="O119">
            <v>15</v>
          </cell>
          <cell r="P119">
            <v>2.5</v>
          </cell>
          <cell r="Q119">
            <v>8.6430810568741606E-2</v>
          </cell>
        </row>
        <row r="120">
          <cell r="A120">
            <v>1754</v>
          </cell>
          <cell r="B120" t="str">
            <v>ANGLET ERDIAN</v>
          </cell>
          <cell r="C120">
            <v>44</v>
          </cell>
          <cell r="D120">
            <v>0</v>
          </cell>
          <cell r="E120">
            <v>0</v>
          </cell>
          <cell r="F120">
            <v>4</v>
          </cell>
          <cell r="G120">
            <v>9.0909090909090912E-2</v>
          </cell>
          <cell r="H120">
            <v>9</v>
          </cell>
          <cell r="I120">
            <v>1.5</v>
          </cell>
          <cell r="J120">
            <v>27</v>
          </cell>
          <cell r="K120">
            <v>0</v>
          </cell>
          <cell r="L120">
            <v>0</v>
          </cell>
          <cell r="M120">
            <v>1</v>
          </cell>
          <cell r="N120">
            <v>3.7037037037037035E-2</v>
          </cell>
          <cell r="O120">
            <v>7</v>
          </cell>
          <cell r="P120">
            <v>1.1666666666666667</v>
          </cell>
          <cell r="Q120">
            <v>6.3973063973063973E-2</v>
          </cell>
        </row>
        <row r="121">
          <cell r="A121">
            <v>1755</v>
          </cell>
          <cell r="B121" t="str">
            <v>USTARITZ</v>
          </cell>
          <cell r="C121">
            <v>50</v>
          </cell>
          <cell r="D121">
            <v>0</v>
          </cell>
          <cell r="E121">
            <v>0</v>
          </cell>
          <cell r="F121">
            <v>12</v>
          </cell>
          <cell r="G121">
            <v>0.24</v>
          </cell>
          <cell r="H121">
            <v>3</v>
          </cell>
          <cell r="I121">
            <v>0.5</v>
          </cell>
          <cell r="J121">
            <v>28</v>
          </cell>
          <cell r="K121">
            <v>0</v>
          </cell>
          <cell r="L121">
            <v>0</v>
          </cell>
          <cell r="M121">
            <v>6</v>
          </cell>
          <cell r="N121">
            <v>0.21428571428571427</v>
          </cell>
          <cell r="O121">
            <v>3</v>
          </cell>
          <cell r="P121">
            <v>0.5</v>
          </cell>
          <cell r="Q121">
            <v>0.22714285714285715</v>
          </cell>
        </row>
        <row r="122">
          <cell r="A122">
            <v>1743</v>
          </cell>
          <cell r="B122" t="str">
            <v>CAMBO LES BAINS</v>
          </cell>
          <cell r="C122">
            <v>76</v>
          </cell>
          <cell r="D122">
            <v>2</v>
          </cell>
          <cell r="E122">
            <v>2</v>
          </cell>
          <cell r="F122">
            <v>7</v>
          </cell>
          <cell r="G122">
            <v>9.2105263157894732E-2</v>
          </cell>
          <cell r="H122">
            <v>16</v>
          </cell>
          <cell r="I122">
            <v>2.6666666666666665</v>
          </cell>
          <cell r="J122">
            <v>38</v>
          </cell>
          <cell r="K122">
            <v>0</v>
          </cell>
          <cell r="L122">
            <v>0</v>
          </cell>
          <cell r="M122">
            <v>2</v>
          </cell>
          <cell r="N122">
            <v>5.2631578947368418E-2</v>
          </cell>
          <cell r="O122">
            <v>10</v>
          </cell>
          <cell r="P122">
            <v>1.6666666666666667</v>
          </cell>
          <cell r="Q122">
            <v>7.2368421052631582E-2</v>
          </cell>
        </row>
        <row r="123">
          <cell r="A123">
            <v>43787</v>
          </cell>
          <cell r="B123" t="str">
            <v>DGA LANDES SUD</v>
          </cell>
          <cell r="C123">
            <v>780</v>
          </cell>
          <cell r="D123">
            <v>1</v>
          </cell>
          <cell r="E123">
            <v>5</v>
          </cell>
          <cell r="F123">
            <v>118</v>
          </cell>
          <cell r="G123">
            <v>0.15128205128205127</v>
          </cell>
          <cell r="H123">
            <v>109</v>
          </cell>
          <cell r="I123">
            <v>18.166666666666668</v>
          </cell>
          <cell r="J123">
            <v>364</v>
          </cell>
          <cell r="K123">
            <v>2</v>
          </cell>
          <cell r="L123">
            <v>4</v>
          </cell>
          <cell r="M123">
            <v>38</v>
          </cell>
          <cell r="N123">
            <v>0.1043956043956044</v>
          </cell>
          <cell r="O123">
            <v>68</v>
          </cell>
          <cell r="P123">
            <v>11.333333333333334</v>
          </cell>
          <cell r="Q123">
            <v>0.12783882783882783</v>
          </cell>
        </row>
        <row r="124">
          <cell r="A124">
            <v>51732</v>
          </cell>
          <cell r="B124" t="str">
            <v>Multisite DAX</v>
          </cell>
          <cell r="C124">
            <v>397</v>
          </cell>
          <cell r="D124">
            <v>0</v>
          </cell>
          <cell r="E124">
            <v>1</v>
          </cell>
          <cell r="F124">
            <v>50</v>
          </cell>
          <cell r="G124">
            <v>0.12594458438287154</v>
          </cell>
          <cell r="H124">
            <v>66</v>
          </cell>
          <cell r="I124">
            <v>11</v>
          </cell>
          <cell r="J124">
            <v>184</v>
          </cell>
          <cell r="K124">
            <v>1</v>
          </cell>
          <cell r="L124">
            <v>2</v>
          </cell>
          <cell r="M124">
            <v>16</v>
          </cell>
          <cell r="N124">
            <v>8.6956521739130432E-2</v>
          </cell>
          <cell r="O124">
            <v>38</v>
          </cell>
          <cell r="P124">
            <v>6.333333333333333</v>
          </cell>
          <cell r="Q124">
            <v>0.10645055306100099</v>
          </cell>
        </row>
        <row r="125">
          <cell r="A125">
            <v>1732</v>
          </cell>
          <cell r="B125" t="str">
            <v>DAX</v>
          </cell>
          <cell r="C125">
            <v>236</v>
          </cell>
          <cell r="D125">
            <v>0</v>
          </cell>
          <cell r="E125">
            <v>1</v>
          </cell>
          <cell r="F125">
            <v>31</v>
          </cell>
          <cell r="G125">
            <v>0.13135593220338984</v>
          </cell>
          <cell r="H125">
            <v>38</v>
          </cell>
          <cell r="I125">
            <v>6.333333333333333</v>
          </cell>
          <cell r="J125">
            <v>111</v>
          </cell>
          <cell r="K125">
            <v>0</v>
          </cell>
          <cell r="L125">
            <v>0</v>
          </cell>
          <cell r="M125">
            <v>11</v>
          </cell>
          <cell r="N125">
            <v>9.90990990990991E-2</v>
          </cell>
          <cell r="O125">
            <v>22</v>
          </cell>
          <cell r="P125">
            <v>3.6666666666666665</v>
          </cell>
          <cell r="Q125">
            <v>0.11522751565124448</v>
          </cell>
        </row>
        <row r="126">
          <cell r="A126">
            <v>1742</v>
          </cell>
          <cell r="B126" t="str">
            <v>PEYREHORADE</v>
          </cell>
          <cell r="C126">
            <v>70</v>
          </cell>
          <cell r="D126">
            <v>0</v>
          </cell>
          <cell r="E126">
            <v>0</v>
          </cell>
          <cell r="F126">
            <v>7</v>
          </cell>
          <cell r="G126">
            <v>0.1</v>
          </cell>
          <cell r="H126">
            <v>14</v>
          </cell>
          <cell r="I126">
            <v>2.3333333333333335</v>
          </cell>
          <cell r="J126">
            <v>31</v>
          </cell>
          <cell r="K126">
            <v>1</v>
          </cell>
          <cell r="L126">
            <v>2</v>
          </cell>
          <cell r="M126">
            <v>2</v>
          </cell>
          <cell r="N126">
            <v>6.4516129032258063E-2</v>
          </cell>
          <cell r="O126">
            <v>7</v>
          </cell>
          <cell r="P126">
            <v>1.1666666666666667</v>
          </cell>
          <cell r="Q126">
            <v>8.2258064516129034E-2</v>
          </cell>
        </row>
        <row r="127">
          <cell r="A127">
            <v>1745</v>
          </cell>
          <cell r="B127" t="str">
            <v>SAINT PAUL LES DAX</v>
          </cell>
          <cell r="C127">
            <v>91</v>
          </cell>
          <cell r="D127">
            <v>0</v>
          </cell>
          <cell r="E127">
            <v>0</v>
          </cell>
          <cell r="F127">
            <v>12</v>
          </cell>
          <cell r="G127">
            <v>0.13186813186813187</v>
          </cell>
          <cell r="H127">
            <v>15</v>
          </cell>
          <cell r="I127">
            <v>2.5</v>
          </cell>
          <cell r="J127">
            <v>42</v>
          </cell>
          <cell r="K127">
            <v>0</v>
          </cell>
          <cell r="L127">
            <v>0</v>
          </cell>
          <cell r="M127">
            <v>3</v>
          </cell>
          <cell r="N127">
            <v>7.1428571428571425E-2</v>
          </cell>
          <cell r="O127">
            <v>10</v>
          </cell>
          <cell r="P127">
            <v>1.6666666666666667</v>
          </cell>
          <cell r="Q127">
            <v>0.10164835164835165</v>
          </cell>
        </row>
        <row r="128">
          <cell r="A128">
            <v>51746</v>
          </cell>
          <cell r="B128" t="str">
            <v>Multisite CAPBRETON</v>
          </cell>
          <cell r="C128">
            <v>400</v>
          </cell>
          <cell r="D128">
            <v>1</v>
          </cell>
          <cell r="E128">
            <v>4</v>
          </cell>
          <cell r="F128">
            <v>68</v>
          </cell>
          <cell r="G128">
            <v>0.17</v>
          </cell>
          <cell r="H128">
            <v>48</v>
          </cell>
          <cell r="I128">
            <v>8</v>
          </cell>
          <cell r="J128">
            <v>180</v>
          </cell>
          <cell r="K128">
            <v>1</v>
          </cell>
          <cell r="L128">
            <v>2</v>
          </cell>
          <cell r="M128">
            <v>22</v>
          </cell>
          <cell r="N128">
            <v>0.12222222222222222</v>
          </cell>
          <cell r="O128">
            <v>31</v>
          </cell>
          <cell r="P128">
            <v>5.166666666666667</v>
          </cell>
          <cell r="Q128">
            <v>0.14611111111111111</v>
          </cell>
        </row>
        <row r="129">
          <cell r="A129">
            <v>1740</v>
          </cell>
          <cell r="B129" t="str">
            <v>TARNOS</v>
          </cell>
          <cell r="C129">
            <v>131</v>
          </cell>
          <cell r="D129">
            <v>0</v>
          </cell>
          <cell r="E129">
            <v>2</v>
          </cell>
          <cell r="F129">
            <v>25</v>
          </cell>
          <cell r="G129">
            <v>0.19083969465648856</v>
          </cell>
          <cell r="H129">
            <v>13</v>
          </cell>
          <cell r="I129">
            <v>2.1666666666666665</v>
          </cell>
          <cell r="J129">
            <v>62</v>
          </cell>
          <cell r="K129">
            <v>0</v>
          </cell>
          <cell r="L129">
            <v>0</v>
          </cell>
          <cell r="M129">
            <v>9</v>
          </cell>
          <cell r="N129">
            <v>0.14516129032258066</v>
          </cell>
          <cell r="O129">
            <v>9</v>
          </cell>
          <cell r="P129">
            <v>1.5</v>
          </cell>
          <cell r="Q129">
            <v>0.16800049248953461</v>
          </cell>
        </row>
        <row r="130">
          <cell r="A130">
            <v>1746</v>
          </cell>
          <cell r="B130" t="str">
            <v>CAPBRETON</v>
          </cell>
          <cell r="C130">
            <v>155</v>
          </cell>
          <cell r="D130">
            <v>1</v>
          </cell>
          <cell r="E130">
            <v>1</v>
          </cell>
          <cell r="F130">
            <v>24</v>
          </cell>
          <cell r="G130">
            <v>0.15483870967741936</v>
          </cell>
          <cell r="H130">
            <v>21</v>
          </cell>
          <cell r="I130">
            <v>3.5</v>
          </cell>
          <cell r="J130">
            <v>66</v>
          </cell>
          <cell r="K130">
            <v>1</v>
          </cell>
          <cell r="L130">
            <v>1</v>
          </cell>
          <cell r="M130">
            <v>5</v>
          </cell>
          <cell r="N130">
            <v>7.575757575757576E-2</v>
          </cell>
          <cell r="O130">
            <v>15</v>
          </cell>
          <cell r="P130">
            <v>2.5</v>
          </cell>
          <cell r="Q130">
            <v>0.11529814271749755</v>
          </cell>
        </row>
        <row r="131">
          <cell r="A131">
            <v>1753</v>
          </cell>
          <cell r="B131" t="str">
            <v>SAINT VINCENT DE TYROSSE</v>
          </cell>
          <cell r="C131">
            <v>114</v>
          </cell>
          <cell r="D131">
            <v>0</v>
          </cell>
          <cell r="E131">
            <v>1</v>
          </cell>
          <cell r="F131">
            <v>19</v>
          </cell>
          <cell r="G131">
            <v>0.16666666666666666</v>
          </cell>
          <cell r="H131">
            <v>15</v>
          </cell>
          <cell r="I131">
            <v>2.5</v>
          </cell>
          <cell r="J131">
            <v>52</v>
          </cell>
          <cell r="K131">
            <v>0</v>
          </cell>
          <cell r="L131">
            <v>1</v>
          </cell>
          <cell r="M131">
            <v>8</v>
          </cell>
          <cell r="N131">
            <v>0.15384615384615385</v>
          </cell>
          <cell r="O131">
            <v>8</v>
          </cell>
          <cell r="P131">
            <v>1.3333333333333333</v>
          </cell>
          <cell r="Q131">
            <v>0.16025641025641024</v>
          </cell>
        </row>
        <row r="132">
          <cell r="A132">
            <v>43804</v>
          </cell>
          <cell r="B132" t="str">
            <v>DGA VIENNE</v>
          </cell>
          <cell r="C132">
            <v>1075</v>
          </cell>
          <cell r="D132">
            <v>3</v>
          </cell>
          <cell r="E132">
            <v>6</v>
          </cell>
          <cell r="F132">
            <v>119</v>
          </cell>
          <cell r="G132">
            <v>0.11069767441860465</v>
          </cell>
          <cell r="H132">
            <v>193</v>
          </cell>
          <cell r="I132">
            <v>32.166666666666664</v>
          </cell>
          <cell r="J132">
            <v>565</v>
          </cell>
          <cell r="K132">
            <v>1</v>
          </cell>
          <cell r="L132">
            <v>6</v>
          </cell>
          <cell r="M132">
            <v>76</v>
          </cell>
          <cell r="N132">
            <v>0.13451327433628318</v>
          </cell>
          <cell r="O132">
            <v>88</v>
          </cell>
          <cell r="P132">
            <v>14.666666666666666</v>
          </cell>
          <cell r="Q132">
            <v>0.12260547437744392</v>
          </cell>
        </row>
        <row r="133">
          <cell r="A133">
            <v>57800</v>
          </cell>
          <cell r="B133" t="str">
            <v>Multisite POITIERS</v>
          </cell>
          <cell r="C133">
            <v>398</v>
          </cell>
          <cell r="D133">
            <v>0</v>
          </cell>
          <cell r="E133">
            <v>1</v>
          </cell>
          <cell r="F133">
            <v>46</v>
          </cell>
          <cell r="G133">
            <v>0.11557788944723618</v>
          </cell>
          <cell r="H133">
            <v>70</v>
          </cell>
          <cell r="I133">
            <v>11.666666666666666</v>
          </cell>
          <cell r="J133">
            <v>225</v>
          </cell>
          <cell r="K133">
            <v>1</v>
          </cell>
          <cell r="L133">
            <v>3</v>
          </cell>
          <cell r="M133">
            <v>28</v>
          </cell>
          <cell r="N133">
            <v>0.12444444444444444</v>
          </cell>
          <cell r="O133">
            <v>38</v>
          </cell>
          <cell r="P133">
            <v>6.333333333333333</v>
          </cell>
          <cell r="Q133">
            <v>0.12001116694584031</v>
          </cell>
        </row>
        <row r="134">
          <cell r="A134">
            <v>7800</v>
          </cell>
          <cell r="B134" t="str">
            <v>POITIERS</v>
          </cell>
          <cell r="C134">
            <v>277</v>
          </cell>
          <cell r="D134">
            <v>0</v>
          </cell>
          <cell r="E134">
            <v>1</v>
          </cell>
          <cell r="F134">
            <v>20</v>
          </cell>
          <cell r="G134">
            <v>7.2202166064981949E-2</v>
          </cell>
          <cell r="H134">
            <v>61</v>
          </cell>
          <cell r="I134">
            <v>10.166666666666666</v>
          </cell>
          <cell r="J134">
            <v>165</v>
          </cell>
          <cell r="K134">
            <v>1</v>
          </cell>
          <cell r="L134">
            <v>2</v>
          </cell>
          <cell r="M134">
            <v>23</v>
          </cell>
          <cell r="N134">
            <v>0.1393939393939394</v>
          </cell>
          <cell r="O134">
            <v>25</v>
          </cell>
          <cell r="P134">
            <v>4.166666666666667</v>
          </cell>
          <cell r="Q134">
            <v>0.10579805272946068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121</v>
          </cell>
          <cell r="D136">
            <v>0</v>
          </cell>
          <cell r="E136">
            <v>0</v>
          </cell>
          <cell r="F136">
            <v>26</v>
          </cell>
          <cell r="G136">
            <v>0.21487603305785125</v>
          </cell>
          <cell r="H136">
            <v>10</v>
          </cell>
          <cell r="I136">
            <v>1.6666666666666667</v>
          </cell>
          <cell r="J136">
            <v>60</v>
          </cell>
          <cell r="K136">
            <v>0</v>
          </cell>
          <cell r="L136">
            <v>1</v>
          </cell>
          <cell r="M136">
            <v>5</v>
          </cell>
          <cell r="N136">
            <v>8.3333333333333329E-2</v>
          </cell>
          <cell r="O136">
            <v>13</v>
          </cell>
          <cell r="P136">
            <v>2.1666666666666665</v>
          </cell>
          <cell r="Q136">
            <v>0.14910468319559228</v>
          </cell>
        </row>
        <row r="137">
          <cell r="A137">
            <v>7831</v>
          </cell>
          <cell r="B137" t="str">
            <v>CHATELLERAULT</v>
          </cell>
          <cell r="C137">
            <v>290</v>
          </cell>
          <cell r="D137">
            <v>1</v>
          </cell>
          <cell r="E137">
            <v>3</v>
          </cell>
          <cell r="F137">
            <v>32</v>
          </cell>
          <cell r="G137">
            <v>0.1103448275862069</v>
          </cell>
          <cell r="H137">
            <v>53</v>
          </cell>
          <cell r="I137">
            <v>8.8333333333333339</v>
          </cell>
          <cell r="J137">
            <v>139</v>
          </cell>
          <cell r="K137">
            <v>0</v>
          </cell>
          <cell r="L137">
            <v>1</v>
          </cell>
          <cell r="M137">
            <v>22</v>
          </cell>
          <cell r="N137">
            <v>0.15827338129496402</v>
          </cell>
          <cell r="O137">
            <v>19</v>
          </cell>
          <cell r="P137">
            <v>3.1666666666666665</v>
          </cell>
          <cell r="Q137">
            <v>0.13430910444058547</v>
          </cell>
        </row>
        <row r="138">
          <cell r="A138">
            <v>57836</v>
          </cell>
          <cell r="B138" t="str">
            <v>Multisite POITIERS PROVENCE</v>
          </cell>
          <cell r="C138">
            <v>383</v>
          </cell>
          <cell r="D138">
            <v>2</v>
          </cell>
          <cell r="E138">
            <v>2</v>
          </cell>
          <cell r="F138">
            <v>41</v>
          </cell>
          <cell r="G138">
            <v>0.10704960835509138</v>
          </cell>
          <cell r="H138">
            <v>71</v>
          </cell>
          <cell r="I138">
            <v>11.833333333333334</v>
          </cell>
          <cell r="J138">
            <v>201</v>
          </cell>
          <cell r="K138">
            <v>0</v>
          </cell>
          <cell r="L138">
            <v>2</v>
          </cell>
          <cell r="M138">
            <v>26</v>
          </cell>
          <cell r="N138">
            <v>0.12935323383084577</v>
          </cell>
          <cell r="O138">
            <v>33</v>
          </cell>
          <cell r="P138">
            <v>5.5</v>
          </cell>
          <cell r="Q138">
            <v>0.11820142109296858</v>
          </cell>
        </row>
        <row r="139">
          <cell r="A139">
            <v>7802</v>
          </cell>
          <cell r="B139" t="str">
            <v>NEUVILLE DE POITOU</v>
          </cell>
          <cell r="C139">
            <v>86</v>
          </cell>
          <cell r="D139">
            <v>0</v>
          </cell>
          <cell r="E139">
            <v>0</v>
          </cell>
          <cell r="F139">
            <v>15</v>
          </cell>
          <cell r="G139">
            <v>0.1744186046511628</v>
          </cell>
          <cell r="H139">
            <v>10</v>
          </cell>
          <cell r="I139">
            <v>1.6666666666666667</v>
          </cell>
          <cell r="J139">
            <v>43</v>
          </cell>
          <cell r="K139">
            <v>0</v>
          </cell>
          <cell r="L139">
            <v>0</v>
          </cell>
          <cell r="M139">
            <v>11</v>
          </cell>
          <cell r="N139">
            <v>0.2558139534883721</v>
          </cell>
          <cell r="O139">
            <v>2</v>
          </cell>
          <cell r="P139">
            <v>0.33333333333333331</v>
          </cell>
          <cell r="Q139">
            <v>0.21511627906976744</v>
          </cell>
        </row>
        <row r="140">
          <cell r="A140">
            <v>7832</v>
          </cell>
          <cell r="B140" t="str">
            <v>POITIERS BEAULIEU</v>
          </cell>
          <cell r="C140">
            <v>166</v>
          </cell>
          <cell r="D140">
            <v>0</v>
          </cell>
          <cell r="E140">
            <v>0</v>
          </cell>
          <cell r="F140">
            <v>16</v>
          </cell>
          <cell r="G140">
            <v>9.6385542168674704E-2</v>
          </cell>
          <cell r="H140">
            <v>33</v>
          </cell>
          <cell r="I140">
            <v>5.5</v>
          </cell>
          <cell r="J140">
            <v>85</v>
          </cell>
          <cell r="K140">
            <v>0</v>
          </cell>
          <cell r="L140">
            <v>2</v>
          </cell>
          <cell r="M140">
            <v>9</v>
          </cell>
          <cell r="N140">
            <v>0.10588235294117647</v>
          </cell>
          <cell r="O140">
            <v>16</v>
          </cell>
          <cell r="P140">
            <v>2.6666666666666665</v>
          </cell>
          <cell r="Q140">
            <v>0.10113394755492558</v>
          </cell>
        </row>
        <row r="141">
          <cell r="A141">
            <v>7836</v>
          </cell>
          <cell r="B141" t="str">
            <v>POITIERS PROVENCE</v>
          </cell>
          <cell r="C141">
            <v>131</v>
          </cell>
          <cell r="D141">
            <v>2</v>
          </cell>
          <cell r="E141">
            <v>2</v>
          </cell>
          <cell r="F141">
            <v>10</v>
          </cell>
          <cell r="G141">
            <v>7.6335877862595422E-2</v>
          </cell>
          <cell r="H141">
            <v>28</v>
          </cell>
          <cell r="I141">
            <v>4.666666666666667</v>
          </cell>
          <cell r="J141">
            <v>73</v>
          </cell>
          <cell r="K141">
            <v>0</v>
          </cell>
          <cell r="L141">
            <v>0</v>
          </cell>
          <cell r="M141">
            <v>6</v>
          </cell>
          <cell r="N141">
            <v>8.2191780821917804E-2</v>
          </cell>
          <cell r="O141">
            <v>16</v>
          </cell>
          <cell r="P141">
            <v>2.6666666666666665</v>
          </cell>
          <cell r="Q141">
            <v>7.926382934225662E-2</v>
          </cell>
        </row>
        <row r="142">
          <cell r="A142">
            <v>43812</v>
          </cell>
          <cell r="B142" t="str">
            <v>DGA PAYS ROCHELAIS DEUX SEVRES</v>
          </cell>
          <cell r="C142">
            <v>1483</v>
          </cell>
          <cell r="D142">
            <v>9</v>
          </cell>
          <cell r="E142">
            <v>11</v>
          </cell>
          <cell r="F142">
            <v>171</v>
          </cell>
          <cell r="G142">
            <v>0.1153068105192178</v>
          </cell>
          <cell r="H142">
            <v>260</v>
          </cell>
          <cell r="I142">
            <v>43.333333333333336</v>
          </cell>
          <cell r="J142">
            <v>770</v>
          </cell>
          <cell r="K142">
            <v>2</v>
          </cell>
          <cell r="L142">
            <v>3</v>
          </cell>
          <cell r="M142">
            <v>53</v>
          </cell>
          <cell r="N142">
            <v>6.8831168831168826E-2</v>
          </cell>
          <cell r="O142">
            <v>171</v>
          </cell>
          <cell r="P142">
            <v>28.5</v>
          </cell>
          <cell r="Q142">
            <v>9.2068989675193308E-2</v>
          </cell>
        </row>
        <row r="143">
          <cell r="A143">
            <v>55131</v>
          </cell>
          <cell r="B143" t="str">
            <v>Multisite BRESSUIRE</v>
          </cell>
          <cell r="C143">
            <v>246</v>
          </cell>
          <cell r="D143">
            <v>1</v>
          </cell>
          <cell r="E143">
            <v>1</v>
          </cell>
          <cell r="F143">
            <v>45</v>
          </cell>
          <cell r="G143">
            <v>0.18292682926829268</v>
          </cell>
          <cell r="H143">
            <v>27</v>
          </cell>
          <cell r="I143">
            <v>4.5</v>
          </cell>
          <cell r="J143">
            <v>125</v>
          </cell>
          <cell r="K143">
            <v>1</v>
          </cell>
          <cell r="L143">
            <v>2</v>
          </cell>
          <cell r="M143">
            <v>18</v>
          </cell>
          <cell r="N143">
            <v>0.14399999999999999</v>
          </cell>
          <cell r="O143">
            <v>19</v>
          </cell>
          <cell r="P143">
            <v>3.1666666666666665</v>
          </cell>
          <cell r="Q143">
            <v>0.16346341463414632</v>
          </cell>
        </row>
        <row r="144">
          <cell r="A144">
            <v>5131</v>
          </cell>
          <cell r="B144" t="str">
            <v>BRESSUIRE</v>
          </cell>
          <cell r="C144">
            <v>94</v>
          </cell>
          <cell r="D144">
            <v>0</v>
          </cell>
          <cell r="E144">
            <v>0</v>
          </cell>
          <cell r="F144">
            <v>15</v>
          </cell>
          <cell r="G144">
            <v>0.15957446808510639</v>
          </cell>
          <cell r="H144">
            <v>13</v>
          </cell>
          <cell r="I144">
            <v>2.1666666666666665</v>
          </cell>
          <cell r="J144">
            <v>52</v>
          </cell>
          <cell r="K144">
            <v>0</v>
          </cell>
          <cell r="L144">
            <v>0</v>
          </cell>
          <cell r="M144">
            <v>8</v>
          </cell>
          <cell r="N144">
            <v>0.15384615384615385</v>
          </cell>
          <cell r="O144">
            <v>8</v>
          </cell>
          <cell r="P144">
            <v>1.3333333333333333</v>
          </cell>
          <cell r="Q144">
            <v>0.15671031096563012</v>
          </cell>
        </row>
        <row r="145">
          <cell r="A145">
            <v>5139</v>
          </cell>
          <cell r="B145" t="str">
            <v>THOUARS</v>
          </cell>
          <cell r="C145">
            <v>72</v>
          </cell>
          <cell r="D145">
            <v>0</v>
          </cell>
          <cell r="E145">
            <v>0</v>
          </cell>
          <cell r="F145">
            <v>12</v>
          </cell>
          <cell r="G145">
            <v>0.16666666666666666</v>
          </cell>
          <cell r="H145">
            <v>9</v>
          </cell>
          <cell r="I145">
            <v>1.5</v>
          </cell>
          <cell r="J145">
            <v>34</v>
          </cell>
          <cell r="K145">
            <v>1</v>
          </cell>
          <cell r="L145">
            <v>1</v>
          </cell>
          <cell r="M145">
            <v>5</v>
          </cell>
          <cell r="N145">
            <v>0.14705882352941177</v>
          </cell>
          <cell r="O145">
            <v>5</v>
          </cell>
          <cell r="P145">
            <v>0.83333333333333337</v>
          </cell>
          <cell r="Q145">
            <v>0.15686274509803921</v>
          </cell>
        </row>
        <row r="146">
          <cell r="A146">
            <v>7834</v>
          </cell>
          <cell r="B146" t="str">
            <v>PARTHENAY</v>
          </cell>
          <cell r="C146">
            <v>80</v>
          </cell>
          <cell r="D146">
            <v>1</v>
          </cell>
          <cell r="E146">
            <v>1</v>
          </cell>
          <cell r="F146">
            <v>18</v>
          </cell>
          <cell r="G146">
            <v>0.22500000000000001</v>
          </cell>
          <cell r="H146">
            <v>6</v>
          </cell>
          <cell r="I146">
            <v>1</v>
          </cell>
          <cell r="J146">
            <v>39</v>
          </cell>
          <cell r="K146">
            <v>0</v>
          </cell>
          <cell r="L146">
            <v>1</v>
          </cell>
          <cell r="M146">
            <v>5</v>
          </cell>
          <cell r="N146">
            <v>0.12820512820512819</v>
          </cell>
          <cell r="O146">
            <v>7</v>
          </cell>
          <cell r="P146">
            <v>1.1666666666666667</v>
          </cell>
          <cell r="Q146">
            <v>0.17660256410256409</v>
          </cell>
        </row>
        <row r="147">
          <cell r="A147">
            <v>57833</v>
          </cell>
          <cell r="B147" t="str">
            <v>Multisite NIORT</v>
          </cell>
          <cell r="C147">
            <v>355</v>
          </cell>
          <cell r="D147">
            <v>2</v>
          </cell>
          <cell r="E147">
            <v>3</v>
          </cell>
          <cell r="F147">
            <v>44</v>
          </cell>
          <cell r="G147">
            <v>0.12394366197183099</v>
          </cell>
          <cell r="H147">
            <v>59</v>
          </cell>
          <cell r="I147">
            <v>9.8333333333333339</v>
          </cell>
          <cell r="J147">
            <v>182</v>
          </cell>
          <cell r="K147">
            <v>1</v>
          </cell>
          <cell r="L147">
            <v>1</v>
          </cell>
          <cell r="M147">
            <v>13</v>
          </cell>
          <cell r="N147">
            <v>7.1428571428571425E-2</v>
          </cell>
          <cell r="O147">
            <v>40</v>
          </cell>
          <cell r="P147">
            <v>6.666666666666667</v>
          </cell>
          <cell r="Q147">
            <v>9.7686116700201206E-2</v>
          </cell>
        </row>
        <row r="148">
          <cell r="A148">
            <v>7833</v>
          </cell>
          <cell r="B148" t="str">
            <v>NIORT</v>
          </cell>
          <cell r="C148">
            <v>243</v>
          </cell>
          <cell r="D148">
            <v>2</v>
          </cell>
          <cell r="E148">
            <v>3</v>
          </cell>
          <cell r="F148">
            <v>39</v>
          </cell>
          <cell r="G148">
            <v>0.16049382716049382</v>
          </cell>
          <cell r="H148">
            <v>32</v>
          </cell>
          <cell r="I148">
            <v>5.333333333333333</v>
          </cell>
          <cell r="J148">
            <v>128</v>
          </cell>
          <cell r="K148">
            <v>1</v>
          </cell>
          <cell r="L148">
            <v>1</v>
          </cell>
          <cell r="M148">
            <v>8</v>
          </cell>
          <cell r="N148">
            <v>6.25E-2</v>
          </cell>
          <cell r="O148">
            <v>30</v>
          </cell>
          <cell r="P148">
            <v>5</v>
          </cell>
          <cell r="Q148">
            <v>0.11149691358024691</v>
          </cell>
        </row>
        <row r="149">
          <cell r="A149">
            <v>7835</v>
          </cell>
          <cell r="B149" t="str">
            <v>SAINT MAIXENT L'ECOLE</v>
          </cell>
          <cell r="C149">
            <v>77</v>
          </cell>
          <cell r="D149">
            <v>0</v>
          </cell>
          <cell r="E149">
            <v>0</v>
          </cell>
          <cell r="F149">
            <v>5</v>
          </cell>
          <cell r="G149">
            <v>6.4935064935064929E-2</v>
          </cell>
          <cell r="H149">
            <v>18</v>
          </cell>
          <cell r="I149">
            <v>3</v>
          </cell>
          <cell r="J149">
            <v>41</v>
          </cell>
          <cell r="K149">
            <v>0</v>
          </cell>
          <cell r="L149">
            <v>0</v>
          </cell>
          <cell r="M149">
            <v>4</v>
          </cell>
          <cell r="N149">
            <v>9.7560975609756101E-2</v>
          </cell>
          <cell r="O149">
            <v>8</v>
          </cell>
          <cell r="P149">
            <v>1.3333333333333333</v>
          </cell>
          <cell r="Q149">
            <v>8.1248020272410515E-2</v>
          </cell>
        </row>
        <row r="150">
          <cell r="A150">
            <v>7837</v>
          </cell>
          <cell r="B150" t="str">
            <v>MELLE</v>
          </cell>
          <cell r="C150">
            <v>35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11</v>
          </cell>
          <cell r="I150">
            <v>1.8333333333333333</v>
          </cell>
          <cell r="J150">
            <v>13</v>
          </cell>
          <cell r="K150">
            <v>0</v>
          </cell>
          <cell r="L150">
            <v>0</v>
          </cell>
          <cell r="M150">
            <v>1</v>
          </cell>
          <cell r="N150">
            <v>7.6923076923076927E-2</v>
          </cell>
          <cell r="O150">
            <v>3</v>
          </cell>
          <cell r="P150">
            <v>0.5</v>
          </cell>
          <cell r="Q150">
            <v>3.8461538461538464E-2</v>
          </cell>
        </row>
        <row r="151">
          <cell r="A151">
            <v>58100</v>
          </cell>
          <cell r="B151" t="str">
            <v>Multisite LA ROCHELLE</v>
          </cell>
          <cell r="C151">
            <v>503</v>
          </cell>
          <cell r="D151">
            <v>5</v>
          </cell>
          <cell r="E151">
            <v>6</v>
          </cell>
          <cell r="F151">
            <v>39</v>
          </cell>
          <cell r="G151">
            <v>7.7534791252485094E-2</v>
          </cell>
          <cell r="H151">
            <v>107</v>
          </cell>
          <cell r="I151">
            <v>17.833333333333332</v>
          </cell>
          <cell r="J151">
            <v>262</v>
          </cell>
          <cell r="K151">
            <v>0</v>
          </cell>
          <cell r="L151">
            <v>0</v>
          </cell>
          <cell r="M151">
            <v>16</v>
          </cell>
          <cell r="N151">
            <v>6.1068702290076333E-2</v>
          </cell>
          <cell r="O151">
            <v>60</v>
          </cell>
          <cell r="P151">
            <v>10</v>
          </cell>
          <cell r="Q151">
            <v>6.9301746771280717E-2</v>
          </cell>
        </row>
        <row r="152">
          <cell r="A152">
            <v>8100</v>
          </cell>
          <cell r="B152" t="str">
            <v>LA ROCHELLE</v>
          </cell>
          <cell r="C152">
            <v>299</v>
          </cell>
          <cell r="D152">
            <v>0</v>
          </cell>
          <cell r="E152">
            <v>1</v>
          </cell>
          <cell r="F152">
            <v>21</v>
          </cell>
          <cell r="G152">
            <v>7.0234113712374577E-2</v>
          </cell>
          <cell r="H152">
            <v>66</v>
          </cell>
          <cell r="I152">
            <v>11</v>
          </cell>
          <cell r="J152">
            <v>155</v>
          </cell>
          <cell r="K152">
            <v>0</v>
          </cell>
          <cell r="L152">
            <v>0</v>
          </cell>
          <cell r="M152">
            <v>7</v>
          </cell>
          <cell r="N152">
            <v>4.5161290322580643E-2</v>
          </cell>
          <cell r="O152">
            <v>38</v>
          </cell>
          <cell r="P152">
            <v>6.333333333333333</v>
          </cell>
          <cell r="Q152">
            <v>5.7697702017477606E-2</v>
          </cell>
        </row>
        <row r="153">
          <cell r="A153">
            <v>8146</v>
          </cell>
          <cell r="B153" t="str">
            <v>LA ROCHELLE BEL AIR</v>
          </cell>
          <cell r="C153">
            <v>120</v>
          </cell>
          <cell r="D153">
            <v>3</v>
          </cell>
          <cell r="E153">
            <v>3</v>
          </cell>
          <cell r="F153">
            <v>11</v>
          </cell>
          <cell r="G153">
            <v>9.166666666666666E-2</v>
          </cell>
          <cell r="H153">
            <v>24</v>
          </cell>
          <cell r="I153">
            <v>4</v>
          </cell>
          <cell r="J153">
            <v>62</v>
          </cell>
          <cell r="K153">
            <v>0</v>
          </cell>
          <cell r="L153">
            <v>0</v>
          </cell>
          <cell r="M153">
            <v>2</v>
          </cell>
          <cell r="N153">
            <v>3.2258064516129031E-2</v>
          </cell>
          <cell r="O153">
            <v>16</v>
          </cell>
          <cell r="P153">
            <v>2.6666666666666665</v>
          </cell>
          <cell r="Q153">
            <v>6.1962365591397846E-2</v>
          </cell>
        </row>
        <row r="154">
          <cell r="A154">
            <v>8150</v>
          </cell>
          <cell r="B154" t="str">
            <v>LA ROCHELLE MARCHE</v>
          </cell>
          <cell r="C154">
            <v>84</v>
          </cell>
          <cell r="D154">
            <v>2</v>
          </cell>
          <cell r="E154">
            <v>2</v>
          </cell>
          <cell r="F154">
            <v>7</v>
          </cell>
          <cell r="G154">
            <v>8.3333333333333329E-2</v>
          </cell>
          <cell r="H154">
            <v>18</v>
          </cell>
          <cell r="I154">
            <v>3</v>
          </cell>
          <cell r="J154">
            <v>45</v>
          </cell>
          <cell r="K154">
            <v>0</v>
          </cell>
          <cell r="L154">
            <v>0</v>
          </cell>
          <cell r="M154">
            <v>7</v>
          </cell>
          <cell r="N154">
            <v>0.15555555555555556</v>
          </cell>
          <cell r="O154">
            <v>7</v>
          </cell>
          <cell r="P154">
            <v>1.1666666666666667</v>
          </cell>
          <cell r="Q154">
            <v>0.11944444444444444</v>
          </cell>
        </row>
        <row r="155">
          <cell r="A155">
            <v>58143</v>
          </cell>
          <cell r="B155" t="str">
            <v>Multisite AYTRE</v>
          </cell>
          <cell r="C155">
            <v>320</v>
          </cell>
          <cell r="D155">
            <v>1</v>
          </cell>
          <cell r="E155">
            <v>1</v>
          </cell>
          <cell r="F155">
            <v>37</v>
          </cell>
          <cell r="G155">
            <v>0.11562500000000001</v>
          </cell>
          <cell r="H155">
            <v>56</v>
          </cell>
          <cell r="I155">
            <v>9.3333333333333339</v>
          </cell>
          <cell r="J155">
            <v>160</v>
          </cell>
          <cell r="K155">
            <v>0</v>
          </cell>
          <cell r="L155">
            <v>0</v>
          </cell>
          <cell r="M155">
            <v>5</v>
          </cell>
          <cell r="N155">
            <v>3.125E-2</v>
          </cell>
          <cell r="O155">
            <v>42</v>
          </cell>
          <cell r="P155">
            <v>7</v>
          </cell>
          <cell r="Q155">
            <v>7.3437500000000003E-2</v>
          </cell>
        </row>
        <row r="156">
          <cell r="A156">
            <v>8143</v>
          </cell>
          <cell r="B156" t="str">
            <v>AYTRE</v>
          </cell>
          <cell r="C156">
            <v>137</v>
          </cell>
          <cell r="D156">
            <v>0</v>
          </cell>
          <cell r="E156">
            <v>0</v>
          </cell>
          <cell r="F156">
            <v>17</v>
          </cell>
          <cell r="G156">
            <v>0.12408759124087591</v>
          </cell>
          <cell r="H156">
            <v>23</v>
          </cell>
          <cell r="I156">
            <v>3.8333333333333335</v>
          </cell>
          <cell r="J156">
            <v>64</v>
          </cell>
          <cell r="K156">
            <v>0</v>
          </cell>
          <cell r="L156">
            <v>0</v>
          </cell>
          <cell r="M156">
            <v>3</v>
          </cell>
          <cell r="N156">
            <v>4.6875E-2</v>
          </cell>
          <cell r="O156">
            <v>16</v>
          </cell>
          <cell r="P156">
            <v>2.6666666666666665</v>
          </cell>
          <cell r="Q156">
            <v>8.5481295620437964E-2</v>
          </cell>
        </row>
        <row r="157">
          <cell r="A157">
            <v>8145</v>
          </cell>
          <cell r="B157" t="str">
            <v>MARANS</v>
          </cell>
          <cell r="C157">
            <v>58</v>
          </cell>
          <cell r="D157">
            <v>0</v>
          </cell>
          <cell r="E157">
            <v>0</v>
          </cell>
          <cell r="F157">
            <v>8</v>
          </cell>
          <cell r="G157">
            <v>0.13793103448275862</v>
          </cell>
          <cell r="H157">
            <v>9</v>
          </cell>
          <cell r="I157">
            <v>1.5</v>
          </cell>
          <cell r="J157">
            <v>30</v>
          </cell>
          <cell r="K157">
            <v>0</v>
          </cell>
          <cell r="L157">
            <v>0</v>
          </cell>
          <cell r="M157">
            <v>1</v>
          </cell>
          <cell r="N157">
            <v>3.3333333333333333E-2</v>
          </cell>
          <cell r="O157">
            <v>8</v>
          </cell>
          <cell r="P157">
            <v>1.3333333333333333</v>
          </cell>
          <cell r="Q157">
            <v>8.5632183908045972E-2</v>
          </cell>
        </row>
        <row r="158">
          <cell r="A158">
            <v>8152</v>
          </cell>
          <cell r="B158" t="str">
            <v>PERIGNY</v>
          </cell>
          <cell r="C158">
            <v>74</v>
          </cell>
          <cell r="D158">
            <v>0</v>
          </cell>
          <cell r="E158">
            <v>0</v>
          </cell>
          <cell r="F158">
            <v>9</v>
          </cell>
          <cell r="G158">
            <v>0.12162162162162163</v>
          </cell>
          <cell r="H158">
            <v>13</v>
          </cell>
          <cell r="I158">
            <v>2.1666666666666665</v>
          </cell>
          <cell r="J158">
            <v>38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12</v>
          </cell>
          <cell r="P158">
            <v>2</v>
          </cell>
          <cell r="Q158">
            <v>6.0810810810810814E-2</v>
          </cell>
        </row>
        <row r="159">
          <cell r="A159">
            <v>8153</v>
          </cell>
          <cell r="B159" t="str">
            <v>LA ROCHELLE LES MINIMES</v>
          </cell>
          <cell r="C159">
            <v>51</v>
          </cell>
          <cell r="D159">
            <v>1</v>
          </cell>
          <cell r="E159">
            <v>1</v>
          </cell>
          <cell r="F159">
            <v>3</v>
          </cell>
          <cell r="G159">
            <v>5.8823529411764705E-2</v>
          </cell>
          <cell r="H159">
            <v>12</v>
          </cell>
          <cell r="I159">
            <v>2</v>
          </cell>
          <cell r="J159">
            <v>28</v>
          </cell>
          <cell r="K159">
            <v>0</v>
          </cell>
          <cell r="L159">
            <v>0</v>
          </cell>
          <cell r="M159">
            <v>1</v>
          </cell>
          <cell r="N159">
            <v>3.5714285714285712E-2</v>
          </cell>
          <cell r="O159">
            <v>8</v>
          </cell>
          <cell r="P159">
            <v>1.3333333333333333</v>
          </cell>
          <cell r="Q159">
            <v>4.7268907563025209E-2</v>
          </cell>
        </row>
        <row r="160">
          <cell r="A160">
            <v>8148</v>
          </cell>
          <cell r="B160" t="str">
            <v>SAINT MARTIN DE RE</v>
          </cell>
          <cell r="C160">
            <v>86</v>
          </cell>
          <cell r="D160">
            <v>0</v>
          </cell>
          <cell r="E160">
            <v>0</v>
          </cell>
          <cell r="F160">
            <v>6</v>
          </cell>
          <cell r="G160">
            <v>6.9767441860465115E-2</v>
          </cell>
          <cell r="H160">
            <v>19</v>
          </cell>
          <cell r="I160">
            <v>3.1666666666666665</v>
          </cell>
          <cell r="J160">
            <v>41</v>
          </cell>
          <cell r="K160">
            <v>0</v>
          </cell>
          <cell r="L160">
            <v>0</v>
          </cell>
          <cell r="M160">
            <v>1</v>
          </cell>
          <cell r="N160">
            <v>2.4390243902439025E-2</v>
          </cell>
          <cell r="O160">
            <v>11</v>
          </cell>
          <cell r="P160">
            <v>1.8333333333333333</v>
          </cell>
          <cell r="Q160">
            <v>4.7078842881452074E-2</v>
          </cell>
        </row>
        <row r="161">
          <cell r="A161">
            <v>43816</v>
          </cell>
          <cell r="B161" t="str">
            <v>DGA CHARENTE MARITIME SUD</v>
          </cell>
          <cell r="C161">
            <v>994</v>
          </cell>
          <cell r="D161">
            <v>1</v>
          </cell>
          <cell r="E161">
            <v>4</v>
          </cell>
          <cell r="F161">
            <v>101</v>
          </cell>
          <cell r="G161">
            <v>0.10160965794768612</v>
          </cell>
          <cell r="H161">
            <v>188</v>
          </cell>
          <cell r="I161">
            <v>31.333333333333332</v>
          </cell>
          <cell r="J161">
            <v>450</v>
          </cell>
          <cell r="K161">
            <v>4</v>
          </cell>
          <cell r="L161">
            <v>8</v>
          </cell>
          <cell r="M161">
            <v>53</v>
          </cell>
          <cell r="N161">
            <v>0.11777777777777777</v>
          </cell>
          <cell r="O161">
            <v>78</v>
          </cell>
          <cell r="P161">
            <v>13</v>
          </cell>
          <cell r="Q161">
            <v>0.10969371786273194</v>
          </cell>
        </row>
        <row r="162">
          <cell r="A162">
            <v>8131</v>
          </cell>
          <cell r="B162" t="str">
            <v>JONZAC</v>
          </cell>
          <cell r="C162">
            <v>100</v>
          </cell>
          <cell r="D162">
            <v>0</v>
          </cell>
          <cell r="E162">
            <v>1</v>
          </cell>
          <cell r="F162">
            <v>7</v>
          </cell>
          <cell r="G162">
            <v>7.0000000000000007E-2</v>
          </cell>
          <cell r="H162">
            <v>22</v>
          </cell>
          <cell r="I162">
            <v>3.6666666666666665</v>
          </cell>
          <cell r="J162">
            <v>43</v>
          </cell>
          <cell r="K162">
            <v>2</v>
          </cell>
          <cell r="L162">
            <v>2</v>
          </cell>
          <cell r="M162">
            <v>3</v>
          </cell>
          <cell r="N162">
            <v>6.9767441860465115E-2</v>
          </cell>
          <cell r="O162">
            <v>10</v>
          </cell>
          <cell r="P162">
            <v>1.6666666666666667</v>
          </cell>
          <cell r="Q162">
            <v>6.9883720930232568E-2</v>
          </cell>
        </row>
        <row r="163">
          <cell r="A163">
            <v>58134</v>
          </cell>
          <cell r="B163" t="str">
            <v>Multisite ROCHEFORT SUR MER</v>
          </cell>
          <cell r="C163">
            <v>352</v>
          </cell>
          <cell r="D163">
            <v>1</v>
          </cell>
          <cell r="E163">
            <v>2</v>
          </cell>
          <cell r="F163">
            <v>41</v>
          </cell>
          <cell r="G163">
            <v>0.11647727272727272</v>
          </cell>
          <cell r="H163">
            <v>62</v>
          </cell>
          <cell r="I163">
            <v>10.333333333333334</v>
          </cell>
          <cell r="J163">
            <v>161</v>
          </cell>
          <cell r="K163">
            <v>1</v>
          </cell>
          <cell r="L163">
            <v>3</v>
          </cell>
          <cell r="M163">
            <v>20</v>
          </cell>
          <cell r="N163">
            <v>0.12422360248447205</v>
          </cell>
          <cell r="O163">
            <v>27</v>
          </cell>
          <cell r="P163">
            <v>4.5</v>
          </cell>
          <cell r="Q163">
            <v>0.12035043760587238</v>
          </cell>
        </row>
        <row r="164">
          <cell r="A164">
            <v>8134</v>
          </cell>
          <cell r="B164" t="str">
            <v>ROCHEFORT SUR MER</v>
          </cell>
          <cell r="C164">
            <v>198</v>
          </cell>
          <cell r="D164">
            <v>1</v>
          </cell>
          <cell r="E164">
            <v>2</v>
          </cell>
          <cell r="F164">
            <v>31</v>
          </cell>
          <cell r="G164">
            <v>0.15656565656565657</v>
          </cell>
          <cell r="H164">
            <v>27</v>
          </cell>
          <cell r="I164">
            <v>4.5</v>
          </cell>
          <cell r="J164">
            <v>92</v>
          </cell>
          <cell r="K164">
            <v>1</v>
          </cell>
          <cell r="L164">
            <v>2</v>
          </cell>
          <cell r="M164">
            <v>13</v>
          </cell>
          <cell r="N164">
            <v>0.14130434782608695</v>
          </cell>
          <cell r="O164">
            <v>14</v>
          </cell>
          <cell r="P164">
            <v>2.3333333333333335</v>
          </cell>
          <cell r="Q164">
            <v>0.14893500219587175</v>
          </cell>
        </row>
        <row r="165">
          <cell r="A165">
            <v>8137</v>
          </cell>
          <cell r="B165" t="str">
            <v>SURGERES</v>
          </cell>
          <cell r="C165">
            <v>84</v>
          </cell>
          <cell r="D165">
            <v>0</v>
          </cell>
          <cell r="E165">
            <v>0</v>
          </cell>
          <cell r="F165">
            <v>5</v>
          </cell>
          <cell r="G165">
            <v>5.9523809523809521E-2</v>
          </cell>
          <cell r="H165">
            <v>20</v>
          </cell>
          <cell r="I165">
            <v>3.3333333333333335</v>
          </cell>
          <cell r="J165">
            <v>39</v>
          </cell>
          <cell r="K165">
            <v>0</v>
          </cell>
          <cell r="L165">
            <v>1</v>
          </cell>
          <cell r="M165">
            <v>6</v>
          </cell>
          <cell r="N165">
            <v>0.15384615384615385</v>
          </cell>
          <cell r="O165">
            <v>6</v>
          </cell>
          <cell r="P165">
            <v>1</v>
          </cell>
          <cell r="Q165">
            <v>0.10668498168498169</v>
          </cell>
        </row>
        <row r="166">
          <cell r="A166">
            <v>8142</v>
          </cell>
          <cell r="B166" t="str">
            <v>SAINT PIERRE D'OLERON</v>
          </cell>
          <cell r="C166">
            <v>70</v>
          </cell>
          <cell r="D166">
            <v>0</v>
          </cell>
          <cell r="E166">
            <v>0</v>
          </cell>
          <cell r="F166">
            <v>5</v>
          </cell>
          <cell r="G166">
            <v>7.1428571428571425E-2</v>
          </cell>
          <cell r="H166">
            <v>16</v>
          </cell>
          <cell r="I166">
            <v>2.6666666666666665</v>
          </cell>
          <cell r="J166">
            <v>30</v>
          </cell>
          <cell r="K166">
            <v>0</v>
          </cell>
          <cell r="L166">
            <v>0</v>
          </cell>
          <cell r="M166">
            <v>1</v>
          </cell>
          <cell r="N166">
            <v>3.3333333333333333E-2</v>
          </cell>
          <cell r="O166">
            <v>8</v>
          </cell>
          <cell r="P166">
            <v>1.3333333333333333</v>
          </cell>
          <cell r="Q166">
            <v>5.2380952380952375E-2</v>
          </cell>
        </row>
        <row r="167">
          <cell r="A167">
            <v>58135</v>
          </cell>
          <cell r="B167" t="str">
            <v>Multisite SAINTES</v>
          </cell>
          <cell r="C167">
            <v>173</v>
          </cell>
          <cell r="D167">
            <v>0</v>
          </cell>
          <cell r="E167">
            <v>1</v>
          </cell>
          <cell r="F167">
            <v>22</v>
          </cell>
          <cell r="G167">
            <v>0.12716763005780346</v>
          </cell>
          <cell r="H167">
            <v>29</v>
          </cell>
          <cell r="I167">
            <v>4.833333333333333</v>
          </cell>
          <cell r="J167">
            <v>76</v>
          </cell>
          <cell r="K167">
            <v>0</v>
          </cell>
          <cell r="L167">
            <v>0</v>
          </cell>
          <cell r="M167">
            <v>14</v>
          </cell>
          <cell r="N167">
            <v>0.18421052631578946</v>
          </cell>
          <cell r="O167">
            <v>9</v>
          </cell>
          <cell r="P167">
            <v>1.5</v>
          </cell>
          <cell r="Q167">
            <v>0.15568907818679645</v>
          </cell>
        </row>
        <row r="168">
          <cell r="A168">
            <v>8135</v>
          </cell>
          <cell r="B168" t="str">
            <v>SAINTES</v>
          </cell>
          <cell r="C168">
            <v>97</v>
          </cell>
          <cell r="D168">
            <v>0</v>
          </cell>
          <cell r="E168">
            <v>1</v>
          </cell>
          <cell r="F168">
            <v>14</v>
          </cell>
          <cell r="G168">
            <v>0.14432989690721648</v>
          </cell>
          <cell r="H168">
            <v>15</v>
          </cell>
          <cell r="I168">
            <v>2.5</v>
          </cell>
          <cell r="J168">
            <v>43</v>
          </cell>
          <cell r="K168">
            <v>0</v>
          </cell>
          <cell r="L168">
            <v>0</v>
          </cell>
          <cell r="M168">
            <v>8</v>
          </cell>
          <cell r="N168">
            <v>0.18604651162790697</v>
          </cell>
          <cell r="O168">
            <v>5</v>
          </cell>
          <cell r="P168">
            <v>0.83333333333333337</v>
          </cell>
          <cell r="Q168">
            <v>0.16518820426756173</v>
          </cell>
        </row>
        <row r="169">
          <cell r="A169">
            <v>8160</v>
          </cell>
          <cell r="B169" t="str">
            <v>SAINTES RECOUVRANCE</v>
          </cell>
          <cell r="C169">
            <v>76</v>
          </cell>
          <cell r="D169">
            <v>0</v>
          </cell>
          <cell r="E169">
            <v>0</v>
          </cell>
          <cell r="F169">
            <v>8</v>
          </cell>
          <cell r="G169">
            <v>0.10526315789473684</v>
          </cell>
          <cell r="H169">
            <v>15</v>
          </cell>
          <cell r="I169">
            <v>2.5</v>
          </cell>
          <cell r="J169">
            <v>33</v>
          </cell>
          <cell r="K169">
            <v>0</v>
          </cell>
          <cell r="L169">
            <v>0</v>
          </cell>
          <cell r="M169">
            <v>6</v>
          </cell>
          <cell r="N169">
            <v>0.18181818181818182</v>
          </cell>
          <cell r="O169">
            <v>4</v>
          </cell>
          <cell r="P169">
            <v>0.66666666666666663</v>
          </cell>
          <cell r="Q169">
            <v>0.14354066985645933</v>
          </cell>
        </row>
        <row r="170">
          <cell r="A170">
            <v>8136</v>
          </cell>
          <cell r="B170" t="str">
            <v>SAINT JEAN D'ANGELY</v>
          </cell>
          <cell r="C170">
            <v>99</v>
          </cell>
          <cell r="D170">
            <v>0</v>
          </cell>
          <cell r="E170">
            <v>0</v>
          </cell>
          <cell r="F170">
            <v>15</v>
          </cell>
          <cell r="G170">
            <v>0.15151515151515152</v>
          </cell>
          <cell r="H170">
            <v>14</v>
          </cell>
          <cell r="I170">
            <v>2.3333333333333335</v>
          </cell>
          <cell r="J170">
            <v>43</v>
          </cell>
          <cell r="K170">
            <v>1</v>
          </cell>
          <cell r="L170">
            <v>2</v>
          </cell>
          <cell r="M170">
            <v>6</v>
          </cell>
          <cell r="N170">
            <v>0.13953488372093023</v>
          </cell>
          <cell r="O170">
            <v>7</v>
          </cell>
          <cell r="P170">
            <v>1.1666666666666667</v>
          </cell>
          <cell r="Q170">
            <v>0.14552501761804087</v>
          </cell>
        </row>
        <row r="171">
          <cell r="A171">
            <v>8139</v>
          </cell>
          <cell r="B171" t="str">
            <v>MATHA</v>
          </cell>
          <cell r="C171">
            <v>61</v>
          </cell>
          <cell r="D171">
            <v>0</v>
          </cell>
          <cell r="E171">
            <v>0</v>
          </cell>
          <cell r="F171">
            <v>3</v>
          </cell>
          <cell r="G171">
            <v>4.9180327868852458E-2</v>
          </cell>
          <cell r="H171">
            <v>15</v>
          </cell>
          <cell r="I171">
            <v>2.5</v>
          </cell>
          <cell r="J171">
            <v>27</v>
          </cell>
          <cell r="K171">
            <v>0</v>
          </cell>
          <cell r="L171">
            <v>1</v>
          </cell>
          <cell r="M171">
            <v>4</v>
          </cell>
          <cell r="N171">
            <v>0.14814814814814814</v>
          </cell>
          <cell r="O171">
            <v>4</v>
          </cell>
          <cell r="P171">
            <v>0.66666666666666663</v>
          </cell>
          <cell r="Q171">
            <v>9.8664238008500299E-2</v>
          </cell>
        </row>
        <row r="172">
          <cell r="A172">
            <v>8140</v>
          </cell>
          <cell r="B172" t="str">
            <v>ROYAN</v>
          </cell>
          <cell r="C172">
            <v>229</v>
          </cell>
          <cell r="D172">
            <v>0</v>
          </cell>
          <cell r="E172">
            <v>0</v>
          </cell>
          <cell r="F172">
            <v>13</v>
          </cell>
          <cell r="G172">
            <v>5.6768558951965066E-2</v>
          </cell>
          <cell r="H172">
            <v>54</v>
          </cell>
          <cell r="I172">
            <v>9</v>
          </cell>
          <cell r="J172">
            <v>100</v>
          </cell>
          <cell r="K172">
            <v>0</v>
          </cell>
          <cell r="L172">
            <v>0</v>
          </cell>
          <cell r="M172">
            <v>6</v>
          </cell>
          <cell r="N172">
            <v>0.06</v>
          </cell>
          <cell r="O172">
            <v>23</v>
          </cell>
          <cell r="P172">
            <v>3.8333333333333335</v>
          </cell>
          <cell r="Q172">
            <v>5.8384279475982528E-2</v>
          </cell>
        </row>
        <row r="173">
          <cell r="A173">
            <v>43874</v>
          </cell>
          <cell r="B173" t="str">
            <v>DGA CHARENTE</v>
          </cell>
          <cell r="C173">
            <v>1052</v>
          </cell>
          <cell r="D173">
            <v>8</v>
          </cell>
          <cell r="E173">
            <v>10</v>
          </cell>
          <cell r="F173">
            <v>146</v>
          </cell>
          <cell r="G173">
            <v>0.13878326996197718</v>
          </cell>
          <cell r="H173">
            <v>160</v>
          </cell>
          <cell r="I173">
            <v>26.666666666666668</v>
          </cell>
          <cell r="J173">
            <v>546</v>
          </cell>
          <cell r="K173">
            <v>3</v>
          </cell>
          <cell r="L173">
            <v>3</v>
          </cell>
          <cell r="M173">
            <v>67</v>
          </cell>
          <cell r="N173">
            <v>0.1227106227106227</v>
          </cell>
          <cell r="O173">
            <v>92</v>
          </cell>
          <cell r="P173">
            <v>15.333333333333334</v>
          </cell>
          <cell r="Q173">
            <v>0.13074694633629994</v>
          </cell>
        </row>
        <row r="174">
          <cell r="A174">
            <v>55200</v>
          </cell>
          <cell r="B174" t="str">
            <v>Multisite ANGOULEME</v>
          </cell>
          <cell r="C174">
            <v>366</v>
          </cell>
          <cell r="D174">
            <v>4</v>
          </cell>
          <cell r="E174">
            <v>5</v>
          </cell>
          <cell r="F174">
            <v>51</v>
          </cell>
          <cell r="G174">
            <v>0.13934426229508196</v>
          </cell>
          <cell r="H174">
            <v>56</v>
          </cell>
          <cell r="I174">
            <v>9.3333333333333339</v>
          </cell>
          <cell r="J174">
            <v>174</v>
          </cell>
          <cell r="K174">
            <v>2</v>
          </cell>
          <cell r="L174">
            <v>2</v>
          </cell>
          <cell r="M174">
            <v>19</v>
          </cell>
          <cell r="N174">
            <v>0.10919540229885058</v>
          </cell>
          <cell r="O174">
            <v>32</v>
          </cell>
          <cell r="P174">
            <v>5.333333333333333</v>
          </cell>
          <cell r="Q174">
            <v>0.12426983229696627</v>
          </cell>
        </row>
        <row r="175">
          <cell r="A175">
            <v>5200</v>
          </cell>
          <cell r="B175" t="str">
            <v>ANGOULEME</v>
          </cell>
          <cell r="C175">
            <v>276</v>
          </cell>
          <cell r="D175">
            <v>3</v>
          </cell>
          <cell r="E175">
            <v>4</v>
          </cell>
          <cell r="F175">
            <v>46</v>
          </cell>
          <cell r="G175">
            <v>0.16666666666666666</v>
          </cell>
          <cell r="H175">
            <v>35</v>
          </cell>
          <cell r="I175">
            <v>5.833333333333333</v>
          </cell>
          <cell r="J175">
            <v>119</v>
          </cell>
          <cell r="K175">
            <v>2</v>
          </cell>
          <cell r="L175">
            <v>2</v>
          </cell>
          <cell r="M175">
            <v>16</v>
          </cell>
          <cell r="N175">
            <v>0.13445378151260504</v>
          </cell>
          <cell r="O175">
            <v>19</v>
          </cell>
          <cell r="P175">
            <v>3.1666666666666665</v>
          </cell>
          <cell r="Q175">
            <v>0.15056022408963585</v>
          </cell>
        </row>
        <row r="176">
          <cell r="A176">
            <v>5237</v>
          </cell>
          <cell r="B176" t="str">
            <v>RUELLE</v>
          </cell>
          <cell r="C176">
            <v>90</v>
          </cell>
          <cell r="D176">
            <v>1</v>
          </cell>
          <cell r="E176">
            <v>1</v>
          </cell>
          <cell r="F176">
            <v>5</v>
          </cell>
          <cell r="G176">
            <v>5.5555555555555552E-2</v>
          </cell>
          <cell r="H176">
            <v>22</v>
          </cell>
          <cell r="I176">
            <v>3.6666666666666665</v>
          </cell>
          <cell r="J176">
            <v>55</v>
          </cell>
          <cell r="K176">
            <v>0</v>
          </cell>
          <cell r="L176">
            <v>0</v>
          </cell>
          <cell r="M176">
            <v>3</v>
          </cell>
          <cell r="N176">
            <v>5.4545454545454543E-2</v>
          </cell>
          <cell r="O176">
            <v>13</v>
          </cell>
          <cell r="P176">
            <v>2.1666666666666665</v>
          </cell>
          <cell r="Q176">
            <v>5.5050505050505044E-2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79</v>
          </cell>
          <cell r="D178">
            <v>0</v>
          </cell>
          <cell r="E178">
            <v>0</v>
          </cell>
          <cell r="F178">
            <v>8</v>
          </cell>
          <cell r="G178">
            <v>0.10126582278481013</v>
          </cell>
          <cell r="H178">
            <v>15</v>
          </cell>
          <cell r="I178">
            <v>2.5</v>
          </cell>
          <cell r="J178">
            <v>42</v>
          </cell>
          <cell r="K178">
            <v>0</v>
          </cell>
          <cell r="L178">
            <v>0</v>
          </cell>
          <cell r="M178">
            <v>4</v>
          </cell>
          <cell r="N178">
            <v>9.5238095238095233E-2</v>
          </cell>
          <cell r="O178">
            <v>9</v>
          </cell>
          <cell r="P178">
            <v>1.5</v>
          </cell>
          <cell r="Q178">
            <v>9.8251959011452672E-2</v>
          </cell>
        </row>
        <row r="179">
          <cell r="A179">
            <v>5234</v>
          </cell>
          <cell r="B179" t="str">
            <v>RUFFEC</v>
          </cell>
          <cell r="C179">
            <v>113</v>
          </cell>
          <cell r="D179">
            <v>1</v>
          </cell>
          <cell r="E179">
            <v>1</v>
          </cell>
          <cell r="F179">
            <v>23</v>
          </cell>
          <cell r="G179">
            <v>0.20353982300884957</v>
          </cell>
          <cell r="H179">
            <v>10</v>
          </cell>
          <cell r="I179">
            <v>1.6666666666666667</v>
          </cell>
          <cell r="J179">
            <v>65</v>
          </cell>
          <cell r="K179">
            <v>1</v>
          </cell>
          <cell r="L179">
            <v>1</v>
          </cell>
          <cell r="M179">
            <v>10</v>
          </cell>
          <cell r="N179">
            <v>0.15384615384615385</v>
          </cell>
          <cell r="O179">
            <v>9</v>
          </cell>
          <cell r="P179">
            <v>1.5</v>
          </cell>
          <cell r="Q179">
            <v>0.1786929884275017</v>
          </cell>
        </row>
        <row r="180">
          <cell r="A180">
            <v>5236</v>
          </cell>
          <cell r="B180" t="str">
            <v>ANGOULEME VICTOR HUGO</v>
          </cell>
          <cell r="C180">
            <v>148</v>
          </cell>
          <cell r="D180">
            <v>2</v>
          </cell>
          <cell r="E180">
            <v>2</v>
          </cell>
          <cell r="F180">
            <v>9</v>
          </cell>
          <cell r="G180">
            <v>6.0810810810810814E-2</v>
          </cell>
          <cell r="H180">
            <v>34</v>
          </cell>
          <cell r="I180">
            <v>5.666666666666667</v>
          </cell>
          <cell r="J180">
            <v>77</v>
          </cell>
          <cell r="K180">
            <v>0</v>
          </cell>
          <cell r="L180">
            <v>0</v>
          </cell>
          <cell r="M180">
            <v>9</v>
          </cell>
          <cell r="N180">
            <v>0.11688311688311688</v>
          </cell>
          <cell r="O180">
            <v>14</v>
          </cell>
          <cell r="P180">
            <v>2.3333333333333335</v>
          </cell>
          <cell r="Q180">
            <v>8.8846963846963847E-2</v>
          </cell>
        </row>
        <row r="181">
          <cell r="A181">
            <v>58138</v>
          </cell>
          <cell r="B181" t="str">
            <v>Multisite COGNAC</v>
          </cell>
          <cell r="C181">
            <v>365</v>
          </cell>
          <cell r="D181">
            <v>1</v>
          </cell>
          <cell r="E181">
            <v>2</v>
          </cell>
          <cell r="F181">
            <v>55</v>
          </cell>
          <cell r="G181">
            <v>0.15068493150684931</v>
          </cell>
          <cell r="H181">
            <v>51</v>
          </cell>
          <cell r="I181">
            <v>8.5</v>
          </cell>
          <cell r="J181">
            <v>188</v>
          </cell>
          <cell r="K181">
            <v>0</v>
          </cell>
          <cell r="L181">
            <v>0</v>
          </cell>
          <cell r="M181">
            <v>25</v>
          </cell>
          <cell r="N181">
            <v>0.13297872340425532</v>
          </cell>
          <cell r="O181">
            <v>30</v>
          </cell>
          <cell r="P181">
            <v>5</v>
          </cell>
          <cell r="Q181">
            <v>0.14183182745555231</v>
          </cell>
        </row>
        <row r="182">
          <cell r="A182">
            <v>5232</v>
          </cell>
          <cell r="B182" t="str">
            <v>JARNAC</v>
          </cell>
          <cell r="C182">
            <v>74</v>
          </cell>
          <cell r="D182">
            <v>0</v>
          </cell>
          <cell r="E182">
            <v>0</v>
          </cell>
          <cell r="F182">
            <v>13</v>
          </cell>
          <cell r="G182">
            <v>0.17567567567567569</v>
          </cell>
          <cell r="H182">
            <v>9</v>
          </cell>
          <cell r="I182">
            <v>1.5</v>
          </cell>
          <cell r="J182">
            <v>41</v>
          </cell>
          <cell r="K182">
            <v>0</v>
          </cell>
          <cell r="L182">
            <v>0</v>
          </cell>
          <cell r="M182">
            <v>6</v>
          </cell>
          <cell r="N182">
            <v>0.14634146341463414</v>
          </cell>
          <cell r="O182">
            <v>6</v>
          </cell>
          <cell r="P182">
            <v>1</v>
          </cell>
          <cell r="Q182">
            <v>0.16100856954515491</v>
          </cell>
        </row>
        <row r="183">
          <cell r="A183">
            <v>5240</v>
          </cell>
          <cell r="B183" t="str">
            <v>ROUILLAC</v>
          </cell>
          <cell r="C183">
            <v>64</v>
          </cell>
          <cell r="D183">
            <v>1</v>
          </cell>
          <cell r="E183">
            <v>1</v>
          </cell>
          <cell r="F183">
            <v>14</v>
          </cell>
          <cell r="G183">
            <v>0.21875</v>
          </cell>
          <cell r="H183">
            <v>5</v>
          </cell>
          <cell r="I183">
            <v>0.83333333333333337</v>
          </cell>
          <cell r="J183">
            <v>36</v>
          </cell>
          <cell r="K183">
            <v>0</v>
          </cell>
          <cell r="L183">
            <v>0</v>
          </cell>
          <cell r="M183">
            <v>10</v>
          </cell>
          <cell r="N183">
            <v>0.27777777777777779</v>
          </cell>
          <cell r="O183">
            <v>1</v>
          </cell>
          <cell r="P183">
            <v>0.16666666666666666</v>
          </cell>
          <cell r="Q183">
            <v>0.2482638888888889</v>
          </cell>
        </row>
        <row r="184">
          <cell r="A184">
            <v>8138</v>
          </cell>
          <cell r="B184" t="str">
            <v>COGNAC</v>
          </cell>
          <cell r="C184">
            <v>227</v>
          </cell>
          <cell r="D184">
            <v>0</v>
          </cell>
          <cell r="E184">
            <v>1</v>
          </cell>
          <cell r="F184">
            <v>28</v>
          </cell>
          <cell r="G184">
            <v>0.12334801762114538</v>
          </cell>
          <cell r="H184">
            <v>38</v>
          </cell>
          <cell r="I184">
            <v>6.333333333333333</v>
          </cell>
          <cell r="J184">
            <v>111</v>
          </cell>
          <cell r="K184">
            <v>0</v>
          </cell>
          <cell r="L184">
            <v>0</v>
          </cell>
          <cell r="M184">
            <v>9</v>
          </cell>
          <cell r="N184">
            <v>8.1081081081081086E-2</v>
          </cell>
          <cell r="O184">
            <v>24</v>
          </cell>
          <cell r="P184">
            <v>4</v>
          </cell>
          <cell r="Q184">
            <v>0.10221454935111324</v>
          </cell>
        </row>
        <row r="185">
          <cell r="A185">
            <v>43747</v>
          </cell>
          <cell r="B185" t="str">
            <v>DGA DORDOGNE</v>
          </cell>
          <cell r="C185">
            <v>856</v>
          </cell>
          <cell r="D185">
            <v>0</v>
          </cell>
          <cell r="E185">
            <v>4</v>
          </cell>
          <cell r="F185">
            <v>71</v>
          </cell>
          <cell r="G185">
            <v>8.2943925233644855E-2</v>
          </cell>
          <cell r="H185">
            <v>178</v>
          </cell>
          <cell r="I185">
            <v>29.666666666666668</v>
          </cell>
          <cell r="J185">
            <v>465</v>
          </cell>
          <cell r="K185">
            <v>2</v>
          </cell>
          <cell r="L185">
            <v>6</v>
          </cell>
          <cell r="M185">
            <v>42</v>
          </cell>
          <cell r="N185">
            <v>9.0322580645161285E-2</v>
          </cell>
          <cell r="O185">
            <v>93</v>
          </cell>
          <cell r="P185">
            <v>15.5</v>
          </cell>
          <cell r="Q185">
            <v>8.6633252939403077E-2</v>
          </cell>
        </row>
        <row r="186">
          <cell r="A186">
            <v>5233</v>
          </cell>
          <cell r="B186" t="str">
            <v>PERIGUEUX</v>
          </cell>
          <cell r="C186">
            <v>336</v>
          </cell>
          <cell r="D186">
            <v>0</v>
          </cell>
          <cell r="E186">
            <v>3</v>
          </cell>
          <cell r="F186">
            <v>29</v>
          </cell>
          <cell r="G186">
            <v>8.6309523809523808E-2</v>
          </cell>
          <cell r="H186">
            <v>69</v>
          </cell>
          <cell r="I186">
            <v>11.5</v>
          </cell>
          <cell r="J186">
            <v>180</v>
          </cell>
          <cell r="K186">
            <v>0</v>
          </cell>
          <cell r="L186">
            <v>3</v>
          </cell>
          <cell r="M186">
            <v>10</v>
          </cell>
          <cell r="N186">
            <v>5.5555555555555552E-2</v>
          </cell>
          <cell r="O186">
            <v>43</v>
          </cell>
          <cell r="P186">
            <v>7.166666666666667</v>
          </cell>
          <cell r="Q186">
            <v>7.093253968253968E-2</v>
          </cell>
        </row>
        <row r="187">
          <cell r="A187">
            <v>55235</v>
          </cell>
          <cell r="B187" t="str">
            <v>Multisite BERGERAC</v>
          </cell>
          <cell r="C187">
            <v>341</v>
          </cell>
          <cell r="D187">
            <v>0</v>
          </cell>
          <cell r="E187">
            <v>1</v>
          </cell>
          <cell r="F187">
            <v>29</v>
          </cell>
          <cell r="G187">
            <v>8.5043988269794715E-2</v>
          </cell>
          <cell r="H187">
            <v>70</v>
          </cell>
          <cell r="I187">
            <v>11.666666666666666</v>
          </cell>
          <cell r="J187">
            <v>178</v>
          </cell>
          <cell r="K187">
            <v>0</v>
          </cell>
          <cell r="L187">
            <v>1</v>
          </cell>
          <cell r="M187">
            <v>22</v>
          </cell>
          <cell r="N187">
            <v>0.12359550561797752</v>
          </cell>
          <cell r="O187">
            <v>30</v>
          </cell>
          <cell r="P187">
            <v>5</v>
          </cell>
          <cell r="Q187">
            <v>0.10431974694388613</v>
          </cell>
        </row>
        <row r="188">
          <cell r="A188">
            <v>1849</v>
          </cell>
          <cell r="B188" t="str">
            <v>STE FOY LA GRANDE</v>
          </cell>
          <cell r="C188">
            <v>104</v>
          </cell>
          <cell r="D188">
            <v>0</v>
          </cell>
          <cell r="E188">
            <v>0</v>
          </cell>
          <cell r="F188">
            <v>8</v>
          </cell>
          <cell r="G188">
            <v>7.6923076923076927E-2</v>
          </cell>
          <cell r="H188">
            <v>23</v>
          </cell>
          <cell r="I188">
            <v>3.8333333333333335</v>
          </cell>
          <cell r="J188">
            <v>52</v>
          </cell>
          <cell r="K188">
            <v>0</v>
          </cell>
          <cell r="L188">
            <v>0</v>
          </cell>
          <cell r="M188">
            <v>11</v>
          </cell>
          <cell r="N188">
            <v>0.21153846153846154</v>
          </cell>
          <cell r="O188">
            <v>5</v>
          </cell>
          <cell r="P188">
            <v>0.83333333333333337</v>
          </cell>
          <cell r="Q188">
            <v>0.14423076923076922</v>
          </cell>
        </row>
        <row r="189">
          <cell r="A189">
            <v>5235</v>
          </cell>
          <cell r="B189" t="str">
            <v>BERGERAC</v>
          </cell>
          <cell r="C189">
            <v>180</v>
          </cell>
          <cell r="D189">
            <v>0</v>
          </cell>
          <cell r="E189">
            <v>1</v>
          </cell>
          <cell r="F189">
            <v>17</v>
          </cell>
          <cell r="G189">
            <v>9.4444444444444442E-2</v>
          </cell>
          <cell r="H189">
            <v>36</v>
          </cell>
          <cell r="I189">
            <v>6</v>
          </cell>
          <cell r="J189">
            <v>101</v>
          </cell>
          <cell r="K189">
            <v>0</v>
          </cell>
          <cell r="L189">
            <v>1</v>
          </cell>
          <cell r="M189">
            <v>11</v>
          </cell>
          <cell r="N189">
            <v>0.10891089108910891</v>
          </cell>
          <cell r="O189">
            <v>19</v>
          </cell>
          <cell r="P189">
            <v>3.1666666666666665</v>
          </cell>
          <cell r="Q189">
            <v>0.10167766776677667</v>
          </cell>
        </row>
        <row r="190">
          <cell r="A190">
            <v>5239</v>
          </cell>
          <cell r="B190" t="str">
            <v>MUSSIDAN</v>
          </cell>
          <cell r="C190">
            <v>57</v>
          </cell>
          <cell r="D190">
            <v>0</v>
          </cell>
          <cell r="E190">
            <v>0</v>
          </cell>
          <cell r="F190">
            <v>4</v>
          </cell>
          <cell r="G190">
            <v>7.0175438596491224E-2</v>
          </cell>
          <cell r="H190">
            <v>13</v>
          </cell>
          <cell r="I190">
            <v>2.1666666666666665</v>
          </cell>
          <cell r="J190">
            <v>25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8</v>
          </cell>
          <cell r="P190">
            <v>1.3333333333333333</v>
          </cell>
          <cell r="Q190">
            <v>3.5087719298245612E-2</v>
          </cell>
        </row>
        <row r="191">
          <cell r="A191">
            <v>5238</v>
          </cell>
          <cell r="B191" t="str">
            <v>SARLAT</v>
          </cell>
          <cell r="C191">
            <v>99</v>
          </cell>
          <cell r="D191">
            <v>0</v>
          </cell>
          <cell r="E191">
            <v>0</v>
          </cell>
          <cell r="F191">
            <v>10</v>
          </cell>
          <cell r="G191">
            <v>0.10101010101010101</v>
          </cell>
          <cell r="H191">
            <v>19</v>
          </cell>
          <cell r="I191">
            <v>3.1666666666666665</v>
          </cell>
          <cell r="J191">
            <v>56</v>
          </cell>
          <cell r="K191">
            <v>2</v>
          </cell>
          <cell r="L191">
            <v>2</v>
          </cell>
          <cell r="M191">
            <v>4</v>
          </cell>
          <cell r="N191">
            <v>7.1428571428571425E-2</v>
          </cell>
          <cell r="O191">
            <v>13</v>
          </cell>
          <cell r="P191">
            <v>2.1666666666666665</v>
          </cell>
          <cell r="Q191">
            <v>8.6219336219336223E-2</v>
          </cell>
        </row>
        <row r="192">
          <cell r="A192">
            <v>5241</v>
          </cell>
          <cell r="B192" t="str">
            <v>NONTRON</v>
          </cell>
          <cell r="C192">
            <v>98</v>
          </cell>
          <cell r="D192">
            <v>0</v>
          </cell>
          <cell r="E192">
            <v>0</v>
          </cell>
          <cell r="F192">
            <v>3</v>
          </cell>
          <cell r="G192">
            <v>3.0612244897959183E-2</v>
          </cell>
          <cell r="H192">
            <v>26</v>
          </cell>
          <cell r="I192">
            <v>4.333333333333333</v>
          </cell>
          <cell r="J192">
            <v>51</v>
          </cell>
          <cell r="K192">
            <v>0</v>
          </cell>
          <cell r="L192">
            <v>0</v>
          </cell>
          <cell r="M192">
            <v>6</v>
          </cell>
          <cell r="N192">
            <v>0.11764705882352941</v>
          </cell>
          <cell r="O192">
            <v>9</v>
          </cell>
          <cell r="P192">
            <v>1.5</v>
          </cell>
          <cell r="Q192">
            <v>7.41296518607443E-2</v>
          </cell>
        </row>
        <row r="193">
          <cell r="A193">
            <v>43864</v>
          </cell>
          <cell r="B193" t="str">
            <v>DGA HT VIENNE CREUSE</v>
          </cell>
          <cell r="C193">
            <v>1197</v>
          </cell>
          <cell r="D193">
            <v>6</v>
          </cell>
          <cell r="E193">
            <v>8</v>
          </cell>
          <cell r="F193">
            <v>149</v>
          </cell>
          <cell r="G193">
            <v>0.12447786131996658</v>
          </cell>
          <cell r="H193">
            <v>199</v>
          </cell>
          <cell r="I193">
            <v>33.166666666666664</v>
          </cell>
          <cell r="J193">
            <v>666</v>
          </cell>
          <cell r="K193">
            <v>3</v>
          </cell>
          <cell r="L193">
            <v>6</v>
          </cell>
          <cell r="M193">
            <v>79</v>
          </cell>
          <cell r="N193">
            <v>0.11861861861861862</v>
          </cell>
          <cell r="O193">
            <v>115</v>
          </cell>
          <cell r="P193">
            <v>19.166666666666668</v>
          </cell>
          <cell r="Q193">
            <v>0.12154823996929259</v>
          </cell>
        </row>
        <row r="194">
          <cell r="A194">
            <v>6700</v>
          </cell>
          <cell r="B194" t="str">
            <v>LIMOGES</v>
          </cell>
          <cell r="C194">
            <v>410</v>
          </cell>
          <cell r="D194">
            <v>0</v>
          </cell>
          <cell r="E194">
            <v>1</v>
          </cell>
          <cell r="F194">
            <v>42</v>
          </cell>
          <cell r="G194">
            <v>0.1024390243902439</v>
          </cell>
          <cell r="H194">
            <v>77</v>
          </cell>
          <cell r="I194">
            <v>12.833333333333334</v>
          </cell>
          <cell r="J194">
            <v>230</v>
          </cell>
          <cell r="K194">
            <v>0</v>
          </cell>
          <cell r="L194">
            <v>2</v>
          </cell>
          <cell r="M194">
            <v>19</v>
          </cell>
          <cell r="N194">
            <v>8.2608695652173908E-2</v>
          </cell>
          <cell r="O194">
            <v>48</v>
          </cell>
          <cell r="P194">
            <v>8</v>
          </cell>
          <cell r="Q194">
            <v>9.2523860021208909E-2</v>
          </cell>
        </row>
        <row r="195">
          <cell r="A195">
            <v>6731</v>
          </cell>
          <cell r="B195" t="str">
            <v>AUBUSSON</v>
          </cell>
          <cell r="C195">
            <v>79</v>
          </cell>
          <cell r="D195">
            <v>1</v>
          </cell>
          <cell r="E195">
            <v>1</v>
          </cell>
          <cell r="F195">
            <v>11</v>
          </cell>
          <cell r="G195">
            <v>0.13924050632911392</v>
          </cell>
          <cell r="H195">
            <v>12</v>
          </cell>
          <cell r="I195">
            <v>2</v>
          </cell>
          <cell r="J195">
            <v>44</v>
          </cell>
          <cell r="K195">
            <v>0</v>
          </cell>
          <cell r="L195">
            <v>0</v>
          </cell>
          <cell r="M195">
            <v>10</v>
          </cell>
          <cell r="N195">
            <v>0.22727272727272727</v>
          </cell>
          <cell r="O195">
            <v>3</v>
          </cell>
          <cell r="P195">
            <v>0.5</v>
          </cell>
          <cell r="Q195">
            <v>0.18325661680092059</v>
          </cell>
        </row>
        <row r="196">
          <cell r="A196">
            <v>56733</v>
          </cell>
          <cell r="B196" t="str">
            <v>Multisite GUERET</v>
          </cell>
          <cell r="C196">
            <v>196</v>
          </cell>
          <cell r="D196">
            <v>3</v>
          </cell>
          <cell r="E196">
            <v>3</v>
          </cell>
          <cell r="F196">
            <v>58</v>
          </cell>
          <cell r="G196">
            <v>0.29591836734693877</v>
          </cell>
          <cell r="H196">
            <v>0</v>
          </cell>
          <cell r="I196">
            <v>0</v>
          </cell>
          <cell r="J196">
            <v>107</v>
          </cell>
          <cell r="K196">
            <v>0</v>
          </cell>
          <cell r="L196">
            <v>1</v>
          </cell>
          <cell r="M196">
            <v>16</v>
          </cell>
          <cell r="N196">
            <v>0.14953271028037382</v>
          </cell>
          <cell r="O196">
            <v>16</v>
          </cell>
          <cell r="P196">
            <v>2.6666666666666665</v>
          </cell>
          <cell r="Q196">
            <v>0.22272553881365631</v>
          </cell>
        </row>
        <row r="197">
          <cell r="A197">
            <v>6733</v>
          </cell>
          <cell r="B197" t="str">
            <v>GUERET</v>
          </cell>
          <cell r="C197">
            <v>126</v>
          </cell>
          <cell r="D197">
            <v>3</v>
          </cell>
          <cell r="E197">
            <v>3</v>
          </cell>
          <cell r="F197">
            <v>45</v>
          </cell>
          <cell r="G197">
            <v>0.35714285714285715</v>
          </cell>
          <cell r="H197">
            <v>0</v>
          </cell>
          <cell r="I197">
            <v>0</v>
          </cell>
          <cell r="J197">
            <v>69</v>
          </cell>
          <cell r="K197">
            <v>0</v>
          </cell>
          <cell r="L197">
            <v>1</v>
          </cell>
          <cell r="M197">
            <v>12</v>
          </cell>
          <cell r="N197">
            <v>0.17391304347826086</v>
          </cell>
          <cell r="O197">
            <v>9</v>
          </cell>
          <cell r="P197">
            <v>1.5</v>
          </cell>
          <cell r="Q197">
            <v>0.26552795031055898</v>
          </cell>
        </row>
        <row r="198">
          <cell r="A198">
            <v>6739</v>
          </cell>
          <cell r="B198" t="str">
            <v>LA SOUTERRAINE</v>
          </cell>
          <cell r="C198">
            <v>70</v>
          </cell>
          <cell r="D198">
            <v>0</v>
          </cell>
          <cell r="E198">
            <v>0</v>
          </cell>
          <cell r="F198">
            <v>13</v>
          </cell>
          <cell r="G198">
            <v>0.18571428571428572</v>
          </cell>
          <cell r="H198">
            <v>8</v>
          </cell>
          <cell r="I198">
            <v>1.3333333333333333</v>
          </cell>
          <cell r="J198">
            <v>38</v>
          </cell>
          <cell r="K198">
            <v>0</v>
          </cell>
          <cell r="L198">
            <v>0</v>
          </cell>
          <cell r="M198">
            <v>4</v>
          </cell>
          <cell r="N198">
            <v>0.10526315789473684</v>
          </cell>
          <cell r="O198">
            <v>8</v>
          </cell>
          <cell r="P198">
            <v>1.3333333333333333</v>
          </cell>
          <cell r="Q198">
            <v>0.14548872180451128</v>
          </cell>
        </row>
        <row r="199">
          <cell r="A199">
            <v>56734</v>
          </cell>
          <cell r="B199" t="str">
            <v>Multisite ST JUNIEN</v>
          </cell>
          <cell r="C199">
            <v>217</v>
          </cell>
          <cell r="D199">
            <v>2</v>
          </cell>
          <cell r="E199">
            <v>2</v>
          </cell>
          <cell r="F199">
            <v>16</v>
          </cell>
          <cell r="G199">
            <v>7.3732718894009217E-2</v>
          </cell>
          <cell r="H199">
            <v>47</v>
          </cell>
          <cell r="I199">
            <v>7.833333333333333</v>
          </cell>
          <cell r="J199">
            <v>114</v>
          </cell>
          <cell r="K199">
            <v>1</v>
          </cell>
          <cell r="L199">
            <v>1</v>
          </cell>
          <cell r="M199">
            <v>11</v>
          </cell>
          <cell r="N199">
            <v>9.6491228070175433E-2</v>
          </cell>
          <cell r="O199">
            <v>23</v>
          </cell>
          <cell r="P199">
            <v>3.8333333333333335</v>
          </cell>
          <cell r="Q199">
            <v>8.5111973482092318E-2</v>
          </cell>
        </row>
        <row r="200">
          <cell r="A200">
            <v>6734</v>
          </cell>
          <cell r="B200" t="str">
            <v>SAINT JUNIEN</v>
          </cell>
          <cell r="C200">
            <v>101</v>
          </cell>
          <cell r="D200">
            <v>1</v>
          </cell>
          <cell r="E200">
            <v>1</v>
          </cell>
          <cell r="F200">
            <v>8</v>
          </cell>
          <cell r="G200">
            <v>7.9207920792079209E-2</v>
          </cell>
          <cell r="H200">
            <v>22</v>
          </cell>
          <cell r="I200">
            <v>3.6666666666666665</v>
          </cell>
          <cell r="J200">
            <v>52</v>
          </cell>
          <cell r="K200">
            <v>1</v>
          </cell>
          <cell r="L200">
            <v>1</v>
          </cell>
          <cell r="M200">
            <v>5</v>
          </cell>
          <cell r="N200">
            <v>9.6153846153846159E-2</v>
          </cell>
          <cell r="O200">
            <v>11</v>
          </cell>
          <cell r="P200">
            <v>1.8333333333333333</v>
          </cell>
          <cell r="Q200">
            <v>8.7680883472962684E-2</v>
          </cell>
        </row>
        <row r="201">
          <cell r="A201">
            <v>6737</v>
          </cell>
          <cell r="B201" t="str">
            <v>CONFOLENS</v>
          </cell>
          <cell r="C201">
            <v>62</v>
          </cell>
          <cell r="D201">
            <v>1</v>
          </cell>
          <cell r="E201">
            <v>1</v>
          </cell>
          <cell r="F201">
            <v>5</v>
          </cell>
          <cell r="G201">
            <v>8.0645161290322578E-2</v>
          </cell>
          <cell r="H201">
            <v>13</v>
          </cell>
          <cell r="I201">
            <v>2.1666666666666665</v>
          </cell>
          <cell r="J201">
            <v>34</v>
          </cell>
          <cell r="K201">
            <v>0</v>
          </cell>
          <cell r="L201">
            <v>0</v>
          </cell>
          <cell r="M201">
            <v>4</v>
          </cell>
          <cell r="N201">
            <v>0.11764705882352941</v>
          </cell>
          <cell r="O201">
            <v>6</v>
          </cell>
          <cell r="P201">
            <v>1</v>
          </cell>
          <cell r="Q201">
            <v>9.9146110056926001E-2</v>
          </cell>
        </row>
        <row r="202">
          <cell r="A202">
            <v>6740</v>
          </cell>
          <cell r="B202" t="str">
            <v>BELLAC</v>
          </cell>
          <cell r="C202">
            <v>54</v>
          </cell>
          <cell r="D202">
            <v>0</v>
          </cell>
          <cell r="E202">
            <v>0</v>
          </cell>
          <cell r="F202">
            <v>3</v>
          </cell>
          <cell r="G202">
            <v>5.5555555555555552E-2</v>
          </cell>
          <cell r="H202">
            <v>13</v>
          </cell>
          <cell r="I202">
            <v>2.1666666666666665</v>
          </cell>
          <cell r="J202">
            <v>28</v>
          </cell>
          <cell r="K202">
            <v>0</v>
          </cell>
          <cell r="L202">
            <v>0</v>
          </cell>
          <cell r="M202">
            <v>2</v>
          </cell>
          <cell r="N202">
            <v>7.1428571428571425E-2</v>
          </cell>
          <cell r="O202">
            <v>7</v>
          </cell>
          <cell r="P202">
            <v>1.1666666666666667</v>
          </cell>
          <cell r="Q202">
            <v>6.3492063492063489E-2</v>
          </cell>
        </row>
        <row r="203">
          <cell r="A203">
            <v>56738</v>
          </cell>
          <cell r="B203" t="str">
            <v>Multisite LIMOGES PL CARMES</v>
          </cell>
          <cell r="C203">
            <v>316</v>
          </cell>
          <cell r="D203">
            <v>0</v>
          </cell>
          <cell r="E203">
            <v>1</v>
          </cell>
          <cell r="F203">
            <v>22</v>
          </cell>
          <cell r="G203">
            <v>6.9620253164556958E-2</v>
          </cell>
          <cell r="H203">
            <v>70</v>
          </cell>
          <cell r="I203">
            <v>11.666666666666666</v>
          </cell>
          <cell r="J203">
            <v>171</v>
          </cell>
          <cell r="K203">
            <v>2</v>
          </cell>
          <cell r="L203">
            <v>2</v>
          </cell>
          <cell r="M203">
            <v>23</v>
          </cell>
          <cell r="N203">
            <v>0.13450292397660818</v>
          </cell>
          <cell r="O203">
            <v>27</v>
          </cell>
          <cell r="P203">
            <v>4.5</v>
          </cell>
          <cell r="Q203">
            <v>0.10206158857058256</v>
          </cell>
        </row>
        <row r="204">
          <cell r="A204">
            <v>6738</v>
          </cell>
          <cell r="B204" t="str">
            <v>LIMOGES LES CARMES</v>
          </cell>
          <cell r="C204">
            <v>141</v>
          </cell>
          <cell r="D204">
            <v>0</v>
          </cell>
          <cell r="E204">
            <v>1</v>
          </cell>
          <cell r="F204">
            <v>7</v>
          </cell>
          <cell r="G204">
            <v>4.9645390070921988E-2</v>
          </cell>
          <cell r="H204">
            <v>34</v>
          </cell>
          <cell r="I204">
            <v>5.666666666666667</v>
          </cell>
          <cell r="J204">
            <v>79</v>
          </cell>
          <cell r="K204">
            <v>0</v>
          </cell>
          <cell r="L204">
            <v>0</v>
          </cell>
          <cell r="M204">
            <v>12</v>
          </cell>
          <cell r="N204">
            <v>0.15189873417721519</v>
          </cell>
          <cell r="O204">
            <v>11</v>
          </cell>
          <cell r="P204">
            <v>1.8333333333333333</v>
          </cell>
          <cell r="Q204">
            <v>0.10077206212406858</v>
          </cell>
        </row>
        <row r="205">
          <cell r="A205">
            <v>6743</v>
          </cell>
          <cell r="B205" t="str">
            <v>ST YRIEIX LA PERCHE</v>
          </cell>
          <cell r="C205">
            <v>69</v>
          </cell>
          <cell r="D205">
            <v>0</v>
          </cell>
          <cell r="E205">
            <v>0</v>
          </cell>
          <cell r="F205">
            <v>6</v>
          </cell>
          <cell r="G205">
            <v>8.6956521739130432E-2</v>
          </cell>
          <cell r="H205">
            <v>15</v>
          </cell>
          <cell r="I205">
            <v>2.5</v>
          </cell>
          <cell r="J205">
            <v>34</v>
          </cell>
          <cell r="K205">
            <v>1</v>
          </cell>
          <cell r="L205">
            <v>1</v>
          </cell>
          <cell r="M205">
            <v>9</v>
          </cell>
          <cell r="N205">
            <v>0.26470588235294118</v>
          </cell>
          <cell r="O205">
            <v>1</v>
          </cell>
          <cell r="P205">
            <v>0.16666666666666666</v>
          </cell>
          <cell r="Q205">
            <v>0.17583120204603581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106</v>
          </cell>
          <cell r="D207">
            <v>0</v>
          </cell>
          <cell r="E207">
            <v>0</v>
          </cell>
          <cell r="F207">
            <v>9</v>
          </cell>
          <cell r="G207">
            <v>8.4905660377358486E-2</v>
          </cell>
          <cell r="H207">
            <v>22</v>
          </cell>
          <cell r="I207">
            <v>3.6666666666666665</v>
          </cell>
          <cell r="J207">
            <v>58</v>
          </cell>
          <cell r="K207">
            <v>1</v>
          </cell>
          <cell r="L207">
            <v>1</v>
          </cell>
          <cell r="M207">
            <v>2</v>
          </cell>
          <cell r="N207">
            <v>3.4482758620689655E-2</v>
          </cell>
          <cell r="O207">
            <v>15</v>
          </cell>
          <cell r="P207">
            <v>2.5</v>
          </cell>
          <cell r="Q207">
            <v>5.969420949902407E-2</v>
          </cell>
        </row>
        <row r="208">
          <cell r="A208">
            <v>43866</v>
          </cell>
          <cell r="B208" t="str">
            <v>DGA CORREZE</v>
          </cell>
          <cell r="C208">
            <v>707</v>
          </cell>
          <cell r="D208">
            <v>1</v>
          </cell>
          <cell r="E208">
            <v>5</v>
          </cell>
          <cell r="F208">
            <v>90</v>
          </cell>
          <cell r="G208">
            <v>0.12729844413012731</v>
          </cell>
          <cell r="H208">
            <v>116</v>
          </cell>
          <cell r="I208">
            <v>19.333333333333332</v>
          </cell>
          <cell r="J208">
            <v>387</v>
          </cell>
          <cell r="K208">
            <v>4</v>
          </cell>
          <cell r="L208">
            <v>5</v>
          </cell>
          <cell r="M208">
            <v>56</v>
          </cell>
          <cell r="N208">
            <v>0.14470284237726097</v>
          </cell>
          <cell r="O208">
            <v>57</v>
          </cell>
          <cell r="P208">
            <v>9.5</v>
          </cell>
          <cell r="Q208">
            <v>0.13600064325369415</v>
          </cell>
        </row>
        <row r="209">
          <cell r="A209">
            <v>6732</v>
          </cell>
          <cell r="B209" t="str">
            <v>BRIVE</v>
          </cell>
          <cell r="C209">
            <v>234</v>
          </cell>
          <cell r="D209">
            <v>1</v>
          </cell>
          <cell r="E209">
            <v>2</v>
          </cell>
          <cell r="F209">
            <v>31</v>
          </cell>
          <cell r="G209">
            <v>0.13247863247863248</v>
          </cell>
          <cell r="H209">
            <v>37</v>
          </cell>
          <cell r="I209">
            <v>6.166666666666667</v>
          </cell>
          <cell r="J209">
            <v>124</v>
          </cell>
          <cell r="K209">
            <v>0</v>
          </cell>
          <cell r="L209">
            <v>0</v>
          </cell>
          <cell r="M209">
            <v>9</v>
          </cell>
          <cell r="N209">
            <v>7.2580645161290328E-2</v>
          </cell>
          <cell r="O209">
            <v>27</v>
          </cell>
          <cell r="P209">
            <v>4.5</v>
          </cell>
          <cell r="Q209">
            <v>0.10252963881996141</v>
          </cell>
        </row>
        <row r="210">
          <cell r="A210">
            <v>6735</v>
          </cell>
          <cell r="B210" t="str">
            <v>TULLE</v>
          </cell>
          <cell r="C210">
            <v>132</v>
          </cell>
          <cell r="D210">
            <v>0</v>
          </cell>
          <cell r="E210">
            <v>2</v>
          </cell>
          <cell r="F210">
            <v>26</v>
          </cell>
          <cell r="G210">
            <v>0.19696969696969696</v>
          </cell>
          <cell r="H210">
            <v>13</v>
          </cell>
          <cell r="I210">
            <v>2.1666666666666665</v>
          </cell>
          <cell r="J210">
            <v>76</v>
          </cell>
          <cell r="K210">
            <v>1</v>
          </cell>
          <cell r="L210">
            <v>1</v>
          </cell>
          <cell r="M210">
            <v>13</v>
          </cell>
          <cell r="N210">
            <v>0.17105263157894737</v>
          </cell>
          <cell r="O210">
            <v>10</v>
          </cell>
          <cell r="P210">
            <v>1.6666666666666667</v>
          </cell>
          <cell r="Q210">
            <v>0.18401116427432218</v>
          </cell>
        </row>
        <row r="211">
          <cell r="A211">
            <v>6736</v>
          </cell>
          <cell r="B211" t="str">
            <v>USSEL</v>
          </cell>
          <cell r="C211">
            <v>70</v>
          </cell>
          <cell r="D211">
            <v>0</v>
          </cell>
          <cell r="E211">
            <v>0</v>
          </cell>
          <cell r="F211">
            <v>1</v>
          </cell>
          <cell r="G211">
            <v>1.4285714285714285E-2</v>
          </cell>
          <cell r="H211">
            <v>20</v>
          </cell>
          <cell r="I211">
            <v>3.3333333333333335</v>
          </cell>
          <cell r="J211">
            <v>38</v>
          </cell>
          <cell r="K211">
            <v>2</v>
          </cell>
          <cell r="L211">
            <v>2</v>
          </cell>
          <cell r="M211">
            <v>7</v>
          </cell>
          <cell r="N211">
            <v>0.18421052631578946</v>
          </cell>
          <cell r="O211">
            <v>5</v>
          </cell>
          <cell r="P211">
            <v>0.83333333333333337</v>
          </cell>
          <cell r="Q211">
            <v>9.9248120300751877E-2</v>
          </cell>
        </row>
        <row r="212">
          <cell r="A212">
            <v>56741</v>
          </cell>
          <cell r="B212" t="str">
            <v>Multisite OBJAT</v>
          </cell>
          <cell r="C212">
            <v>241</v>
          </cell>
          <cell r="D212">
            <v>0</v>
          </cell>
          <cell r="E212">
            <v>1</v>
          </cell>
          <cell r="F212">
            <v>24</v>
          </cell>
          <cell r="G212">
            <v>9.9585062240663894E-2</v>
          </cell>
          <cell r="H212">
            <v>46</v>
          </cell>
          <cell r="I212">
            <v>7.666666666666667</v>
          </cell>
          <cell r="J212">
            <v>133</v>
          </cell>
          <cell r="K212">
            <v>1</v>
          </cell>
          <cell r="L212">
            <v>2</v>
          </cell>
          <cell r="M212">
            <v>23</v>
          </cell>
          <cell r="N212">
            <v>0.17293233082706766</v>
          </cell>
          <cell r="O212">
            <v>16</v>
          </cell>
          <cell r="P212">
            <v>2.6666666666666665</v>
          </cell>
          <cell r="Q212">
            <v>0.13625869653386577</v>
          </cell>
        </row>
        <row r="213">
          <cell r="A213">
            <v>6741</v>
          </cell>
          <cell r="B213" t="str">
            <v>OBJAT</v>
          </cell>
          <cell r="C213">
            <v>68</v>
          </cell>
          <cell r="D213">
            <v>0</v>
          </cell>
          <cell r="E213">
            <v>1</v>
          </cell>
          <cell r="F213">
            <v>5</v>
          </cell>
          <cell r="G213">
            <v>7.3529411764705885E-2</v>
          </cell>
          <cell r="H213">
            <v>15</v>
          </cell>
          <cell r="I213">
            <v>2.5</v>
          </cell>
          <cell r="J213">
            <v>30</v>
          </cell>
          <cell r="K213">
            <v>1</v>
          </cell>
          <cell r="L213">
            <v>2</v>
          </cell>
          <cell r="M213">
            <v>12</v>
          </cell>
          <cell r="N213">
            <v>0.4</v>
          </cell>
          <cell r="O213">
            <v>0</v>
          </cell>
          <cell r="P213">
            <v>0</v>
          </cell>
          <cell r="Q213">
            <v>0.23676470588235296</v>
          </cell>
        </row>
        <row r="214">
          <cell r="A214">
            <v>6745</v>
          </cell>
          <cell r="B214" t="str">
            <v>TERRASSON</v>
          </cell>
          <cell r="C214">
            <v>78</v>
          </cell>
          <cell r="D214">
            <v>0</v>
          </cell>
          <cell r="E214">
            <v>0</v>
          </cell>
          <cell r="F214">
            <v>15</v>
          </cell>
          <cell r="G214">
            <v>0.19230769230769232</v>
          </cell>
          <cell r="H214">
            <v>8</v>
          </cell>
          <cell r="I214">
            <v>1.3333333333333333</v>
          </cell>
          <cell r="J214">
            <v>53</v>
          </cell>
          <cell r="K214">
            <v>0</v>
          </cell>
          <cell r="L214">
            <v>0</v>
          </cell>
          <cell r="M214">
            <v>9</v>
          </cell>
          <cell r="N214">
            <v>0.16981132075471697</v>
          </cell>
          <cell r="O214">
            <v>7</v>
          </cell>
          <cell r="P214">
            <v>1.1666666666666667</v>
          </cell>
          <cell r="Q214">
            <v>0.18105950653120464</v>
          </cell>
        </row>
        <row r="215">
          <cell r="A215">
            <v>6751</v>
          </cell>
          <cell r="B215" t="str">
            <v>MALEMORT</v>
          </cell>
          <cell r="C215">
            <v>95</v>
          </cell>
          <cell r="D215">
            <v>0</v>
          </cell>
          <cell r="E215">
            <v>0</v>
          </cell>
          <cell r="F215">
            <v>4</v>
          </cell>
          <cell r="G215">
            <v>4.2105263157894736E-2</v>
          </cell>
          <cell r="H215">
            <v>24</v>
          </cell>
          <cell r="I215">
            <v>4</v>
          </cell>
          <cell r="J215">
            <v>50</v>
          </cell>
          <cell r="K215">
            <v>0</v>
          </cell>
          <cell r="L215">
            <v>0</v>
          </cell>
          <cell r="M215">
            <v>2</v>
          </cell>
          <cell r="N215">
            <v>0.04</v>
          </cell>
          <cell r="O215">
            <v>13</v>
          </cell>
          <cell r="P215">
            <v>2.1666666666666665</v>
          </cell>
          <cell r="Q215">
            <v>4.1052631578947368E-2</v>
          </cell>
        </row>
        <row r="216">
          <cell r="A216">
            <v>6742</v>
          </cell>
          <cell r="B216" t="str">
            <v>EGLETONS</v>
          </cell>
          <cell r="C216">
            <v>51</v>
          </cell>
          <cell r="D216">
            <v>0</v>
          </cell>
          <cell r="E216">
            <v>0</v>
          </cell>
          <cell r="F216">
            <v>8</v>
          </cell>
          <cell r="G216">
            <v>0.15686274509803921</v>
          </cell>
          <cell r="H216">
            <v>7</v>
          </cell>
          <cell r="I216">
            <v>1.1666666666666667</v>
          </cell>
          <cell r="J216">
            <v>21</v>
          </cell>
          <cell r="K216">
            <v>0</v>
          </cell>
          <cell r="L216">
            <v>0</v>
          </cell>
          <cell r="M216">
            <v>4</v>
          </cell>
          <cell r="N216">
            <v>0.19047619047619047</v>
          </cell>
          <cell r="O216">
            <v>3</v>
          </cell>
          <cell r="P216">
            <v>0.5</v>
          </cell>
          <cell r="Q216">
            <v>0.17366946778711484</v>
          </cell>
        </row>
      </sheetData>
      <sheetData sheetId="5" refreshError="1">
        <row r="1">
          <cell r="A1">
            <v>0.14119999999999999</v>
          </cell>
          <cell r="B1">
            <v>6</v>
          </cell>
          <cell r="C1">
            <v>8</v>
          </cell>
          <cell r="D1">
            <v>26</v>
          </cell>
          <cell r="E1">
            <v>27</v>
          </cell>
          <cell r="F1">
            <v>28</v>
          </cell>
          <cell r="J1">
            <v>9</v>
          </cell>
          <cell r="K1">
            <v>30</v>
          </cell>
          <cell r="L1">
            <v>31</v>
          </cell>
          <cell r="M1">
            <v>32</v>
          </cell>
        </row>
        <row r="2">
          <cell r="D2">
            <v>2</v>
          </cell>
          <cell r="E2">
            <v>3</v>
          </cell>
          <cell r="F2">
            <v>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</row>
        <row r="5">
          <cell r="B5" t="str">
            <v>Point de Passage (Q) Etape 1 = 14,12%</v>
          </cell>
          <cell r="C5" t="str">
            <v>Partenaire Conseil</v>
          </cell>
          <cell r="J5" t="str">
            <v>Partenaire Conseil</v>
          </cell>
        </row>
        <row r="6">
          <cell r="B6" t="str">
            <v>Résultats au 13/02/18</v>
          </cell>
          <cell r="C6" t="str">
            <v>Total Hors-Bilan (K€)</v>
          </cell>
          <cell r="J6" t="str">
            <v>Versements Récurrents HB (Nb)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Taux
Moyen
Fil Rouge 4
Etape 1</v>
          </cell>
        </row>
        <row r="8">
          <cell r="A8">
            <v>69014</v>
          </cell>
          <cell r="B8" t="str">
            <v>Banque de Proximité</v>
          </cell>
          <cell r="C8">
            <v>3873956</v>
          </cell>
          <cell r="D8">
            <v>18977.060000000001</v>
          </cell>
          <cell r="E8">
            <v>33807.01</v>
          </cell>
          <cell r="F8">
            <v>688428.66</v>
          </cell>
          <cell r="G8">
            <v>0.17770688670702509</v>
          </cell>
          <cell r="H8">
            <v>435019</v>
          </cell>
          <cell r="I8">
            <v>72503.166666666672</v>
          </cell>
          <cell r="J8">
            <v>129845</v>
          </cell>
          <cell r="K8">
            <v>995</v>
          </cell>
          <cell r="L8">
            <v>1598</v>
          </cell>
          <cell r="M8">
            <v>20570</v>
          </cell>
          <cell r="N8">
            <v>0.15841965420308829</v>
          </cell>
          <cell r="O8">
            <v>17086</v>
          </cell>
          <cell r="P8">
            <v>2847.6666666666665</v>
          </cell>
          <cell r="Q8">
            <v>0.1680632704550567</v>
          </cell>
        </row>
        <row r="9">
          <cell r="A9">
            <v>43003</v>
          </cell>
          <cell r="B9" t="str">
            <v>RSO DdR du Sud Ouest</v>
          </cell>
          <cell r="C9">
            <v>298585</v>
          </cell>
          <cell r="D9">
            <v>1646.35</v>
          </cell>
          <cell r="E9">
            <v>2625.6200000000003</v>
          </cell>
          <cell r="F9">
            <v>52902.28</v>
          </cell>
          <cell r="G9">
            <v>0.17717661637389687</v>
          </cell>
          <cell r="H9">
            <v>33688</v>
          </cell>
          <cell r="I9">
            <v>5614.666666666667</v>
          </cell>
          <cell r="J9">
            <v>9150</v>
          </cell>
          <cell r="K9">
            <v>81</v>
          </cell>
          <cell r="L9">
            <v>110</v>
          </cell>
          <cell r="M9">
            <v>1479</v>
          </cell>
          <cell r="N9">
            <v>0.16163934426229509</v>
          </cell>
          <cell r="O9">
            <v>1175</v>
          </cell>
          <cell r="P9">
            <v>195.83333333333334</v>
          </cell>
          <cell r="Q9">
            <v>0.16940798031809598</v>
          </cell>
        </row>
        <row r="10">
          <cell r="A10">
            <v>43700</v>
          </cell>
          <cell r="B10" t="str">
            <v>RSO DR Gironde</v>
          </cell>
          <cell r="C10">
            <v>88239</v>
          </cell>
          <cell r="D10">
            <v>242.63</v>
          </cell>
          <cell r="E10">
            <v>672.36</v>
          </cell>
          <cell r="F10">
            <v>14925.48</v>
          </cell>
          <cell r="G10">
            <v>0.16914833576989766</v>
          </cell>
          <cell r="H10">
            <v>10664</v>
          </cell>
          <cell r="I10">
            <v>1777.3333333333333</v>
          </cell>
          <cell r="J10">
            <v>2968</v>
          </cell>
          <cell r="K10">
            <v>26</v>
          </cell>
          <cell r="L10">
            <v>41</v>
          </cell>
          <cell r="M10">
            <v>432</v>
          </cell>
          <cell r="N10">
            <v>0.14555256064690028</v>
          </cell>
          <cell r="O10">
            <v>429</v>
          </cell>
          <cell r="P10">
            <v>71.5</v>
          </cell>
          <cell r="Q10">
            <v>0.15735044820839897</v>
          </cell>
        </row>
        <row r="11">
          <cell r="A11">
            <v>43780</v>
          </cell>
          <cell r="B11" t="str">
            <v>RSO DR Sud Aquitaine</v>
          </cell>
          <cell r="C11">
            <v>89382</v>
          </cell>
          <cell r="D11">
            <v>498.75</v>
          </cell>
          <cell r="E11">
            <v>622.16</v>
          </cell>
          <cell r="F11">
            <v>17352.89</v>
          </cell>
          <cell r="G11">
            <v>0.19414300418428765</v>
          </cell>
          <cell r="H11">
            <v>8568</v>
          </cell>
          <cell r="I11">
            <v>1428</v>
          </cell>
          <cell r="J11">
            <v>2968</v>
          </cell>
          <cell r="K11">
            <v>21</v>
          </cell>
          <cell r="L11">
            <v>24</v>
          </cell>
          <cell r="M11">
            <v>400</v>
          </cell>
          <cell r="N11">
            <v>0.13477088948787061</v>
          </cell>
          <cell r="O11">
            <v>461</v>
          </cell>
          <cell r="P11">
            <v>76.833333333333329</v>
          </cell>
          <cell r="Q11">
            <v>0.16445694683607914</v>
          </cell>
        </row>
        <row r="12">
          <cell r="A12">
            <v>43801</v>
          </cell>
          <cell r="B12" t="str">
            <v>RSO DR Poitou Charentes</v>
          </cell>
          <cell r="C12">
            <v>77633</v>
          </cell>
          <cell r="D12">
            <v>702.63</v>
          </cell>
          <cell r="E12">
            <v>1011.92</v>
          </cell>
          <cell r="F12">
            <v>14068.02</v>
          </cell>
          <cell r="G12">
            <v>0.18121185578297888</v>
          </cell>
          <cell r="H12">
            <v>8446</v>
          </cell>
          <cell r="I12">
            <v>1407.6666666666667</v>
          </cell>
          <cell r="J12">
            <v>2077</v>
          </cell>
          <cell r="K12">
            <v>23</v>
          </cell>
          <cell r="L12">
            <v>29</v>
          </cell>
          <cell r="M12">
            <v>403</v>
          </cell>
          <cell r="N12">
            <v>0.19402985074626866</v>
          </cell>
          <cell r="O12">
            <v>200</v>
          </cell>
          <cell r="P12">
            <v>33.333333333333336</v>
          </cell>
          <cell r="Q12">
            <v>0.18762085326462377</v>
          </cell>
        </row>
        <row r="13">
          <cell r="A13">
            <v>43861</v>
          </cell>
          <cell r="B13" t="str">
            <v>RSO DR Limousin Dordogne</v>
          </cell>
          <cell r="C13">
            <v>43111</v>
          </cell>
          <cell r="D13">
            <v>202.25</v>
          </cell>
          <cell r="E13">
            <v>319.13</v>
          </cell>
          <cell r="F13">
            <v>6406.1</v>
          </cell>
          <cell r="G13">
            <v>0.14859548607084039</v>
          </cell>
          <cell r="H13">
            <v>6097</v>
          </cell>
          <cell r="I13">
            <v>1016.1666666666666</v>
          </cell>
          <cell r="J13">
            <v>1039</v>
          </cell>
          <cell r="K13">
            <v>10</v>
          </cell>
          <cell r="L13">
            <v>12</v>
          </cell>
          <cell r="M13">
            <v>233</v>
          </cell>
          <cell r="N13">
            <v>0.22425409047160733</v>
          </cell>
          <cell r="O13">
            <v>69</v>
          </cell>
          <cell r="P13">
            <v>11.5</v>
          </cell>
          <cell r="Q13">
            <v>0.18642478827122386</v>
          </cell>
        </row>
        <row r="14">
          <cell r="A14">
            <v>43703</v>
          </cell>
          <cell r="B14" t="str">
            <v>DGA BORDEAUX CENTRE</v>
          </cell>
          <cell r="C14">
            <v>22292</v>
          </cell>
          <cell r="D14">
            <v>66.02</v>
          </cell>
          <cell r="E14">
            <v>262.8</v>
          </cell>
          <cell r="F14">
            <v>2762.9700000000003</v>
          </cell>
          <cell r="G14">
            <v>0.12394446438184104</v>
          </cell>
          <cell r="H14">
            <v>3702</v>
          </cell>
          <cell r="I14">
            <v>617</v>
          </cell>
          <cell r="J14">
            <v>735</v>
          </cell>
          <cell r="K14">
            <v>6</v>
          </cell>
          <cell r="L14">
            <v>6</v>
          </cell>
          <cell r="M14">
            <v>103</v>
          </cell>
          <cell r="N14">
            <v>0.14013605442176871</v>
          </cell>
          <cell r="O14">
            <v>111</v>
          </cell>
          <cell r="P14">
            <v>18.5</v>
          </cell>
          <cell r="Q14">
            <v>0.13204025940180486</v>
          </cell>
        </row>
        <row r="15">
          <cell r="A15">
            <v>51800</v>
          </cell>
          <cell r="B15" t="str">
            <v>Multisite BORDEAUX</v>
          </cell>
          <cell r="C15">
            <v>11372</v>
          </cell>
          <cell r="D15">
            <v>33.57</v>
          </cell>
          <cell r="E15">
            <v>229.18</v>
          </cell>
          <cell r="F15">
            <v>1737.24</v>
          </cell>
          <cell r="G15">
            <v>0.15276468519169892</v>
          </cell>
          <cell r="H15">
            <v>1561</v>
          </cell>
          <cell r="I15">
            <v>260.16666666666669</v>
          </cell>
          <cell r="J15">
            <v>301</v>
          </cell>
          <cell r="K15">
            <v>1</v>
          </cell>
          <cell r="L15">
            <v>1</v>
          </cell>
          <cell r="M15">
            <v>41</v>
          </cell>
          <cell r="N15">
            <v>0.13621262458471761</v>
          </cell>
          <cell r="O15">
            <v>47</v>
          </cell>
          <cell r="P15">
            <v>7.833333333333333</v>
          </cell>
          <cell r="Q15">
            <v>0.14448865488820828</v>
          </cell>
        </row>
        <row r="16">
          <cell r="A16">
            <v>1800</v>
          </cell>
          <cell r="B16" t="str">
            <v>BORDEAUX</v>
          </cell>
          <cell r="C16">
            <v>10507</v>
          </cell>
          <cell r="D16">
            <v>33.57</v>
          </cell>
          <cell r="E16">
            <v>228.88</v>
          </cell>
          <cell r="F16">
            <v>1673.66</v>
          </cell>
          <cell r="G16">
            <v>0.15928999714476064</v>
          </cell>
          <cell r="H16">
            <v>1374</v>
          </cell>
          <cell r="I16">
            <v>229</v>
          </cell>
          <cell r="J16">
            <v>266</v>
          </cell>
          <cell r="K16">
            <v>1</v>
          </cell>
          <cell r="L16">
            <v>1</v>
          </cell>
          <cell r="M16">
            <v>41</v>
          </cell>
          <cell r="N16">
            <v>0.15413533834586465</v>
          </cell>
          <cell r="O16">
            <v>37</v>
          </cell>
          <cell r="P16">
            <v>6.166666666666667</v>
          </cell>
          <cell r="Q16">
            <v>0.15671266774531264</v>
          </cell>
        </row>
        <row r="17">
          <cell r="A17">
            <v>1866</v>
          </cell>
          <cell r="B17" t="str">
            <v>BORDEAUX - PALAIS</v>
          </cell>
          <cell r="C17">
            <v>865</v>
          </cell>
          <cell r="D17">
            <v>0</v>
          </cell>
          <cell r="E17">
            <v>0.3</v>
          </cell>
          <cell r="F17">
            <v>63.58</v>
          </cell>
          <cell r="G17">
            <v>7.3502890173410398E-2</v>
          </cell>
          <cell r="H17">
            <v>188</v>
          </cell>
          <cell r="I17">
            <v>31.333333333333332</v>
          </cell>
          <cell r="J17">
            <v>35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11</v>
          </cell>
          <cell r="P17">
            <v>1.8333333333333333</v>
          </cell>
          <cell r="Q17">
            <v>3.6751445086705199E-2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>
            <v>1802</v>
          </cell>
          <cell r="B19" t="str">
            <v>BORDEAUX MARITIME</v>
          </cell>
          <cell r="C19">
            <v>275</v>
          </cell>
          <cell r="D19">
            <v>0</v>
          </cell>
          <cell r="E19">
            <v>0</v>
          </cell>
          <cell r="F19">
            <v>0.11</v>
          </cell>
          <cell r="G19">
            <v>4.0000000000000002E-4</v>
          </cell>
          <cell r="H19">
            <v>80</v>
          </cell>
          <cell r="I19">
            <v>13.333333333333334</v>
          </cell>
          <cell r="J19">
            <v>10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3</v>
          </cell>
          <cell r="P19">
            <v>0.5</v>
          </cell>
          <cell r="Q19">
            <v>2.0000000000000001E-4</v>
          </cell>
        </row>
        <row r="20">
          <cell r="A20">
            <v>51832</v>
          </cell>
          <cell r="B20" t="str">
            <v>Multisite BORDEAUX CHARTRONS</v>
          </cell>
          <cell r="C20">
            <v>3804</v>
          </cell>
          <cell r="D20">
            <v>0</v>
          </cell>
          <cell r="E20">
            <v>2.0000000000000004E-2</v>
          </cell>
          <cell r="F20">
            <v>532.77</v>
          </cell>
          <cell r="G20">
            <v>0.14005520504731861</v>
          </cell>
          <cell r="H20">
            <v>571</v>
          </cell>
          <cell r="I20">
            <v>95.166666666666671</v>
          </cell>
          <cell r="J20">
            <v>146</v>
          </cell>
          <cell r="K20">
            <v>0</v>
          </cell>
          <cell r="L20">
            <v>0</v>
          </cell>
          <cell r="M20">
            <v>20</v>
          </cell>
          <cell r="N20">
            <v>0.13698630136986301</v>
          </cell>
          <cell r="O20">
            <v>23</v>
          </cell>
          <cell r="P20">
            <v>3.8333333333333335</v>
          </cell>
          <cell r="Q20">
            <v>0.13852075320859081</v>
          </cell>
        </row>
        <row r="21">
          <cell r="A21">
            <v>1830</v>
          </cell>
          <cell r="B21" t="str">
            <v>LE BOUSCAT RAVEZIES</v>
          </cell>
          <cell r="C21">
            <v>532</v>
          </cell>
          <cell r="D21">
            <v>0</v>
          </cell>
          <cell r="E21">
            <v>0.05</v>
          </cell>
          <cell r="F21">
            <v>155.88</v>
          </cell>
          <cell r="G21">
            <v>0.29300751879699249</v>
          </cell>
          <cell r="H21">
            <v>0</v>
          </cell>
          <cell r="I21">
            <v>0</v>
          </cell>
          <cell r="J21">
            <v>27</v>
          </cell>
          <cell r="K21">
            <v>0</v>
          </cell>
          <cell r="L21">
            <v>0</v>
          </cell>
          <cell r="M21">
            <v>3</v>
          </cell>
          <cell r="N21">
            <v>0.1111111111111111</v>
          </cell>
          <cell r="O21">
            <v>5</v>
          </cell>
          <cell r="P21">
            <v>0.83333333333333337</v>
          </cell>
          <cell r="Q21">
            <v>0.2020593149540518</v>
          </cell>
        </row>
        <row r="22">
          <cell r="A22">
            <v>1832</v>
          </cell>
          <cell r="B22" t="str">
            <v>BORDEAUX CHARTRONS</v>
          </cell>
          <cell r="C22">
            <v>2264</v>
          </cell>
          <cell r="D22">
            <v>0</v>
          </cell>
          <cell r="E22">
            <v>0</v>
          </cell>
          <cell r="F22">
            <v>200.32</v>
          </cell>
          <cell r="G22">
            <v>8.8480565371024736E-2</v>
          </cell>
          <cell r="H22">
            <v>457</v>
          </cell>
          <cell r="I22">
            <v>76.166666666666671</v>
          </cell>
          <cell r="J22">
            <v>66</v>
          </cell>
          <cell r="K22">
            <v>0</v>
          </cell>
          <cell r="L22">
            <v>0</v>
          </cell>
          <cell r="M22">
            <v>10</v>
          </cell>
          <cell r="N22">
            <v>0.15151515151515152</v>
          </cell>
          <cell r="O22">
            <v>10</v>
          </cell>
          <cell r="P22">
            <v>1.6666666666666667</v>
          </cell>
          <cell r="Q22">
            <v>0.11999785844308813</v>
          </cell>
        </row>
        <row r="23">
          <cell r="A23">
            <v>1844</v>
          </cell>
          <cell r="B23" t="str">
            <v>BORDEAUX CITE GRAND PARC</v>
          </cell>
          <cell r="C23">
            <v>1008</v>
          </cell>
          <cell r="D23">
            <v>0</v>
          </cell>
          <cell r="E23">
            <v>-0.03</v>
          </cell>
          <cell r="F23">
            <v>176.58</v>
          </cell>
          <cell r="G23">
            <v>0.17517857142857143</v>
          </cell>
          <cell r="H23">
            <v>116</v>
          </cell>
          <cell r="I23">
            <v>19.333333333333332</v>
          </cell>
          <cell r="J23">
            <v>53</v>
          </cell>
          <cell r="K23">
            <v>0</v>
          </cell>
          <cell r="L23">
            <v>0</v>
          </cell>
          <cell r="M23">
            <v>7</v>
          </cell>
          <cell r="N23">
            <v>0.13207547169811321</v>
          </cell>
          <cell r="O23">
            <v>9</v>
          </cell>
          <cell r="P23">
            <v>1.5</v>
          </cell>
          <cell r="Q23">
            <v>0.15362702156334232</v>
          </cell>
        </row>
        <row r="24">
          <cell r="A24">
            <v>1833</v>
          </cell>
          <cell r="B24" t="str">
            <v>BORDEAUX VICTOR HUGO</v>
          </cell>
          <cell r="C24">
            <v>1483</v>
          </cell>
          <cell r="D24">
            <v>15</v>
          </cell>
          <cell r="E24">
            <v>14.98</v>
          </cell>
          <cell r="F24">
            <v>72.459999999999994</v>
          </cell>
          <cell r="G24">
            <v>4.886041807147673E-2</v>
          </cell>
          <cell r="H24">
            <v>358</v>
          </cell>
          <cell r="I24">
            <v>59.666666666666664</v>
          </cell>
          <cell r="J24">
            <v>72</v>
          </cell>
          <cell r="K24">
            <v>0</v>
          </cell>
          <cell r="L24">
            <v>0</v>
          </cell>
          <cell r="M24">
            <v>6</v>
          </cell>
          <cell r="N24">
            <v>8.3333333333333329E-2</v>
          </cell>
          <cell r="O24">
            <v>15</v>
          </cell>
          <cell r="P24">
            <v>2.5</v>
          </cell>
          <cell r="Q24">
            <v>6.6096875702405022E-2</v>
          </cell>
        </row>
        <row r="25">
          <cell r="A25">
            <v>1841</v>
          </cell>
          <cell r="B25" t="str">
            <v>LE BOUSCAT BARRIERE DU MEDOC</v>
          </cell>
          <cell r="C25">
            <v>2501</v>
          </cell>
          <cell r="D25">
            <v>10.75</v>
          </cell>
          <cell r="E25">
            <v>10.75</v>
          </cell>
          <cell r="F25">
            <v>225.61</v>
          </cell>
          <cell r="G25">
            <v>9.0207916833266705E-2</v>
          </cell>
          <cell r="H25">
            <v>500</v>
          </cell>
          <cell r="I25">
            <v>83.333333333333329</v>
          </cell>
          <cell r="J25">
            <v>67</v>
          </cell>
          <cell r="K25">
            <v>2</v>
          </cell>
          <cell r="L25">
            <v>2</v>
          </cell>
          <cell r="M25">
            <v>15</v>
          </cell>
          <cell r="N25">
            <v>0.22388059701492538</v>
          </cell>
          <cell r="O25">
            <v>5</v>
          </cell>
          <cell r="P25">
            <v>0.83333333333333337</v>
          </cell>
          <cell r="Q25">
            <v>0.15704425692409604</v>
          </cell>
        </row>
        <row r="26">
          <cell r="A26">
            <v>51847</v>
          </cell>
          <cell r="B26" t="str">
            <v>Multisite BORDEAUX VICTOIRE</v>
          </cell>
          <cell r="C26">
            <v>2764</v>
          </cell>
          <cell r="D26">
            <v>6.7</v>
          </cell>
          <cell r="E26">
            <v>7.86</v>
          </cell>
          <cell r="F26">
            <v>194.78</v>
          </cell>
          <cell r="G26">
            <v>7.0470332850940662E-2</v>
          </cell>
          <cell r="H26">
            <v>607</v>
          </cell>
          <cell r="I26">
            <v>101.16666666666667</v>
          </cell>
          <cell r="J26">
            <v>139</v>
          </cell>
          <cell r="K26">
            <v>3</v>
          </cell>
          <cell r="L26">
            <v>3</v>
          </cell>
          <cell r="M26">
            <v>21</v>
          </cell>
          <cell r="N26">
            <v>0.15107913669064749</v>
          </cell>
          <cell r="O26">
            <v>20</v>
          </cell>
          <cell r="P26">
            <v>3.3333333333333335</v>
          </cell>
          <cell r="Q26">
            <v>0.11077473477079408</v>
          </cell>
        </row>
        <row r="27">
          <cell r="A27">
            <v>1847</v>
          </cell>
          <cell r="B27" t="str">
            <v>BORDEAUX VICTOIRE</v>
          </cell>
          <cell r="C27">
            <v>2374</v>
          </cell>
          <cell r="D27">
            <v>6.69</v>
          </cell>
          <cell r="E27">
            <v>7.89</v>
          </cell>
          <cell r="F27">
            <v>143.47</v>
          </cell>
          <cell r="G27">
            <v>6.0433866891322664E-2</v>
          </cell>
          <cell r="H27">
            <v>545</v>
          </cell>
          <cell r="I27">
            <v>90.833333333333329</v>
          </cell>
          <cell r="J27">
            <v>97</v>
          </cell>
          <cell r="K27">
            <v>2</v>
          </cell>
          <cell r="L27">
            <v>2</v>
          </cell>
          <cell r="M27">
            <v>12</v>
          </cell>
          <cell r="N27">
            <v>0.12371134020618557</v>
          </cell>
          <cell r="O27">
            <v>17</v>
          </cell>
          <cell r="P27">
            <v>2.8333333333333335</v>
          </cell>
          <cell r="Q27">
            <v>9.2072603548754114E-2</v>
          </cell>
        </row>
        <row r="28">
          <cell r="A28">
            <v>1854</v>
          </cell>
          <cell r="B28" t="str">
            <v>BORDEAUX SAINT-JEAN</v>
          </cell>
          <cell r="C28">
            <v>390</v>
          </cell>
          <cell r="D28">
            <v>0.02</v>
          </cell>
          <cell r="E28">
            <v>-0.02</v>
          </cell>
          <cell r="F28">
            <v>51.31</v>
          </cell>
          <cell r="G28">
            <v>0.13156410256410256</v>
          </cell>
          <cell r="H28">
            <v>62</v>
          </cell>
          <cell r="I28">
            <v>10.333333333333334</v>
          </cell>
          <cell r="J28">
            <v>42</v>
          </cell>
          <cell r="K28">
            <v>1</v>
          </cell>
          <cell r="L28">
            <v>1</v>
          </cell>
          <cell r="M28">
            <v>9</v>
          </cell>
          <cell r="N28">
            <v>0.21428571428571427</v>
          </cell>
          <cell r="O28">
            <v>4</v>
          </cell>
          <cell r="P28">
            <v>0.66666666666666663</v>
          </cell>
          <cell r="Q28">
            <v>0.17292490842490843</v>
          </cell>
        </row>
        <row r="29">
          <cell r="A29">
            <v>43711</v>
          </cell>
          <cell r="B29" t="str">
            <v>DGA MERIGNAC - MEDOC</v>
          </cell>
          <cell r="C29">
            <v>22354</v>
          </cell>
          <cell r="D29">
            <v>92.12</v>
          </cell>
          <cell r="E29">
            <v>122.91</v>
          </cell>
          <cell r="F29">
            <v>3258.3799999999997</v>
          </cell>
          <cell r="G29">
            <v>0.14576272702871967</v>
          </cell>
          <cell r="H29">
            <v>3225</v>
          </cell>
          <cell r="I29">
            <v>537.5</v>
          </cell>
          <cell r="J29">
            <v>707</v>
          </cell>
          <cell r="K29">
            <v>3</v>
          </cell>
          <cell r="L29">
            <v>6</v>
          </cell>
          <cell r="M29">
            <v>87</v>
          </cell>
          <cell r="N29">
            <v>0.12305516265912306</v>
          </cell>
          <cell r="O29">
            <v>119</v>
          </cell>
          <cell r="P29">
            <v>19.833333333333332</v>
          </cell>
          <cell r="Q29">
            <v>0.13440894484392135</v>
          </cell>
        </row>
        <row r="30">
          <cell r="A30">
            <v>1837</v>
          </cell>
          <cell r="B30" t="str">
            <v>PAUILLAC</v>
          </cell>
          <cell r="C30">
            <v>1239</v>
          </cell>
          <cell r="D30">
            <v>0</v>
          </cell>
          <cell r="E30">
            <v>-0.2</v>
          </cell>
          <cell r="F30">
            <v>92.21</v>
          </cell>
          <cell r="G30">
            <v>7.4422921711057299E-2</v>
          </cell>
          <cell r="H30">
            <v>268</v>
          </cell>
          <cell r="I30">
            <v>44.666666666666664</v>
          </cell>
          <cell r="J30">
            <v>64</v>
          </cell>
          <cell r="K30">
            <v>1</v>
          </cell>
          <cell r="L30">
            <v>1</v>
          </cell>
          <cell r="M30">
            <v>7</v>
          </cell>
          <cell r="N30">
            <v>0.109375</v>
          </cell>
          <cell r="O30">
            <v>12</v>
          </cell>
          <cell r="P30">
            <v>2</v>
          </cell>
          <cell r="Q30">
            <v>9.189896085552865E-2</v>
          </cell>
        </row>
        <row r="31">
          <cell r="A31">
            <v>1840</v>
          </cell>
          <cell r="B31" t="str">
            <v>MERIGNAC</v>
          </cell>
          <cell r="C31">
            <v>5092</v>
          </cell>
          <cell r="D31">
            <v>6.84</v>
          </cell>
          <cell r="E31">
            <v>8.57</v>
          </cell>
          <cell r="F31">
            <v>506.7</v>
          </cell>
          <cell r="G31">
            <v>9.9509033778476044E-2</v>
          </cell>
          <cell r="H31">
            <v>970</v>
          </cell>
          <cell r="I31">
            <v>161.66666666666666</v>
          </cell>
          <cell r="J31">
            <v>152</v>
          </cell>
          <cell r="K31">
            <v>0</v>
          </cell>
          <cell r="L31">
            <v>0</v>
          </cell>
          <cell r="M31">
            <v>11</v>
          </cell>
          <cell r="N31">
            <v>7.2368421052631582E-2</v>
          </cell>
          <cell r="O31">
            <v>34</v>
          </cell>
          <cell r="P31">
            <v>5.666666666666667</v>
          </cell>
          <cell r="Q31">
            <v>8.5938727415553806E-2</v>
          </cell>
        </row>
        <row r="32">
          <cell r="A32">
            <v>1843</v>
          </cell>
          <cell r="B32" t="str">
            <v>SAINT MEDARD EN JALLES</v>
          </cell>
          <cell r="C32">
            <v>4407</v>
          </cell>
          <cell r="D32">
            <v>80</v>
          </cell>
          <cell r="E32">
            <v>79.98</v>
          </cell>
          <cell r="F32">
            <v>356.87</v>
          </cell>
          <cell r="G32">
            <v>8.0977989562060357E-2</v>
          </cell>
          <cell r="H32">
            <v>922</v>
          </cell>
          <cell r="I32">
            <v>153.66666666666666</v>
          </cell>
          <cell r="J32">
            <v>107</v>
          </cell>
          <cell r="K32">
            <v>1</v>
          </cell>
          <cell r="L32">
            <v>2</v>
          </cell>
          <cell r="M32">
            <v>10</v>
          </cell>
          <cell r="N32">
            <v>9.3457943925233641E-2</v>
          </cell>
          <cell r="O32">
            <v>22</v>
          </cell>
          <cell r="P32">
            <v>3.6666666666666665</v>
          </cell>
          <cell r="Q32">
            <v>8.7217966743646999E-2</v>
          </cell>
        </row>
        <row r="33">
          <cell r="A33">
            <v>1850</v>
          </cell>
          <cell r="B33" t="str">
            <v>LESPARRE MEDOC</v>
          </cell>
          <cell r="C33">
            <v>2253</v>
          </cell>
          <cell r="D33">
            <v>0</v>
          </cell>
          <cell r="E33">
            <v>0</v>
          </cell>
          <cell r="F33">
            <v>333.67</v>
          </cell>
          <cell r="G33">
            <v>0.14810031069684865</v>
          </cell>
          <cell r="H33">
            <v>320</v>
          </cell>
          <cell r="I33">
            <v>53.333333333333336</v>
          </cell>
          <cell r="J33">
            <v>88</v>
          </cell>
          <cell r="K33">
            <v>0</v>
          </cell>
          <cell r="L33">
            <v>0</v>
          </cell>
          <cell r="M33">
            <v>5</v>
          </cell>
          <cell r="N33">
            <v>5.6818181818181816E-2</v>
          </cell>
          <cell r="O33">
            <v>21</v>
          </cell>
          <cell r="P33">
            <v>3.5</v>
          </cell>
          <cell r="Q33">
            <v>0.10245924625751524</v>
          </cell>
        </row>
        <row r="34">
          <cell r="A34">
            <v>51851</v>
          </cell>
          <cell r="B34" t="str">
            <v>Multisite CAUDERAN</v>
          </cell>
          <cell r="C34">
            <v>5178</v>
          </cell>
          <cell r="D34">
            <v>5.27</v>
          </cell>
          <cell r="E34">
            <v>16.59</v>
          </cell>
          <cell r="F34">
            <v>893.57999999999993</v>
          </cell>
          <cell r="G34">
            <v>0.17257242178447277</v>
          </cell>
          <cell r="H34">
            <v>609</v>
          </cell>
          <cell r="I34">
            <v>101.5</v>
          </cell>
          <cell r="J34">
            <v>145</v>
          </cell>
          <cell r="K34">
            <v>0</v>
          </cell>
          <cell r="L34">
            <v>0</v>
          </cell>
          <cell r="M34">
            <v>14</v>
          </cell>
          <cell r="N34">
            <v>9.6551724137931033E-2</v>
          </cell>
          <cell r="O34">
            <v>29</v>
          </cell>
          <cell r="P34">
            <v>4.833333333333333</v>
          </cell>
          <cell r="Q34">
            <v>0.1345620729612019</v>
          </cell>
        </row>
        <row r="35">
          <cell r="A35">
            <v>1851</v>
          </cell>
          <cell r="B35" t="str">
            <v>BORDEAUX CAUDERAN</v>
          </cell>
          <cell r="C35">
            <v>3693</v>
          </cell>
          <cell r="D35">
            <v>5.27</v>
          </cell>
          <cell r="E35">
            <v>16.64</v>
          </cell>
          <cell r="F35">
            <v>537.75</v>
          </cell>
          <cell r="G35">
            <v>0.14561332250203088</v>
          </cell>
          <cell r="H35">
            <v>534</v>
          </cell>
          <cell r="I35">
            <v>89</v>
          </cell>
          <cell r="J35">
            <v>91</v>
          </cell>
          <cell r="K35">
            <v>0</v>
          </cell>
          <cell r="L35">
            <v>0</v>
          </cell>
          <cell r="M35">
            <v>5</v>
          </cell>
          <cell r="N35">
            <v>5.4945054945054944E-2</v>
          </cell>
          <cell r="O35">
            <v>22</v>
          </cell>
          <cell r="P35">
            <v>3.6666666666666665</v>
          </cell>
          <cell r="Q35">
            <v>0.10027918872354291</v>
          </cell>
        </row>
        <row r="36">
          <cell r="A36">
            <v>1864</v>
          </cell>
          <cell r="B36" t="str">
            <v>MERIGNAC MONDESIR</v>
          </cell>
          <cell r="C36">
            <v>1485</v>
          </cell>
          <cell r="D36">
            <v>0</v>
          </cell>
          <cell r="E36">
            <v>-0.05</v>
          </cell>
          <cell r="F36">
            <v>355.83000000000004</v>
          </cell>
          <cell r="G36">
            <v>0.23961616161616164</v>
          </cell>
          <cell r="H36">
            <v>75</v>
          </cell>
          <cell r="I36">
            <v>12.5</v>
          </cell>
          <cell r="J36">
            <v>54</v>
          </cell>
          <cell r="K36">
            <v>0</v>
          </cell>
          <cell r="L36">
            <v>0</v>
          </cell>
          <cell r="M36">
            <v>9</v>
          </cell>
          <cell r="N36">
            <v>0.16666666666666666</v>
          </cell>
          <cell r="O36">
            <v>7</v>
          </cell>
          <cell r="P36">
            <v>1.1666666666666667</v>
          </cell>
          <cell r="Q36">
            <v>0.20314141414141415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>
            <v>51859</v>
          </cell>
          <cell r="B38" t="str">
            <v>Multisite BRUGES</v>
          </cell>
          <cell r="C38">
            <v>4077</v>
          </cell>
          <cell r="D38">
            <v>0.02</v>
          </cell>
          <cell r="E38">
            <v>17.97</v>
          </cell>
          <cell r="F38">
            <v>1075.3599999999999</v>
          </cell>
          <cell r="G38">
            <v>0.26376257051753738</v>
          </cell>
          <cell r="H38">
            <v>107</v>
          </cell>
          <cell r="I38">
            <v>17.833333333333332</v>
          </cell>
          <cell r="J38">
            <v>151</v>
          </cell>
          <cell r="K38">
            <v>1</v>
          </cell>
          <cell r="L38">
            <v>3</v>
          </cell>
          <cell r="M38">
            <v>40</v>
          </cell>
          <cell r="N38">
            <v>0.26490066225165565</v>
          </cell>
          <cell r="O38">
            <v>4</v>
          </cell>
          <cell r="P38">
            <v>0.66666666666666663</v>
          </cell>
          <cell r="Q38">
            <v>0.26433161638459651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>
            <v>1859</v>
          </cell>
          <cell r="B40" t="str">
            <v>BRUGES</v>
          </cell>
          <cell r="C40">
            <v>2212</v>
          </cell>
          <cell r="D40">
            <v>0</v>
          </cell>
          <cell r="E40">
            <v>17.690000000000001</v>
          </cell>
          <cell r="F40">
            <v>985.5</v>
          </cell>
          <cell r="G40">
            <v>0.44</v>
          </cell>
          <cell r="H40">
            <v>0</v>
          </cell>
          <cell r="I40">
            <v>0</v>
          </cell>
          <cell r="J40">
            <v>77</v>
          </cell>
          <cell r="K40">
            <v>0</v>
          </cell>
          <cell r="L40">
            <v>1</v>
          </cell>
          <cell r="M40">
            <v>33</v>
          </cell>
          <cell r="N40">
            <v>0.42857142857142855</v>
          </cell>
          <cell r="O40">
            <v>0</v>
          </cell>
          <cell r="P40">
            <v>0</v>
          </cell>
          <cell r="Q40">
            <v>0.43428571428571427</v>
          </cell>
        </row>
        <row r="41">
          <cell r="A41">
            <v>1860</v>
          </cell>
          <cell r="B41" t="str">
            <v>BLANQUEFORT</v>
          </cell>
          <cell r="C41">
            <v>1865</v>
          </cell>
          <cell r="D41">
            <v>0.02</v>
          </cell>
          <cell r="E41">
            <v>0.28000000000000003</v>
          </cell>
          <cell r="F41">
            <v>89.86</v>
          </cell>
          <cell r="G41">
            <v>4.818230563002681E-2</v>
          </cell>
          <cell r="H41">
            <v>451</v>
          </cell>
          <cell r="I41">
            <v>75.166666666666671</v>
          </cell>
          <cell r="J41">
            <v>74</v>
          </cell>
          <cell r="K41">
            <v>1</v>
          </cell>
          <cell r="L41">
            <v>2</v>
          </cell>
          <cell r="M41">
            <v>7</v>
          </cell>
          <cell r="N41">
            <v>9.45945945945946E-2</v>
          </cell>
          <cell r="O41">
            <v>15</v>
          </cell>
          <cell r="P41">
            <v>2.5</v>
          </cell>
          <cell r="Q41">
            <v>7.1388450112310708E-2</v>
          </cell>
        </row>
        <row r="42">
          <cell r="A42">
            <v>43717</v>
          </cell>
          <cell r="B42" t="str">
            <v>DGA SUD GIRONDE</v>
          </cell>
          <cell r="C42">
            <v>16895</v>
          </cell>
          <cell r="D42">
            <v>61.17</v>
          </cell>
          <cell r="E42">
            <v>64.56</v>
          </cell>
          <cell r="F42">
            <v>3332.9199999999996</v>
          </cell>
          <cell r="G42">
            <v>0.19727256584788397</v>
          </cell>
          <cell r="H42">
            <v>1567</v>
          </cell>
          <cell r="I42">
            <v>261.16666666666669</v>
          </cell>
          <cell r="J42">
            <v>589</v>
          </cell>
          <cell r="K42">
            <v>2</v>
          </cell>
          <cell r="L42">
            <v>6</v>
          </cell>
          <cell r="M42">
            <v>74</v>
          </cell>
          <cell r="N42">
            <v>0.12563667232597622</v>
          </cell>
          <cell r="O42">
            <v>97</v>
          </cell>
          <cell r="P42">
            <v>16.166666666666668</v>
          </cell>
          <cell r="Q42">
            <v>0.1614546190869301</v>
          </cell>
        </row>
        <row r="43">
          <cell r="A43">
            <v>1842</v>
          </cell>
          <cell r="B43" t="str">
            <v>BORDEAUX BARRIERE DE PESSAC</v>
          </cell>
          <cell r="C43">
            <v>2301</v>
          </cell>
          <cell r="D43">
            <v>0.05</v>
          </cell>
          <cell r="E43">
            <v>0.05</v>
          </cell>
          <cell r="F43">
            <v>91.71</v>
          </cell>
          <cell r="G43">
            <v>3.985658409387223E-2</v>
          </cell>
          <cell r="H43">
            <v>576</v>
          </cell>
          <cell r="I43">
            <v>96</v>
          </cell>
          <cell r="J43">
            <v>64</v>
          </cell>
          <cell r="K43">
            <v>0</v>
          </cell>
          <cell r="L43">
            <v>0</v>
          </cell>
          <cell r="M43">
            <v>2</v>
          </cell>
          <cell r="N43">
            <v>3.125E-2</v>
          </cell>
          <cell r="O43">
            <v>17</v>
          </cell>
          <cell r="P43">
            <v>2.8333333333333335</v>
          </cell>
          <cell r="Q43">
            <v>3.5553292046936115E-2</v>
          </cell>
        </row>
        <row r="44">
          <cell r="A44">
            <v>51845</v>
          </cell>
          <cell r="B44" t="str">
            <v>Multisite PESSAC</v>
          </cell>
          <cell r="C44">
            <v>4496</v>
          </cell>
          <cell r="D44">
            <v>52.08</v>
          </cell>
          <cell r="E44">
            <v>52.03</v>
          </cell>
          <cell r="F44">
            <v>1856.9</v>
          </cell>
          <cell r="G44">
            <v>0.41301156583629894</v>
          </cell>
          <cell r="H44">
            <v>0</v>
          </cell>
          <cell r="I44">
            <v>0</v>
          </cell>
          <cell r="J44">
            <v>169</v>
          </cell>
          <cell r="K44">
            <v>0</v>
          </cell>
          <cell r="L44">
            <v>0</v>
          </cell>
          <cell r="M44">
            <v>21</v>
          </cell>
          <cell r="N44">
            <v>0.1242603550295858</v>
          </cell>
          <cell r="O44">
            <v>29</v>
          </cell>
          <cell r="P44">
            <v>4.833333333333333</v>
          </cell>
          <cell r="Q44">
            <v>0.26863596043294236</v>
          </cell>
        </row>
        <row r="45">
          <cell r="A45">
            <v>1845</v>
          </cell>
          <cell r="B45" t="str">
            <v>PESSAC</v>
          </cell>
          <cell r="C45">
            <v>3184</v>
          </cell>
          <cell r="D45">
            <v>52.08</v>
          </cell>
          <cell r="E45">
            <v>52.08</v>
          </cell>
          <cell r="F45">
            <v>1345.04</v>
          </cell>
          <cell r="G45">
            <v>0.42243718592964824</v>
          </cell>
          <cell r="H45">
            <v>0</v>
          </cell>
          <cell r="I45">
            <v>0</v>
          </cell>
          <cell r="J45">
            <v>116</v>
          </cell>
          <cell r="K45">
            <v>0</v>
          </cell>
          <cell r="L45">
            <v>0</v>
          </cell>
          <cell r="M45">
            <v>15</v>
          </cell>
          <cell r="N45">
            <v>0.12931034482758622</v>
          </cell>
          <cell r="O45">
            <v>19</v>
          </cell>
          <cell r="P45">
            <v>3.1666666666666665</v>
          </cell>
          <cell r="Q45">
            <v>0.27587376537861724</v>
          </cell>
        </row>
        <row r="46">
          <cell r="A46">
            <v>1865</v>
          </cell>
          <cell r="B46" t="str">
            <v>PESSAC ALOUETTE</v>
          </cell>
          <cell r="C46">
            <v>1312</v>
          </cell>
          <cell r="D46">
            <v>0</v>
          </cell>
          <cell r="E46">
            <v>-0.05</v>
          </cell>
          <cell r="F46">
            <v>511.85</v>
          </cell>
          <cell r="G46">
            <v>0.39012957317073171</v>
          </cell>
          <cell r="H46">
            <v>0</v>
          </cell>
          <cell r="I46">
            <v>0</v>
          </cell>
          <cell r="J46">
            <v>53</v>
          </cell>
          <cell r="K46">
            <v>0</v>
          </cell>
          <cell r="L46">
            <v>0</v>
          </cell>
          <cell r="M46">
            <v>6</v>
          </cell>
          <cell r="N46">
            <v>0.11320754716981132</v>
          </cell>
          <cell r="O46">
            <v>10</v>
          </cell>
          <cell r="P46">
            <v>1.6666666666666667</v>
          </cell>
          <cell r="Q46">
            <v>0.2516685601702715</v>
          </cell>
        </row>
        <row r="47">
          <cell r="A47">
            <v>1846</v>
          </cell>
          <cell r="B47" t="str">
            <v>BORDEAUX BARRIER DE TOULOUSE</v>
          </cell>
          <cell r="C47">
            <v>1954</v>
          </cell>
          <cell r="D47">
            <v>9</v>
          </cell>
          <cell r="E47">
            <v>10.149999999999999</v>
          </cell>
          <cell r="F47">
            <v>159.75</v>
          </cell>
          <cell r="G47">
            <v>8.1755373592630506E-2</v>
          </cell>
          <cell r="H47">
            <v>407</v>
          </cell>
          <cell r="I47">
            <v>67.833333333333329</v>
          </cell>
          <cell r="J47">
            <v>63</v>
          </cell>
          <cell r="K47">
            <v>0</v>
          </cell>
          <cell r="L47">
            <v>0</v>
          </cell>
          <cell r="M47">
            <v>2</v>
          </cell>
          <cell r="N47">
            <v>3.1746031746031744E-2</v>
          </cell>
          <cell r="O47">
            <v>17</v>
          </cell>
          <cell r="P47">
            <v>2.8333333333333335</v>
          </cell>
          <cell r="Q47">
            <v>5.6750702669331125E-2</v>
          </cell>
        </row>
        <row r="48">
          <cell r="A48">
            <v>51855</v>
          </cell>
          <cell r="B48" t="str">
            <v>Multisite TALENCE</v>
          </cell>
          <cell r="C48">
            <v>5201</v>
          </cell>
          <cell r="D48">
            <v>0</v>
          </cell>
          <cell r="E48">
            <v>1.22</v>
          </cell>
          <cell r="F48">
            <v>852.93</v>
          </cell>
          <cell r="G48">
            <v>0.16399346279561622</v>
          </cell>
          <cell r="H48">
            <v>656</v>
          </cell>
          <cell r="I48">
            <v>109.33333333333333</v>
          </cell>
          <cell r="J48">
            <v>205</v>
          </cell>
          <cell r="K48">
            <v>1</v>
          </cell>
          <cell r="L48">
            <v>2</v>
          </cell>
          <cell r="M48">
            <v>22</v>
          </cell>
          <cell r="N48">
            <v>0.10731707317073171</v>
          </cell>
          <cell r="O48">
            <v>38</v>
          </cell>
          <cell r="P48">
            <v>6.333333333333333</v>
          </cell>
          <cell r="Q48">
            <v>0.13565526798317395</v>
          </cell>
        </row>
        <row r="49">
          <cell r="A49">
            <v>1855</v>
          </cell>
          <cell r="B49" t="str">
            <v>TALENCE</v>
          </cell>
          <cell r="C49">
            <v>2194</v>
          </cell>
          <cell r="D49">
            <v>0</v>
          </cell>
          <cell r="E49">
            <v>0.62</v>
          </cell>
          <cell r="F49">
            <v>468.16</v>
          </cell>
          <cell r="G49">
            <v>0.21338195077484048</v>
          </cell>
          <cell r="H49">
            <v>169</v>
          </cell>
          <cell r="I49">
            <v>28.166666666666668</v>
          </cell>
          <cell r="J49">
            <v>109</v>
          </cell>
          <cell r="K49">
            <v>1</v>
          </cell>
          <cell r="L49">
            <v>2</v>
          </cell>
          <cell r="M49">
            <v>10</v>
          </cell>
          <cell r="N49">
            <v>9.1743119266055051E-2</v>
          </cell>
          <cell r="O49">
            <v>22</v>
          </cell>
          <cell r="P49">
            <v>3.6666666666666665</v>
          </cell>
          <cell r="Q49">
            <v>0.15256253502044775</v>
          </cell>
        </row>
        <row r="50">
          <cell r="A50">
            <v>1857</v>
          </cell>
          <cell r="B50" t="str">
            <v>VILLENAVE D'ORNON</v>
          </cell>
          <cell r="C50">
            <v>3007</v>
          </cell>
          <cell r="D50">
            <v>0</v>
          </cell>
          <cell r="E50">
            <v>0.6</v>
          </cell>
          <cell r="F50">
            <v>384.77000000000004</v>
          </cell>
          <cell r="G50">
            <v>0.12795809777186565</v>
          </cell>
          <cell r="H50">
            <v>488</v>
          </cell>
          <cell r="I50">
            <v>81.333333333333329</v>
          </cell>
          <cell r="J50">
            <v>96</v>
          </cell>
          <cell r="K50">
            <v>0</v>
          </cell>
          <cell r="L50">
            <v>0</v>
          </cell>
          <cell r="M50">
            <v>12</v>
          </cell>
          <cell r="N50">
            <v>0.125</v>
          </cell>
          <cell r="O50">
            <v>16</v>
          </cell>
          <cell r="P50">
            <v>2.6666666666666665</v>
          </cell>
          <cell r="Q50">
            <v>0.12647904888593281</v>
          </cell>
        </row>
        <row r="51">
          <cell r="A51">
            <v>1856</v>
          </cell>
          <cell r="B51" t="str">
            <v>GRADIGNAN</v>
          </cell>
          <cell r="C51">
            <v>2859</v>
          </cell>
          <cell r="D51">
            <v>0.05</v>
          </cell>
          <cell r="E51">
            <v>1.1200000000000001</v>
          </cell>
          <cell r="F51">
            <v>371.62</v>
          </cell>
          <cell r="G51">
            <v>0.12998251136761105</v>
          </cell>
          <cell r="H51">
            <v>458</v>
          </cell>
          <cell r="I51">
            <v>76.333333333333329</v>
          </cell>
          <cell r="J51">
            <v>88</v>
          </cell>
          <cell r="K51">
            <v>1</v>
          </cell>
          <cell r="L51">
            <v>4</v>
          </cell>
          <cell r="M51">
            <v>27</v>
          </cell>
          <cell r="N51">
            <v>0.30681818181818182</v>
          </cell>
          <cell r="O51">
            <v>0</v>
          </cell>
          <cell r="P51">
            <v>0</v>
          </cell>
          <cell r="Q51">
            <v>0.21840034659289642</v>
          </cell>
        </row>
        <row r="52">
          <cell r="A52">
            <v>43739</v>
          </cell>
          <cell r="B52" t="str">
            <v>DGA BASSIN D'ARCACHON</v>
          </cell>
          <cell r="C52">
            <v>15110</v>
          </cell>
          <cell r="D52">
            <v>20.04</v>
          </cell>
          <cell r="E52">
            <v>63.48</v>
          </cell>
          <cell r="F52">
            <v>3234.4</v>
          </cell>
          <cell r="G52">
            <v>0.21405691594970219</v>
          </cell>
          <cell r="H52">
            <v>1148</v>
          </cell>
          <cell r="I52">
            <v>191.33333333333334</v>
          </cell>
          <cell r="J52">
            <v>393</v>
          </cell>
          <cell r="K52">
            <v>3</v>
          </cell>
          <cell r="L52">
            <v>4</v>
          </cell>
          <cell r="M52">
            <v>95</v>
          </cell>
          <cell r="N52">
            <v>0.24173027989821882</v>
          </cell>
          <cell r="O52">
            <v>19</v>
          </cell>
          <cell r="P52">
            <v>3.1666666666666665</v>
          </cell>
          <cell r="Q52">
            <v>0.22789359792396052</v>
          </cell>
        </row>
        <row r="53">
          <cell r="A53">
            <v>1831</v>
          </cell>
          <cell r="B53" t="str">
            <v>ARCACHON</v>
          </cell>
          <cell r="C53">
            <v>4555</v>
          </cell>
          <cell r="D53">
            <v>19.53</v>
          </cell>
          <cell r="E53">
            <v>60.53</v>
          </cell>
          <cell r="F53">
            <v>1977.32</v>
          </cell>
          <cell r="G53">
            <v>0.43409879253567507</v>
          </cell>
          <cell r="H53">
            <v>0</v>
          </cell>
          <cell r="I53">
            <v>0</v>
          </cell>
          <cell r="J53">
            <v>84</v>
          </cell>
          <cell r="K53">
            <v>0</v>
          </cell>
          <cell r="L53">
            <v>0</v>
          </cell>
          <cell r="M53">
            <v>9</v>
          </cell>
          <cell r="N53">
            <v>0.10714285714285714</v>
          </cell>
          <cell r="O53">
            <v>16</v>
          </cell>
          <cell r="P53">
            <v>2.6666666666666665</v>
          </cell>
          <cell r="Q53">
            <v>0.27062082483926608</v>
          </cell>
        </row>
        <row r="54">
          <cell r="A54">
            <v>51848</v>
          </cell>
          <cell r="B54" t="str">
            <v>Multisite LA TESTE DE BUCH</v>
          </cell>
          <cell r="C54">
            <v>6383</v>
          </cell>
          <cell r="D54">
            <v>0</v>
          </cell>
          <cell r="E54">
            <v>7.0000000000000007E-2</v>
          </cell>
          <cell r="F54">
            <v>649.85</v>
          </cell>
          <cell r="G54">
            <v>0.10180949396835344</v>
          </cell>
          <cell r="H54">
            <v>1202</v>
          </cell>
          <cell r="I54">
            <v>200.33333333333334</v>
          </cell>
          <cell r="J54">
            <v>157</v>
          </cell>
          <cell r="K54">
            <v>3</v>
          </cell>
          <cell r="L54">
            <v>4</v>
          </cell>
          <cell r="M54">
            <v>45</v>
          </cell>
          <cell r="N54">
            <v>0.28662420382165604</v>
          </cell>
          <cell r="O54">
            <v>1</v>
          </cell>
          <cell r="P54">
            <v>0.16666666666666666</v>
          </cell>
          <cell r="Q54">
            <v>0.19421684889500473</v>
          </cell>
        </row>
        <row r="55">
          <cell r="A55">
            <v>1848</v>
          </cell>
          <cell r="B55" t="str">
            <v>LA TESTE DE BUCH</v>
          </cell>
          <cell r="C55">
            <v>4249</v>
          </cell>
          <cell r="D55">
            <v>0</v>
          </cell>
          <cell r="E55">
            <v>7.0000000000000007E-2</v>
          </cell>
          <cell r="F55">
            <v>532.11</v>
          </cell>
          <cell r="G55">
            <v>0.12523181925158861</v>
          </cell>
          <cell r="H55">
            <v>701</v>
          </cell>
          <cell r="I55">
            <v>116.83333333333333</v>
          </cell>
          <cell r="J55">
            <v>102</v>
          </cell>
          <cell r="K55">
            <v>3</v>
          </cell>
          <cell r="L55">
            <v>4</v>
          </cell>
          <cell r="M55">
            <v>33</v>
          </cell>
          <cell r="N55">
            <v>0.3235294117647059</v>
          </cell>
          <cell r="O55">
            <v>0</v>
          </cell>
          <cell r="P55">
            <v>0</v>
          </cell>
          <cell r="Q55">
            <v>0.22438061550814725</v>
          </cell>
        </row>
        <row r="56">
          <cell r="A56">
            <v>1870</v>
          </cell>
          <cell r="B56" t="str">
            <v>GUJAN MESTRAS</v>
          </cell>
          <cell r="C56">
            <v>2134</v>
          </cell>
          <cell r="D56">
            <v>0</v>
          </cell>
          <cell r="E56">
            <v>0</v>
          </cell>
          <cell r="F56">
            <v>117.73</v>
          </cell>
          <cell r="G56">
            <v>5.5168697282099347E-2</v>
          </cell>
          <cell r="H56">
            <v>502</v>
          </cell>
          <cell r="I56">
            <v>83.666666666666671</v>
          </cell>
          <cell r="J56">
            <v>55</v>
          </cell>
          <cell r="K56">
            <v>0</v>
          </cell>
          <cell r="L56">
            <v>0</v>
          </cell>
          <cell r="M56">
            <v>12</v>
          </cell>
          <cell r="N56">
            <v>0.21818181818181817</v>
          </cell>
          <cell r="O56">
            <v>4</v>
          </cell>
          <cell r="P56">
            <v>0.66666666666666663</v>
          </cell>
          <cell r="Q56">
            <v>0.13667525773195877</v>
          </cell>
        </row>
        <row r="57">
          <cell r="A57">
            <v>51852</v>
          </cell>
          <cell r="B57" t="str">
            <v>Multisite ANDERNOS LES BAINS</v>
          </cell>
          <cell r="C57">
            <v>5309</v>
          </cell>
          <cell r="D57">
            <v>0.51</v>
          </cell>
          <cell r="E57">
            <v>2.89</v>
          </cell>
          <cell r="F57">
            <v>607.24</v>
          </cell>
          <cell r="G57">
            <v>0.11437935581088718</v>
          </cell>
          <cell r="H57">
            <v>933</v>
          </cell>
          <cell r="I57">
            <v>155.5</v>
          </cell>
          <cell r="J57">
            <v>155</v>
          </cell>
          <cell r="K57">
            <v>0</v>
          </cell>
          <cell r="L57">
            <v>0</v>
          </cell>
          <cell r="M57">
            <v>41</v>
          </cell>
          <cell r="N57">
            <v>0.26451612903225807</v>
          </cell>
          <cell r="O57">
            <v>4</v>
          </cell>
          <cell r="P57">
            <v>0.66666666666666663</v>
          </cell>
          <cell r="Q57">
            <v>0.18944774242157264</v>
          </cell>
        </row>
        <row r="58">
          <cell r="A58">
            <v>1852</v>
          </cell>
          <cell r="B58" t="str">
            <v>ANDERNOS LES BAINS</v>
          </cell>
          <cell r="C58">
            <v>3683</v>
          </cell>
          <cell r="D58">
            <v>0.51</v>
          </cell>
          <cell r="E58">
            <v>2.89</v>
          </cell>
          <cell r="F58">
            <v>354.07000000000005</v>
          </cell>
          <cell r="G58">
            <v>9.613630192777628E-2</v>
          </cell>
          <cell r="H58">
            <v>714</v>
          </cell>
          <cell r="I58">
            <v>119</v>
          </cell>
          <cell r="J58">
            <v>86</v>
          </cell>
          <cell r="K58">
            <v>0</v>
          </cell>
          <cell r="L58">
            <v>0</v>
          </cell>
          <cell r="M58">
            <v>34</v>
          </cell>
          <cell r="N58">
            <v>0.39534883720930231</v>
          </cell>
          <cell r="O58">
            <v>0</v>
          </cell>
          <cell r="P58">
            <v>0</v>
          </cell>
          <cell r="Q58">
            <v>0.24574256956853929</v>
          </cell>
        </row>
        <row r="59">
          <cell r="A59">
            <v>1873</v>
          </cell>
          <cell r="B59" t="str">
            <v>BIGANOS</v>
          </cell>
          <cell r="C59">
            <v>1626</v>
          </cell>
          <cell r="D59">
            <v>0</v>
          </cell>
          <cell r="E59">
            <v>0</v>
          </cell>
          <cell r="F59">
            <v>253.17</v>
          </cell>
          <cell r="G59">
            <v>0.15570110701107009</v>
          </cell>
          <cell r="H59">
            <v>219</v>
          </cell>
          <cell r="I59">
            <v>36.5</v>
          </cell>
          <cell r="J59">
            <v>69</v>
          </cell>
          <cell r="K59">
            <v>0</v>
          </cell>
          <cell r="L59">
            <v>0</v>
          </cell>
          <cell r="M59">
            <v>7</v>
          </cell>
          <cell r="N59">
            <v>0.10144927536231885</v>
          </cell>
          <cell r="O59">
            <v>14</v>
          </cell>
          <cell r="P59">
            <v>2.3333333333333335</v>
          </cell>
          <cell r="Q59">
            <v>0.12857519118669447</v>
          </cell>
        </row>
        <row r="60">
          <cell r="A60">
            <v>43741</v>
          </cell>
          <cell r="B60" t="str">
            <v>DGA BORDEAUX RIVE DROITE</v>
          </cell>
          <cell r="C60">
            <v>14070</v>
          </cell>
          <cell r="D60">
            <v>3.27</v>
          </cell>
          <cell r="E60">
            <v>158.60999999999999</v>
          </cell>
          <cell r="F60">
            <v>2336.8200000000002</v>
          </cell>
          <cell r="G60">
            <v>0.16608528784648188</v>
          </cell>
          <cell r="H60">
            <v>1744</v>
          </cell>
          <cell r="I60">
            <v>290.66666666666669</v>
          </cell>
          <cell r="J60">
            <v>544</v>
          </cell>
          <cell r="K60">
            <v>12</v>
          </cell>
          <cell r="L60">
            <v>19</v>
          </cell>
          <cell r="M60">
            <v>73</v>
          </cell>
          <cell r="N60">
            <v>0.13419117647058823</v>
          </cell>
          <cell r="O60">
            <v>85</v>
          </cell>
          <cell r="P60">
            <v>14.166666666666666</v>
          </cell>
          <cell r="Q60">
            <v>0.15013823215853506</v>
          </cell>
        </row>
        <row r="61">
          <cell r="A61">
            <v>1834</v>
          </cell>
          <cell r="B61" t="str">
            <v>LANGON</v>
          </cell>
          <cell r="C61">
            <v>2707</v>
          </cell>
          <cell r="D61">
            <v>1.38</v>
          </cell>
          <cell r="E61">
            <v>4.88</v>
          </cell>
          <cell r="F61">
            <v>432.86</v>
          </cell>
          <cell r="G61">
            <v>0.15990395271518287</v>
          </cell>
          <cell r="H61">
            <v>353</v>
          </cell>
          <cell r="I61">
            <v>58.833333333333336</v>
          </cell>
          <cell r="J61">
            <v>93</v>
          </cell>
          <cell r="K61">
            <v>4</v>
          </cell>
          <cell r="L61">
            <v>5</v>
          </cell>
          <cell r="M61">
            <v>13</v>
          </cell>
          <cell r="N61">
            <v>0.13978494623655913</v>
          </cell>
          <cell r="O61">
            <v>14</v>
          </cell>
          <cell r="P61">
            <v>2.3333333333333335</v>
          </cell>
          <cell r="Q61">
            <v>0.149844449475871</v>
          </cell>
        </row>
        <row r="62">
          <cell r="A62">
            <v>51835</v>
          </cell>
          <cell r="B62" t="str">
            <v>Multisite LIBOURNE</v>
          </cell>
          <cell r="C62">
            <v>4104</v>
          </cell>
          <cell r="D62">
            <v>1.69</v>
          </cell>
          <cell r="E62">
            <v>1.67</v>
          </cell>
          <cell r="F62">
            <v>529.18999999999994</v>
          </cell>
          <cell r="G62">
            <v>0.12894493177387914</v>
          </cell>
          <cell r="H62">
            <v>661</v>
          </cell>
          <cell r="I62">
            <v>110.16666666666667</v>
          </cell>
          <cell r="J62">
            <v>196</v>
          </cell>
          <cell r="K62">
            <v>4</v>
          </cell>
          <cell r="L62">
            <v>6</v>
          </cell>
          <cell r="M62">
            <v>17</v>
          </cell>
          <cell r="N62">
            <v>8.673469387755102E-2</v>
          </cell>
          <cell r="O62">
            <v>40</v>
          </cell>
          <cell r="P62">
            <v>6.666666666666667</v>
          </cell>
          <cell r="Q62">
            <v>0.10783981282571509</v>
          </cell>
        </row>
        <row r="63">
          <cell r="A63">
            <v>1825</v>
          </cell>
          <cell r="B63" t="str">
            <v>SAINT ANDRE DE CUBZAC</v>
          </cell>
          <cell r="C63">
            <v>1370</v>
          </cell>
          <cell r="D63">
            <v>0</v>
          </cell>
          <cell r="E63">
            <v>0</v>
          </cell>
          <cell r="F63">
            <v>282.74</v>
          </cell>
          <cell r="G63">
            <v>0.20637956204379562</v>
          </cell>
          <cell r="H63">
            <v>115</v>
          </cell>
          <cell r="I63">
            <v>19.166666666666668</v>
          </cell>
          <cell r="J63">
            <v>72</v>
          </cell>
          <cell r="K63">
            <v>0</v>
          </cell>
          <cell r="L63">
            <v>0</v>
          </cell>
          <cell r="M63">
            <v>3</v>
          </cell>
          <cell r="N63">
            <v>4.1666666666666664E-2</v>
          </cell>
          <cell r="O63">
            <v>18</v>
          </cell>
          <cell r="P63">
            <v>3</v>
          </cell>
          <cell r="Q63">
            <v>0.12402311435523114</v>
          </cell>
        </row>
        <row r="64">
          <cell r="A64">
            <v>1835</v>
          </cell>
          <cell r="B64" t="str">
            <v>LIBOURNE</v>
          </cell>
          <cell r="C64">
            <v>2452</v>
          </cell>
          <cell r="D64">
            <v>1.69</v>
          </cell>
          <cell r="E64">
            <v>1.67</v>
          </cell>
          <cell r="F64">
            <v>195.35</v>
          </cell>
          <cell r="G64">
            <v>7.9669657422512238E-2</v>
          </cell>
          <cell r="H64">
            <v>516</v>
          </cell>
          <cell r="I64">
            <v>86</v>
          </cell>
          <cell r="J64">
            <v>112</v>
          </cell>
          <cell r="K64">
            <v>3</v>
          </cell>
          <cell r="L64">
            <v>5</v>
          </cell>
          <cell r="M64">
            <v>12</v>
          </cell>
          <cell r="N64">
            <v>0.10714285714285714</v>
          </cell>
          <cell r="O64">
            <v>21</v>
          </cell>
          <cell r="P64">
            <v>3.5</v>
          </cell>
          <cell r="Q64">
            <v>9.3406257282684688E-2</v>
          </cell>
        </row>
        <row r="65">
          <cell r="A65">
            <v>1878</v>
          </cell>
          <cell r="B65" t="str">
            <v>SAINT EMILION</v>
          </cell>
          <cell r="C65">
            <v>282</v>
          </cell>
          <cell r="D65">
            <v>0</v>
          </cell>
          <cell r="E65">
            <v>0</v>
          </cell>
          <cell r="F65">
            <v>51.1</v>
          </cell>
          <cell r="G65">
            <v>0.18120567375886526</v>
          </cell>
          <cell r="H65">
            <v>31</v>
          </cell>
          <cell r="I65">
            <v>5.166666666666667</v>
          </cell>
          <cell r="J65">
            <v>12</v>
          </cell>
          <cell r="K65">
            <v>1</v>
          </cell>
          <cell r="L65">
            <v>1</v>
          </cell>
          <cell r="M65">
            <v>2</v>
          </cell>
          <cell r="N65">
            <v>0.16666666666666666</v>
          </cell>
          <cell r="O65">
            <v>2</v>
          </cell>
          <cell r="P65">
            <v>0.33333333333333331</v>
          </cell>
          <cell r="Q65">
            <v>0.17393617021276597</v>
          </cell>
        </row>
        <row r="66">
          <cell r="A66">
            <v>1836</v>
          </cell>
          <cell r="B66" t="str">
            <v>BORDEAUX LA BASTIDE</v>
          </cell>
          <cell r="C66">
            <v>2753</v>
          </cell>
          <cell r="D66">
            <v>0</v>
          </cell>
          <cell r="E66">
            <v>0.35</v>
          </cell>
          <cell r="F66">
            <v>502.34999999999997</v>
          </cell>
          <cell r="G66">
            <v>0.18247366509262622</v>
          </cell>
          <cell r="H66">
            <v>297</v>
          </cell>
          <cell r="I66">
            <v>49.5</v>
          </cell>
          <cell r="J66">
            <v>89</v>
          </cell>
          <cell r="K66">
            <v>1</v>
          </cell>
          <cell r="L66">
            <v>3</v>
          </cell>
          <cell r="M66">
            <v>15</v>
          </cell>
          <cell r="N66">
            <v>0.16853932584269662</v>
          </cell>
          <cell r="O66">
            <v>11</v>
          </cell>
          <cell r="P66">
            <v>1.8333333333333333</v>
          </cell>
          <cell r="Q66">
            <v>0.17550649546766142</v>
          </cell>
        </row>
        <row r="67">
          <cell r="A67">
            <v>51853</v>
          </cell>
          <cell r="B67" t="str">
            <v>Multisite CENON</v>
          </cell>
          <cell r="C67">
            <v>4434</v>
          </cell>
          <cell r="D67">
            <v>0.2</v>
          </cell>
          <cell r="E67">
            <v>151.70999999999998</v>
          </cell>
          <cell r="F67">
            <v>872.4</v>
          </cell>
          <cell r="G67">
            <v>0.19675236806495264</v>
          </cell>
          <cell r="H67">
            <v>414</v>
          </cell>
          <cell r="I67">
            <v>69</v>
          </cell>
          <cell r="J67">
            <v>166</v>
          </cell>
          <cell r="K67">
            <v>3</v>
          </cell>
          <cell r="L67">
            <v>5</v>
          </cell>
          <cell r="M67">
            <v>28</v>
          </cell>
          <cell r="N67">
            <v>0.16867469879518071</v>
          </cell>
          <cell r="O67">
            <v>21</v>
          </cell>
          <cell r="P67">
            <v>3.5</v>
          </cell>
          <cell r="Q67">
            <v>0.18271353343006669</v>
          </cell>
        </row>
        <row r="68">
          <cell r="A68">
            <v>1824</v>
          </cell>
          <cell r="B68" t="str">
            <v>AMBARES ET LAGRAVE</v>
          </cell>
          <cell r="C68">
            <v>893</v>
          </cell>
          <cell r="D68">
            <v>0</v>
          </cell>
          <cell r="E68">
            <v>51.72</v>
          </cell>
          <cell r="F68">
            <v>96.41</v>
          </cell>
          <cell r="G68">
            <v>0.10796192609182531</v>
          </cell>
          <cell r="H68">
            <v>163</v>
          </cell>
          <cell r="I68">
            <v>27.166666666666668</v>
          </cell>
          <cell r="J68">
            <v>37</v>
          </cell>
          <cell r="K68">
            <v>1</v>
          </cell>
          <cell r="L68">
            <v>1</v>
          </cell>
          <cell r="M68">
            <v>2</v>
          </cell>
          <cell r="N68">
            <v>5.4054054054054057E-2</v>
          </cell>
          <cell r="O68">
            <v>9</v>
          </cell>
          <cell r="P68">
            <v>1.5</v>
          </cell>
          <cell r="Q68">
            <v>8.1007990072939684E-2</v>
          </cell>
        </row>
        <row r="69">
          <cell r="A69">
            <v>1853</v>
          </cell>
          <cell r="B69" t="str">
            <v>CENON</v>
          </cell>
          <cell r="C69">
            <v>3541</v>
          </cell>
          <cell r="D69">
            <v>0.2</v>
          </cell>
          <cell r="E69">
            <v>99.990000000000009</v>
          </cell>
          <cell r="F69">
            <v>775.98</v>
          </cell>
          <cell r="G69">
            <v>0.21914148545608586</v>
          </cell>
          <cell r="H69">
            <v>251</v>
          </cell>
          <cell r="I69">
            <v>41.833333333333336</v>
          </cell>
          <cell r="J69">
            <v>129</v>
          </cell>
          <cell r="K69">
            <v>2</v>
          </cell>
          <cell r="L69">
            <v>4</v>
          </cell>
          <cell r="M69">
            <v>26</v>
          </cell>
          <cell r="N69">
            <v>0.20155038759689922</v>
          </cell>
          <cell r="O69">
            <v>12</v>
          </cell>
          <cell r="P69">
            <v>2</v>
          </cell>
          <cell r="Q69">
            <v>0.21034593652649253</v>
          </cell>
        </row>
        <row r="70">
          <cell r="A70">
            <v>43733</v>
          </cell>
          <cell r="B70" t="str">
            <v>DGA LOT ET GARONNE</v>
          </cell>
          <cell r="C70">
            <v>11021</v>
          </cell>
          <cell r="D70">
            <v>54.52</v>
          </cell>
          <cell r="E70">
            <v>92.03</v>
          </cell>
          <cell r="F70">
            <v>1416.28</v>
          </cell>
          <cell r="G70">
            <v>0.12850739497323291</v>
          </cell>
          <cell r="H70">
            <v>1780</v>
          </cell>
          <cell r="I70">
            <v>296.66666666666669</v>
          </cell>
          <cell r="J70">
            <v>410</v>
          </cell>
          <cell r="K70">
            <v>4</v>
          </cell>
          <cell r="L70">
            <v>5</v>
          </cell>
          <cell r="M70">
            <v>72</v>
          </cell>
          <cell r="N70">
            <v>0.17560975609756097</v>
          </cell>
          <cell r="O70">
            <v>47</v>
          </cell>
          <cell r="P70">
            <v>7.833333333333333</v>
          </cell>
          <cell r="Q70">
            <v>0.15205857553539692</v>
          </cell>
        </row>
        <row r="71">
          <cell r="A71">
            <v>51200</v>
          </cell>
          <cell r="B71" t="str">
            <v>Multisite AGEN</v>
          </cell>
          <cell r="C71">
            <v>6230</v>
          </cell>
          <cell r="D71">
            <v>9</v>
          </cell>
          <cell r="E71">
            <v>32.549999999999997</v>
          </cell>
          <cell r="F71">
            <v>900.15</v>
          </cell>
          <cell r="G71">
            <v>0.14448635634028892</v>
          </cell>
          <cell r="H71">
            <v>907</v>
          </cell>
          <cell r="I71">
            <v>151.16666666666666</v>
          </cell>
          <cell r="J71">
            <v>223</v>
          </cell>
          <cell r="K71">
            <v>1</v>
          </cell>
          <cell r="L71">
            <v>1</v>
          </cell>
          <cell r="M71">
            <v>46</v>
          </cell>
          <cell r="N71">
            <v>0.20627802690582961</v>
          </cell>
          <cell r="O71">
            <v>19</v>
          </cell>
          <cell r="P71">
            <v>3.1666666666666665</v>
          </cell>
          <cell r="Q71">
            <v>0.17538219162305926</v>
          </cell>
        </row>
        <row r="72">
          <cell r="A72">
            <v>1200</v>
          </cell>
          <cell r="B72" t="str">
            <v>AGEN</v>
          </cell>
          <cell r="C72">
            <v>2964</v>
          </cell>
          <cell r="D72">
            <v>0</v>
          </cell>
          <cell r="E72">
            <v>22.96</v>
          </cell>
          <cell r="F72">
            <v>549.51</v>
          </cell>
          <cell r="G72">
            <v>0.18539473684210525</v>
          </cell>
          <cell r="H72">
            <v>311</v>
          </cell>
          <cell r="I72">
            <v>51.833333333333336</v>
          </cell>
          <cell r="J72">
            <v>96</v>
          </cell>
          <cell r="K72">
            <v>0</v>
          </cell>
          <cell r="L72">
            <v>0</v>
          </cell>
          <cell r="M72">
            <v>19</v>
          </cell>
          <cell r="N72">
            <v>0.19791666666666666</v>
          </cell>
          <cell r="O72">
            <v>9</v>
          </cell>
          <cell r="P72">
            <v>1.5</v>
          </cell>
          <cell r="Q72">
            <v>0.19165570175438595</v>
          </cell>
        </row>
        <row r="73">
          <cell r="A73">
            <v>1236</v>
          </cell>
          <cell r="B73" t="str">
            <v>AGEN QUARTIER DE LA PORTE DU PIN</v>
          </cell>
          <cell r="C73">
            <v>1388</v>
          </cell>
          <cell r="D73">
            <v>9</v>
          </cell>
          <cell r="E73">
            <v>9</v>
          </cell>
          <cell r="F73">
            <v>200.86999999999998</v>
          </cell>
          <cell r="G73">
            <v>0.14471902017291063</v>
          </cell>
          <cell r="H73">
            <v>202</v>
          </cell>
          <cell r="I73">
            <v>33.666666666666664</v>
          </cell>
          <cell r="J73">
            <v>54</v>
          </cell>
          <cell r="K73">
            <v>1</v>
          </cell>
          <cell r="L73">
            <v>1</v>
          </cell>
          <cell r="M73">
            <v>8</v>
          </cell>
          <cell r="N73">
            <v>0.14814814814814814</v>
          </cell>
          <cell r="O73">
            <v>8</v>
          </cell>
          <cell r="P73">
            <v>1.3333333333333333</v>
          </cell>
          <cell r="Q73">
            <v>0.14643358416052937</v>
          </cell>
        </row>
        <row r="74">
          <cell r="A74">
            <v>1237</v>
          </cell>
          <cell r="B74" t="str">
            <v>NERAC</v>
          </cell>
          <cell r="C74">
            <v>985</v>
          </cell>
          <cell r="D74">
            <v>0</v>
          </cell>
          <cell r="E74">
            <v>0</v>
          </cell>
          <cell r="F74">
            <v>50.62</v>
          </cell>
          <cell r="G74">
            <v>5.1390862944162431E-2</v>
          </cell>
          <cell r="H74">
            <v>236</v>
          </cell>
          <cell r="I74">
            <v>39.333333333333336</v>
          </cell>
          <cell r="J74">
            <v>35</v>
          </cell>
          <cell r="K74">
            <v>0</v>
          </cell>
          <cell r="L74">
            <v>0</v>
          </cell>
          <cell r="M74">
            <v>4</v>
          </cell>
          <cell r="N74">
            <v>0.11428571428571428</v>
          </cell>
          <cell r="O74">
            <v>7</v>
          </cell>
          <cell r="P74">
            <v>1.1666666666666667</v>
          </cell>
          <cell r="Q74">
            <v>8.283828861493836E-2</v>
          </cell>
        </row>
        <row r="75">
          <cell r="A75">
            <v>1240</v>
          </cell>
          <cell r="B75" t="str">
            <v>LE PASSAGE D'AGEN</v>
          </cell>
          <cell r="C75">
            <v>893</v>
          </cell>
          <cell r="D75">
            <v>0</v>
          </cell>
          <cell r="E75">
            <v>0.57999999999999996</v>
          </cell>
          <cell r="F75">
            <v>99.15</v>
          </cell>
          <cell r="G75">
            <v>0.11103023516237402</v>
          </cell>
          <cell r="H75">
            <v>160</v>
          </cell>
          <cell r="I75">
            <v>26.666666666666668</v>
          </cell>
          <cell r="J75">
            <v>38</v>
          </cell>
          <cell r="K75">
            <v>0</v>
          </cell>
          <cell r="L75">
            <v>0</v>
          </cell>
          <cell r="M75">
            <v>15</v>
          </cell>
          <cell r="N75">
            <v>0.39473684210526316</v>
          </cell>
          <cell r="O75">
            <v>0</v>
          </cell>
          <cell r="P75">
            <v>0</v>
          </cell>
          <cell r="Q75">
            <v>0.25288353863381857</v>
          </cell>
        </row>
        <row r="76">
          <cell r="A76">
            <v>51232</v>
          </cell>
          <cell r="B76" t="str">
            <v>Multisite MARMANDE</v>
          </cell>
          <cell r="C76">
            <v>2681</v>
          </cell>
          <cell r="D76">
            <v>45.52</v>
          </cell>
          <cell r="E76">
            <v>59.5</v>
          </cell>
          <cell r="F76">
            <v>391.34</v>
          </cell>
          <cell r="G76">
            <v>0.14596792241700857</v>
          </cell>
          <cell r="H76">
            <v>387</v>
          </cell>
          <cell r="I76">
            <v>64.5</v>
          </cell>
          <cell r="J76">
            <v>112</v>
          </cell>
          <cell r="K76">
            <v>2</v>
          </cell>
          <cell r="L76">
            <v>3</v>
          </cell>
          <cell r="M76">
            <v>18</v>
          </cell>
          <cell r="N76">
            <v>0.16071428571428573</v>
          </cell>
          <cell r="O76">
            <v>15</v>
          </cell>
          <cell r="P76">
            <v>2.5</v>
          </cell>
          <cell r="Q76">
            <v>0.15334110406564716</v>
          </cell>
        </row>
        <row r="77">
          <cell r="A77">
            <v>1232</v>
          </cell>
          <cell r="B77" t="str">
            <v>MARMANDE</v>
          </cell>
          <cell r="C77">
            <v>1932</v>
          </cell>
          <cell r="D77">
            <v>44.52</v>
          </cell>
          <cell r="E77">
            <v>58.5</v>
          </cell>
          <cell r="F77">
            <v>267</v>
          </cell>
          <cell r="G77">
            <v>0.13819875776397517</v>
          </cell>
          <cell r="H77">
            <v>294</v>
          </cell>
          <cell r="I77">
            <v>49</v>
          </cell>
          <cell r="J77">
            <v>80</v>
          </cell>
          <cell r="K77">
            <v>2</v>
          </cell>
          <cell r="L77">
            <v>3</v>
          </cell>
          <cell r="M77">
            <v>15</v>
          </cell>
          <cell r="N77">
            <v>0.1875</v>
          </cell>
          <cell r="O77">
            <v>9</v>
          </cell>
          <cell r="P77">
            <v>1.5</v>
          </cell>
          <cell r="Q77">
            <v>0.16284937888198758</v>
          </cell>
        </row>
        <row r="78">
          <cell r="A78">
            <v>1239</v>
          </cell>
          <cell r="B78" t="str">
            <v>TONNEINS</v>
          </cell>
          <cell r="C78">
            <v>749</v>
          </cell>
          <cell r="D78">
            <v>1</v>
          </cell>
          <cell r="E78">
            <v>1</v>
          </cell>
          <cell r="F78">
            <v>124.35</v>
          </cell>
          <cell r="G78">
            <v>0.16602136181575433</v>
          </cell>
          <cell r="H78">
            <v>93</v>
          </cell>
          <cell r="I78">
            <v>15.5</v>
          </cell>
          <cell r="J78">
            <v>32</v>
          </cell>
          <cell r="K78">
            <v>0</v>
          </cell>
          <cell r="L78">
            <v>0</v>
          </cell>
          <cell r="M78">
            <v>3</v>
          </cell>
          <cell r="N78">
            <v>9.375E-2</v>
          </cell>
          <cell r="O78">
            <v>7</v>
          </cell>
          <cell r="P78">
            <v>1.1666666666666667</v>
          </cell>
          <cell r="Q78">
            <v>0.12988568090787717</v>
          </cell>
        </row>
        <row r="79">
          <cell r="A79">
            <v>1235</v>
          </cell>
          <cell r="B79" t="str">
            <v>VILLENEUVE SUR LOT</v>
          </cell>
          <cell r="C79">
            <v>2057</v>
          </cell>
          <cell r="D79">
            <v>0</v>
          </cell>
          <cell r="E79">
            <v>-0.02</v>
          </cell>
          <cell r="F79">
            <v>124.78</v>
          </cell>
          <cell r="G79">
            <v>6.066115702479339E-2</v>
          </cell>
          <cell r="H79">
            <v>472</v>
          </cell>
          <cell r="I79">
            <v>78.666666666666671</v>
          </cell>
          <cell r="J79">
            <v>75</v>
          </cell>
          <cell r="K79">
            <v>1</v>
          </cell>
          <cell r="L79">
            <v>1</v>
          </cell>
          <cell r="M79">
            <v>8</v>
          </cell>
          <cell r="N79">
            <v>0.10666666666666667</v>
          </cell>
          <cell r="O79">
            <v>14</v>
          </cell>
          <cell r="P79">
            <v>2.3333333333333335</v>
          </cell>
          <cell r="Q79">
            <v>8.3663911845730035E-2</v>
          </cell>
        </row>
        <row r="80">
          <cell r="A80">
            <v>43763</v>
          </cell>
          <cell r="B80" t="str">
            <v>DGA LANDES NORD</v>
          </cell>
          <cell r="C80">
            <v>10140</v>
          </cell>
          <cell r="D80">
            <v>27.76</v>
          </cell>
          <cell r="E80">
            <v>33</v>
          </cell>
          <cell r="F80">
            <v>1605.72</v>
          </cell>
          <cell r="G80">
            <v>0.15835502958579881</v>
          </cell>
          <cell r="H80">
            <v>1335</v>
          </cell>
          <cell r="I80">
            <v>222.5</v>
          </cell>
          <cell r="J80">
            <v>478</v>
          </cell>
          <cell r="K80">
            <v>5</v>
          </cell>
          <cell r="L80">
            <v>6</v>
          </cell>
          <cell r="M80">
            <v>66</v>
          </cell>
          <cell r="N80">
            <v>0.13807531380753138</v>
          </cell>
          <cell r="O80">
            <v>73</v>
          </cell>
          <cell r="P80">
            <v>12.166666666666666</v>
          </cell>
          <cell r="Q80">
            <v>0.14821517169666509</v>
          </cell>
        </row>
        <row r="81">
          <cell r="A81">
            <v>51734</v>
          </cell>
          <cell r="B81" t="str">
            <v>Multisite MONT DE MARSAN</v>
          </cell>
          <cell r="C81">
            <v>5618</v>
          </cell>
          <cell r="D81">
            <v>21.96</v>
          </cell>
          <cell r="E81">
            <v>27.09</v>
          </cell>
          <cell r="F81">
            <v>1159.1600000000001</v>
          </cell>
          <cell r="G81">
            <v>0.20632965468138129</v>
          </cell>
          <cell r="H81">
            <v>471</v>
          </cell>
          <cell r="I81">
            <v>78.5</v>
          </cell>
          <cell r="J81">
            <v>264</v>
          </cell>
          <cell r="K81">
            <v>4</v>
          </cell>
          <cell r="L81">
            <v>5</v>
          </cell>
          <cell r="M81">
            <v>40</v>
          </cell>
          <cell r="N81">
            <v>0.15151515151515152</v>
          </cell>
          <cell r="O81">
            <v>37</v>
          </cell>
          <cell r="P81">
            <v>6.166666666666667</v>
          </cell>
          <cell r="Q81">
            <v>0.1789224030982664</v>
          </cell>
        </row>
        <row r="82">
          <cell r="A82">
            <v>1734</v>
          </cell>
          <cell r="B82" t="str">
            <v>MONT DE MARSAN</v>
          </cell>
          <cell r="C82">
            <v>4015</v>
          </cell>
          <cell r="D82">
            <v>21.96</v>
          </cell>
          <cell r="E82">
            <v>22.91</v>
          </cell>
          <cell r="F82">
            <v>821.53</v>
          </cell>
          <cell r="G82">
            <v>0.20461519302615191</v>
          </cell>
          <cell r="H82">
            <v>343</v>
          </cell>
          <cell r="I82">
            <v>57.166666666666664</v>
          </cell>
          <cell r="J82">
            <v>184</v>
          </cell>
          <cell r="K82">
            <v>4</v>
          </cell>
          <cell r="L82">
            <v>5</v>
          </cell>
          <cell r="M82">
            <v>29</v>
          </cell>
          <cell r="N82">
            <v>0.15760869565217392</v>
          </cell>
          <cell r="O82">
            <v>25</v>
          </cell>
          <cell r="P82">
            <v>4.166666666666667</v>
          </cell>
          <cell r="Q82">
            <v>0.18111194433916292</v>
          </cell>
        </row>
        <row r="83">
          <cell r="A83">
            <v>1739</v>
          </cell>
          <cell r="B83" t="str">
            <v>HAGETMAU</v>
          </cell>
          <cell r="C83">
            <v>836</v>
          </cell>
          <cell r="D83">
            <v>0</v>
          </cell>
          <cell r="E83">
            <v>0.6</v>
          </cell>
          <cell r="F83">
            <v>305.32</v>
          </cell>
          <cell r="G83">
            <v>0.36521531100478466</v>
          </cell>
          <cell r="H83">
            <v>0</v>
          </cell>
          <cell r="I83">
            <v>0</v>
          </cell>
          <cell r="J83">
            <v>38</v>
          </cell>
          <cell r="K83">
            <v>0</v>
          </cell>
          <cell r="L83">
            <v>0</v>
          </cell>
          <cell r="M83">
            <v>4</v>
          </cell>
          <cell r="N83">
            <v>0.10526315789473684</v>
          </cell>
          <cell r="O83">
            <v>8</v>
          </cell>
          <cell r="P83">
            <v>1.3333333333333333</v>
          </cell>
          <cell r="Q83">
            <v>0.23523923444976075</v>
          </cell>
        </row>
        <row r="84">
          <cell r="A84">
            <v>1748</v>
          </cell>
          <cell r="B84" t="str">
            <v>AIRE SUR L'ADOUR</v>
          </cell>
          <cell r="C84">
            <v>767</v>
          </cell>
          <cell r="D84">
            <v>0</v>
          </cell>
          <cell r="E84">
            <v>3.58</v>
          </cell>
          <cell r="F84">
            <v>32.309999999999995</v>
          </cell>
          <cell r="G84">
            <v>4.2125162972620596E-2</v>
          </cell>
          <cell r="H84">
            <v>191</v>
          </cell>
          <cell r="I84">
            <v>31.833333333333332</v>
          </cell>
          <cell r="J84">
            <v>42</v>
          </cell>
          <cell r="K84">
            <v>0</v>
          </cell>
          <cell r="L84">
            <v>0</v>
          </cell>
          <cell r="M84">
            <v>7</v>
          </cell>
          <cell r="N84">
            <v>0.16666666666666666</v>
          </cell>
          <cell r="O84">
            <v>6</v>
          </cell>
          <cell r="P84">
            <v>1</v>
          </cell>
          <cell r="Q84">
            <v>0.10439591481964362</v>
          </cell>
        </row>
        <row r="85">
          <cell r="A85">
            <v>51736</v>
          </cell>
          <cell r="B85" t="str">
            <v>Multisite MIMIZAN</v>
          </cell>
          <cell r="C85">
            <v>2742</v>
          </cell>
          <cell r="D85">
            <v>5.8</v>
          </cell>
          <cell r="E85">
            <v>5.91</v>
          </cell>
          <cell r="F85">
            <v>302.56</v>
          </cell>
          <cell r="G85">
            <v>0.11034281546316557</v>
          </cell>
          <cell r="H85">
            <v>493</v>
          </cell>
          <cell r="I85">
            <v>82.166666666666671</v>
          </cell>
          <cell r="J85">
            <v>132</v>
          </cell>
          <cell r="K85">
            <v>1</v>
          </cell>
          <cell r="L85">
            <v>1</v>
          </cell>
          <cell r="M85">
            <v>22</v>
          </cell>
          <cell r="N85">
            <v>0.16666666666666666</v>
          </cell>
          <cell r="O85">
            <v>17</v>
          </cell>
          <cell r="P85">
            <v>2.8333333333333335</v>
          </cell>
          <cell r="Q85">
            <v>0.13850474106491611</v>
          </cell>
        </row>
        <row r="86">
          <cell r="A86">
            <v>1736</v>
          </cell>
          <cell r="B86" t="str">
            <v>MIMIZAN</v>
          </cell>
          <cell r="C86">
            <v>2066</v>
          </cell>
          <cell r="D86">
            <v>5.8</v>
          </cell>
          <cell r="E86">
            <v>5.95</v>
          </cell>
          <cell r="F86">
            <v>173.15</v>
          </cell>
          <cell r="G86">
            <v>8.3809293320425943E-2</v>
          </cell>
          <cell r="H86">
            <v>426</v>
          </cell>
          <cell r="I86">
            <v>71</v>
          </cell>
          <cell r="J86">
            <v>94</v>
          </cell>
          <cell r="K86">
            <v>1</v>
          </cell>
          <cell r="L86">
            <v>1</v>
          </cell>
          <cell r="M86">
            <v>21</v>
          </cell>
          <cell r="N86">
            <v>0.22340425531914893</v>
          </cell>
          <cell r="O86">
            <v>7</v>
          </cell>
          <cell r="P86">
            <v>1.1666666666666667</v>
          </cell>
          <cell r="Q86">
            <v>0.15360677431978742</v>
          </cell>
        </row>
        <row r="87">
          <cell r="A87">
            <v>1744</v>
          </cell>
          <cell r="B87" t="str">
            <v>MORCENX</v>
          </cell>
          <cell r="C87">
            <v>676</v>
          </cell>
          <cell r="D87">
            <v>0</v>
          </cell>
          <cell r="E87">
            <v>-0.04</v>
          </cell>
          <cell r="F87">
            <v>129.42000000000002</v>
          </cell>
          <cell r="G87">
            <v>0.19144970414201185</v>
          </cell>
          <cell r="H87">
            <v>67</v>
          </cell>
          <cell r="I87">
            <v>11.166666666666666</v>
          </cell>
          <cell r="J87">
            <v>38</v>
          </cell>
          <cell r="K87">
            <v>0</v>
          </cell>
          <cell r="L87">
            <v>0</v>
          </cell>
          <cell r="M87">
            <v>1</v>
          </cell>
          <cell r="N87">
            <v>2.6315789473684209E-2</v>
          </cell>
          <cell r="O87">
            <v>11</v>
          </cell>
          <cell r="P87">
            <v>1.8333333333333333</v>
          </cell>
          <cell r="Q87">
            <v>0.10888274680784803</v>
          </cell>
        </row>
        <row r="88">
          <cell r="A88">
            <v>1741</v>
          </cell>
          <cell r="B88" t="str">
            <v>BISCARROSSE</v>
          </cell>
          <cell r="C88">
            <v>1732</v>
          </cell>
          <cell r="D88">
            <v>0</v>
          </cell>
          <cell r="E88">
            <v>0</v>
          </cell>
          <cell r="F88">
            <v>143.98999999999998</v>
          </cell>
          <cell r="G88">
            <v>8.3135103926096993E-2</v>
          </cell>
          <cell r="H88">
            <v>359</v>
          </cell>
          <cell r="I88">
            <v>59.833333333333336</v>
          </cell>
          <cell r="J88">
            <v>82</v>
          </cell>
          <cell r="K88">
            <v>0</v>
          </cell>
          <cell r="L88">
            <v>0</v>
          </cell>
          <cell r="M88">
            <v>4</v>
          </cell>
          <cell r="N88">
            <v>4.878048780487805E-2</v>
          </cell>
          <cell r="O88">
            <v>20</v>
          </cell>
          <cell r="P88">
            <v>3.3333333333333335</v>
          </cell>
          <cell r="Q88">
            <v>6.5957795865487528E-2</v>
          </cell>
        </row>
        <row r="89">
          <cell r="A89">
            <v>43765</v>
          </cell>
          <cell r="B89" t="str">
            <v>DGA PAU PYRENEES</v>
          </cell>
          <cell r="C89">
            <v>29698</v>
          </cell>
          <cell r="D89">
            <v>217.05</v>
          </cell>
          <cell r="E89">
            <v>223.19</v>
          </cell>
          <cell r="F89">
            <v>5783.9900000000007</v>
          </cell>
          <cell r="G89">
            <v>0.19476025321570478</v>
          </cell>
          <cell r="H89">
            <v>2829</v>
          </cell>
          <cell r="I89">
            <v>471.5</v>
          </cell>
          <cell r="J89">
            <v>918</v>
          </cell>
          <cell r="K89">
            <v>5</v>
          </cell>
          <cell r="L89">
            <v>6</v>
          </cell>
          <cell r="M89">
            <v>124</v>
          </cell>
          <cell r="N89">
            <v>0.13507625272331156</v>
          </cell>
          <cell r="O89">
            <v>143</v>
          </cell>
          <cell r="P89">
            <v>23.833333333333332</v>
          </cell>
          <cell r="Q89">
            <v>0.16491825296950818</v>
          </cell>
        </row>
        <row r="90">
          <cell r="A90">
            <v>53500</v>
          </cell>
          <cell r="B90" t="str">
            <v>Multisite PAU</v>
          </cell>
          <cell r="C90">
            <v>6786</v>
          </cell>
          <cell r="D90">
            <v>5.0199999999999996</v>
          </cell>
          <cell r="E90">
            <v>6.16</v>
          </cell>
          <cell r="F90">
            <v>1316.8600000000001</v>
          </cell>
          <cell r="G90">
            <v>0.19405540819333925</v>
          </cell>
          <cell r="H90">
            <v>652</v>
          </cell>
          <cell r="I90">
            <v>108.66666666666667</v>
          </cell>
          <cell r="J90">
            <v>188</v>
          </cell>
          <cell r="K90">
            <v>2</v>
          </cell>
          <cell r="L90">
            <v>2</v>
          </cell>
          <cell r="M90">
            <v>39</v>
          </cell>
          <cell r="N90">
            <v>0.20744680851063829</v>
          </cell>
          <cell r="O90">
            <v>16</v>
          </cell>
          <cell r="P90">
            <v>2.6666666666666665</v>
          </cell>
          <cell r="Q90">
            <v>0.20075110835198878</v>
          </cell>
        </row>
        <row r="91">
          <cell r="A91">
            <v>3500</v>
          </cell>
          <cell r="B91" t="str">
            <v>PAU</v>
          </cell>
          <cell r="C91">
            <v>5380</v>
          </cell>
          <cell r="D91">
            <v>5.0199999999999996</v>
          </cell>
          <cell r="E91">
            <v>6.16</v>
          </cell>
          <cell r="F91">
            <v>1173.51</v>
          </cell>
          <cell r="G91">
            <v>0.21812453531598514</v>
          </cell>
          <cell r="H91">
            <v>387</v>
          </cell>
          <cell r="I91">
            <v>64.5</v>
          </cell>
          <cell r="J91">
            <v>145</v>
          </cell>
          <cell r="K91">
            <v>2</v>
          </cell>
          <cell r="L91">
            <v>2</v>
          </cell>
          <cell r="M91">
            <v>32</v>
          </cell>
          <cell r="N91">
            <v>0.22068965517241379</v>
          </cell>
          <cell r="O91">
            <v>11</v>
          </cell>
          <cell r="P91">
            <v>1.8333333333333333</v>
          </cell>
          <cell r="Q91">
            <v>0.21940709524419946</v>
          </cell>
        </row>
        <row r="92">
          <cell r="A92">
            <v>3536</v>
          </cell>
          <cell r="B92" t="str">
            <v>PAU CROIX DU PRINCE</v>
          </cell>
          <cell r="C92">
            <v>1406</v>
          </cell>
          <cell r="D92">
            <v>0</v>
          </cell>
          <cell r="E92">
            <v>0</v>
          </cell>
          <cell r="F92">
            <v>143.35</v>
          </cell>
          <cell r="G92">
            <v>0.10195590327169274</v>
          </cell>
          <cell r="H92">
            <v>265</v>
          </cell>
          <cell r="I92">
            <v>44.166666666666664</v>
          </cell>
          <cell r="J92">
            <v>43</v>
          </cell>
          <cell r="K92">
            <v>0</v>
          </cell>
          <cell r="L92">
            <v>0</v>
          </cell>
          <cell r="M92">
            <v>7</v>
          </cell>
          <cell r="N92">
            <v>0.16279069767441862</v>
          </cell>
          <cell r="O92">
            <v>6</v>
          </cell>
          <cell r="P92">
            <v>1</v>
          </cell>
          <cell r="Q92">
            <v>0.13237330047305568</v>
          </cell>
        </row>
        <row r="93">
          <cell r="A93">
            <v>3532</v>
          </cell>
          <cell r="B93" t="str">
            <v>OLORON SAINTE MARIE</v>
          </cell>
          <cell r="C93">
            <v>2337</v>
          </cell>
          <cell r="D93">
            <v>6</v>
          </cell>
          <cell r="E93">
            <v>6</v>
          </cell>
          <cell r="F93">
            <v>509.15</v>
          </cell>
          <cell r="G93">
            <v>0.21786478391099701</v>
          </cell>
          <cell r="H93">
            <v>169</v>
          </cell>
          <cell r="I93">
            <v>28.166666666666668</v>
          </cell>
          <cell r="J93">
            <v>74</v>
          </cell>
          <cell r="K93">
            <v>0</v>
          </cell>
          <cell r="L93">
            <v>0</v>
          </cell>
          <cell r="M93">
            <v>4</v>
          </cell>
          <cell r="N93">
            <v>5.4054054054054057E-2</v>
          </cell>
          <cell r="O93">
            <v>18</v>
          </cell>
          <cell r="P93">
            <v>3</v>
          </cell>
          <cell r="Q93">
            <v>0.13595941898252553</v>
          </cell>
        </row>
        <row r="94">
          <cell r="A94">
            <v>53533</v>
          </cell>
          <cell r="B94" t="str">
            <v>Multisite ORTHEZ</v>
          </cell>
          <cell r="C94">
            <v>5721</v>
          </cell>
          <cell r="D94">
            <v>34.03</v>
          </cell>
          <cell r="E94">
            <v>37.29</v>
          </cell>
          <cell r="F94">
            <v>869.57</v>
          </cell>
          <cell r="G94">
            <v>0.15199615451844084</v>
          </cell>
          <cell r="H94">
            <v>790</v>
          </cell>
          <cell r="I94">
            <v>131.66666666666666</v>
          </cell>
          <cell r="J94">
            <v>181</v>
          </cell>
          <cell r="K94">
            <v>3</v>
          </cell>
          <cell r="L94">
            <v>4</v>
          </cell>
          <cell r="M94">
            <v>27</v>
          </cell>
          <cell r="N94">
            <v>0.14917127071823205</v>
          </cell>
          <cell r="O94">
            <v>26</v>
          </cell>
          <cell r="P94">
            <v>4.333333333333333</v>
          </cell>
          <cell r="Q94">
            <v>0.15058371261833645</v>
          </cell>
        </row>
        <row r="95">
          <cell r="A95">
            <v>3533</v>
          </cell>
          <cell r="B95" t="str">
            <v>ORTHEZ</v>
          </cell>
          <cell r="C95">
            <v>2829</v>
          </cell>
          <cell r="D95">
            <v>34</v>
          </cell>
          <cell r="E95">
            <v>35.1</v>
          </cell>
          <cell r="F95">
            <v>512.40000000000009</v>
          </cell>
          <cell r="G95">
            <v>0.18112407211028636</v>
          </cell>
          <cell r="H95">
            <v>309</v>
          </cell>
          <cell r="I95">
            <v>51.5</v>
          </cell>
          <cell r="J95">
            <v>90</v>
          </cell>
          <cell r="K95">
            <v>2</v>
          </cell>
          <cell r="L95">
            <v>3</v>
          </cell>
          <cell r="M95">
            <v>15</v>
          </cell>
          <cell r="N95">
            <v>0.16666666666666666</v>
          </cell>
          <cell r="O95">
            <v>12</v>
          </cell>
          <cell r="P95">
            <v>2</v>
          </cell>
          <cell r="Q95">
            <v>0.1738953693884765</v>
          </cell>
        </row>
        <row r="96">
          <cell r="A96">
            <v>3534</v>
          </cell>
          <cell r="B96" t="str">
            <v>SALIES DE BEARN</v>
          </cell>
          <cell r="C96">
            <v>1027</v>
          </cell>
          <cell r="D96">
            <v>0.03</v>
          </cell>
          <cell r="E96">
            <v>1.83</v>
          </cell>
          <cell r="F96">
            <v>151.87</v>
          </cell>
          <cell r="G96">
            <v>0.14787731256085687</v>
          </cell>
          <cell r="H96">
            <v>146</v>
          </cell>
          <cell r="I96">
            <v>24.333333333333332</v>
          </cell>
          <cell r="J96">
            <v>39</v>
          </cell>
          <cell r="K96">
            <v>1</v>
          </cell>
          <cell r="L96">
            <v>1</v>
          </cell>
          <cell r="M96">
            <v>8</v>
          </cell>
          <cell r="N96">
            <v>0.20512820512820512</v>
          </cell>
          <cell r="O96">
            <v>4</v>
          </cell>
          <cell r="P96">
            <v>0.66666666666666663</v>
          </cell>
          <cell r="Q96">
            <v>0.17650275884453098</v>
          </cell>
        </row>
        <row r="97">
          <cell r="A97">
            <v>3537</v>
          </cell>
          <cell r="B97" t="str">
            <v>MOURENX</v>
          </cell>
          <cell r="C97">
            <v>1865</v>
          </cell>
          <cell r="D97">
            <v>0</v>
          </cell>
          <cell r="E97">
            <v>0.36</v>
          </cell>
          <cell r="F97">
            <v>205.3</v>
          </cell>
          <cell r="G97">
            <v>0.1100804289544236</v>
          </cell>
          <cell r="H97">
            <v>336</v>
          </cell>
          <cell r="I97">
            <v>56</v>
          </cell>
          <cell r="J97">
            <v>52</v>
          </cell>
          <cell r="K97">
            <v>0</v>
          </cell>
          <cell r="L97">
            <v>0</v>
          </cell>
          <cell r="M97">
            <v>4</v>
          </cell>
          <cell r="N97">
            <v>7.6923076923076927E-2</v>
          </cell>
          <cell r="O97">
            <v>12</v>
          </cell>
          <cell r="P97">
            <v>2</v>
          </cell>
          <cell r="Q97">
            <v>9.3501752938750265E-2</v>
          </cell>
        </row>
        <row r="98">
          <cell r="A98">
            <v>3535</v>
          </cell>
          <cell r="B98" t="str">
            <v>PAU MERMOZ</v>
          </cell>
          <cell r="C98">
            <v>2820</v>
          </cell>
          <cell r="D98">
            <v>0</v>
          </cell>
          <cell r="E98">
            <v>0</v>
          </cell>
          <cell r="F98">
            <v>344.35999999999996</v>
          </cell>
          <cell r="G98">
            <v>0.12211347517730495</v>
          </cell>
          <cell r="H98">
            <v>474</v>
          </cell>
          <cell r="I98">
            <v>79</v>
          </cell>
          <cell r="J98">
            <v>93</v>
          </cell>
          <cell r="K98">
            <v>0</v>
          </cell>
          <cell r="L98">
            <v>0</v>
          </cell>
          <cell r="M98">
            <v>13</v>
          </cell>
          <cell r="N98">
            <v>0.13978494623655913</v>
          </cell>
          <cell r="O98">
            <v>14</v>
          </cell>
          <cell r="P98">
            <v>2.3333333333333335</v>
          </cell>
          <cell r="Q98">
            <v>0.13094921070693205</v>
          </cell>
        </row>
        <row r="99">
          <cell r="A99">
            <v>53542</v>
          </cell>
          <cell r="B99" t="str">
            <v>Multisite LONS</v>
          </cell>
          <cell r="C99">
            <v>4096</v>
          </cell>
          <cell r="D99">
            <v>24</v>
          </cell>
          <cell r="E99">
            <v>24</v>
          </cell>
          <cell r="F99">
            <v>1460.91</v>
          </cell>
          <cell r="G99">
            <v>0.35666748046875002</v>
          </cell>
          <cell r="H99">
            <v>0</v>
          </cell>
          <cell r="I99">
            <v>0</v>
          </cell>
          <cell r="J99">
            <v>164</v>
          </cell>
          <cell r="K99">
            <v>0</v>
          </cell>
          <cell r="L99">
            <v>0</v>
          </cell>
          <cell r="M99">
            <v>23</v>
          </cell>
          <cell r="N99">
            <v>0.1402439024390244</v>
          </cell>
          <cell r="O99">
            <v>25</v>
          </cell>
          <cell r="P99">
            <v>4.166666666666667</v>
          </cell>
          <cell r="Q99">
            <v>0.24845569145388721</v>
          </cell>
        </row>
        <row r="100">
          <cell r="A100">
            <v>3539</v>
          </cell>
          <cell r="B100" t="str">
            <v>BILLERE</v>
          </cell>
          <cell r="C100">
            <v>1872</v>
          </cell>
          <cell r="D100">
            <v>0</v>
          </cell>
          <cell r="E100">
            <v>0</v>
          </cell>
          <cell r="F100">
            <v>1208.67</v>
          </cell>
          <cell r="G100">
            <v>0.44</v>
          </cell>
          <cell r="H100">
            <v>0</v>
          </cell>
          <cell r="I100">
            <v>0</v>
          </cell>
          <cell r="J100">
            <v>63</v>
          </cell>
          <cell r="K100">
            <v>0</v>
          </cell>
          <cell r="L100">
            <v>0</v>
          </cell>
          <cell r="M100">
            <v>7</v>
          </cell>
          <cell r="N100">
            <v>0.1111111111111111</v>
          </cell>
          <cell r="O100">
            <v>12</v>
          </cell>
          <cell r="P100">
            <v>2</v>
          </cell>
          <cell r="Q100">
            <v>0.27555555555555555</v>
          </cell>
        </row>
        <row r="101">
          <cell r="A101">
            <v>3542</v>
          </cell>
          <cell r="B101" t="str">
            <v>LONS COMEDIE</v>
          </cell>
          <cell r="C101">
            <v>2224</v>
          </cell>
          <cell r="D101">
            <v>24</v>
          </cell>
          <cell r="E101">
            <v>24</v>
          </cell>
          <cell r="F101">
            <v>252.24</v>
          </cell>
          <cell r="G101">
            <v>0.11341726618705036</v>
          </cell>
          <cell r="H101">
            <v>393</v>
          </cell>
          <cell r="I101">
            <v>65.5</v>
          </cell>
          <cell r="J101">
            <v>101</v>
          </cell>
          <cell r="K101">
            <v>0</v>
          </cell>
          <cell r="L101">
            <v>0</v>
          </cell>
          <cell r="M101">
            <v>16</v>
          </cell>
          <cell r="N101">
            <v>0.15841584158415842</v>
          </cell>
          <cell r="O101">
            <v>14</v>
          </cell>
          <cell r="P101">
            <v>2.3333333333333335</v>
          </cell>
          <cell r="Q101">
            <v>0.13591655388560439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7800</v>
          </cell>
          <cell r="D103">
            <v>148</v>
          </cell>
          <cell r="E103">
            <v>149.74</v>
          </cell>
          <cell r="F103">
            <v>1283.1299999999999</v>
          </cell>
          <cell r="G103">
            <v>0.16450384615384614</v>
          </cell>
          <cell r="H103">
            <v>979</v>
          </cell>
          <cell r="I103">
            <v>163.16666666666666</v>
          </cell>
          <cell r="J103">
            <v>219</v>
          </cell>
          <cell r="K103">
            <v>0</v>
          </cell>
          <cell r="L103">
            <v>0</v>
          </cell>
          <cell r="M103">
            <v>18</v>
          </cell>
          <cell r="N103">
            <v>8.2191780821917804E-2</v>
          </cell>
          <cell r="O103">
            <v>46</v>
          </cell>
          <cell r="P103">
            <v>7.666666666666667</v>
          </cell>
          <cell r="Q103">
            <v>0.12334781348788197</v>
          </cell>
        </row>
        <row r="104">
          <cell r="A104">
            <v>3538</v>
          </cell>
          <cell r="B104" t="str">
            <v>PAU THIERS</v>
          </cell>
          <cell r="C104">
            <v>4186</v>
          </cell>
          <cell r="D104">
            <v>2</v>
          </cell>
          <cell r="E104">
            <v>2</v>
          </cell>
          <cell r="F104">
            <v>860.4799999999999</v>
          </cell>
          <cell r="G104">
            <v>0.20556139512661251</v>
          </cell>
          <cell r="H104">
            <v>354</v>
          </cell>
          <cell r="I104">
            <v>59</v>
          </cell>
          <cell r="J104">
            <v>93</v>
          </cell>
          <cell r="K104">
            <v>0</v>
          </cell>
          <cell r="L104">
            <v>0</v>
          </cell>
          <cell r="M104">
            <v>6</v>
          </cell>
          <cell r="N104">
            <v>6.4516129032258063E-2</v>
          </cell>
          <cell r="O104">
            <v>21</v>
          </cell>
          <cell r="P104">
            <v>3.5</v>
          </cell>
          <cell r="Q104">
            <v>0.13503876207943527</v>
          </cell>
        </row>
        <row r="105">
          <cell r="A105">
            <v>3540</v>
          </cell>
          <cell r="B105" t="str">
            <v>NAY</v>
          </cell>
          <cell r="C105">
            <v>1323</v>
          </cell>
          <cell r="D105">
            <v>0</v>
          </cell>
          <cell r="E105">
            <v>1.74</v>
          </cell>
          <cell r="F105">
            <v>113.97</v>
          </cell>
          <cell r="G105">
            <v>8.6145124716553292E-2</v>
          </cell>
          <cell r="H105">
            <v>270</v>
          </cell>
          <cell r="I105">
            <v>45</v>
          </cell>
          <cell r="J105">
            <v>54</v>
          </cell>
          <cell r="K105">
            <v>0</v>
          </cell>
          <cell r="L105">
            <v>0</v>
          </cell>
          <cell r="M105">
            <v>6</v>
          </cell>
          <cell r="N105">
            <v>0.1111111111111111</v>
          </cell>
          <cell r="O105">
            <v>10</v>
          </cell>
          <cell r="P105">
            <v>1.6666666666666667</v>
          </cell>
          <cell r="Q105">
            <v>9.8628117913832192E-2</v>
          </cell>
        </row>
        <row r="106">
          <cell r="A106">
            <v>3541</v>
          </cell>
          <cell r="B106" t="str">
            <v>PAU HERMES</v>
          </cell>
          <cell r="C106">
            <v>2291</v>
          </cell>
          <cell r="D106">
            <v>146</v>
          </cell>
          <cell r="E106">
            <v>146</v>
          </cell>
          <cell r="F106">
            <v>308.68</v>
          </cell>
          <cell r="G106">
            <v>0.13473592317765168</v>
          </cell>
          <cell r="H106">
            <v>356</v>
          </cell>
          <cell r="I106">
            <v>59.333333333333336</v>
          </cell>
          <cell r="J106">
            <v>72</v>
          </cell>
          <cell r="K106">
            <v>0</v>
          </cell>
          <cell r="L106">
            <v>0</v>
          </cell>
          <cell r="M106">
            <v>6</v>
          </cell>
          <cell r="N106">
            <v>8.3333333333333329E-2</v>
          </cell>
          <cell r="O106">
            <v>15</v>
          </cell>
          <cell r="P106">
            <v>2.5</v>
          </cell>
          <cell r="Q106">
            <v>0.10903462825549251</v>
          </cell>
        </row>
        <row r="107">
          <cell r="A107">
            <v>43783</v>
          </cell>
          <cell r="B107" t="str">
            <v>DGA COTE BASQUE</v>
          </cell>
          <cell r="C107">
            <v>26930</v>
          </cell>
          <cell r="D107">
            <v>166.05</v>
          </cell>
          <cell r="E107">
            <v>216.88</v>
          </cell>
          <cell r="F107">
            <v>6088.38</v>
          </cell>
          <cell r="G107">
            <v>0.22608169327887115</v>
          </cell>
          <cell r="H107">
            <v>1722</v>
          </cell>
          <cell r="I107">
            <v>287</v>
          </cell>
          <cell r="J107">
            <v>720</v>
          </cell>
          <cell r="K107">
            <v>4</v>
          </cell>
          <cell r="L107">
            <v>4</v>
          </cell>
          <cell r="M107">
            <v>88</v>
          </cell>
          <cell r="N107">
            <v>0.12222222222222222</v>
          </cell>
          <cell r="O107">
            <v>121</v>
          </cell>
          <cell r="P107">
            <v>20.166666666666668</v>
          </cell>
          <cell r="Q107">
            <v>0.17415195775054668</v>
          </cell>
        </row>
        <row r="108">
          <cell r="A108">
            <v>51700</v>
          </cell>
          <cell r="B108" t="str">
            <v>Multisite BAYONNE</v>
          </cell>
          <cell r="C108">
            <v>8164</v>
          </cell>
          <cell r="D108">
            <v>160.22999999999999</v>
          </cell>
          <cell r="E108">
            <v>166.27</v>
          </cell>
          <cell r="F108">
            <v>1139.6500000000001</v>
          </cell>
          <cell r="G108">
            <v>0.13959456148946595</v>
          </cell>
          <cell r="H108">
            <v>1228</v>
          </cell>
          <cell r="I108">
            <v>204.66666666666666</v>
          </cell>
          <cell r="J108">
            <v>244</v>
          </cell>
          <cell r="K108">
            <v>1</v>
          </cell>
          <cell r="L108">
            <v>1</v>
          </cell>
          <cell r="M108">
            <v>31</v>
          </cell>
          <cell r="N108">
            <v>0.12704918032786885</v>
          </cell>
          <cell r="O108">
            <v>40</v>
          </cell>
          <cell r="P108">
            <v>6.666666666666667</v>
          </cell>
          <cell r="Q108">
            <v>0.1333218709086674</v>
          </cell>
        </row>
        <row r="109">
          <cell r="A109">
            <v>1700</v>
          </cell>
          <cell r="B109" t="str">
            <v>BAYONNE</v>
          </cell>
          <cell r="C109">
            <v>5025</v>
          </cell>
          <cell r="D109">
            <v>160</v>
          </cell>
          <cell r="E109">
            <v>164.05</v>
          </cell>
          <cell r="F109">
            <v>603.2700000000001</v>
          </cell>
          <cell r="G109">
            <v>0.12005373134328361</v>
          </cell>
          <cell r="H109">
            <v>854</v>
          </cell>
          <cell r="I109">
            <v>142.33333333333334</v>
          </cell>
          <cell r="J109">
            <v>143</v>
          </cell>
          <cell r="K109">
            <v>0</v>
          </cell>
          <cell r="L109">
            <v>0</v>
          </cell>
          <cell r="M109">
            <v>14</v>
          </cell>
          <cell r="N109">
            <v>9.7902097902097904E-2</v>
          </cell>
          <cell r="O109">
            <v>28</v>
          </cell>
          <cell r="P109">
            <v>4.666666666666667</v>
          </cell>
          <cell r="Q109">
            <v>0.10897791462269076</v>
          </cell>
        </row>
        <row r="110">
          <cell r="A110">
            <v>1737</v>
          </cell>
          <cell r="B110" t="str">
            <v>BAYONNE SAINT ESPRIT</v>
          </cell>
          <cell r="C110">
            <v>1144</v>
          </cell>
          <cell r="D110">
            <v>0</v>
          </cell>
          <cell r="E110">
            <v>2</v>
          </cell>
          <cell r="F110">
            <v>331.56</v>
          </cell>
          <cell r="G110">
            <v>0.28982517482517484</v>
          </cell>
          <cell r="H110">
            <v>1</v>
          </cell>
          <cell r="I110">
            <v>0.16666666666666666</v>
          </cell>
          <cell r="J110">
            <v>40</v>
          </cell>
          <cell r="K110">
            <v>0</v>
          </cell>
          <cell r="L110">
            <v>0</v>
          </cell>
          <cell r="M110">
            <v>7</v>
          </cell>
          <cell r="N110">
            <v>0.17499999999999999</v>
          </cell>
          <cell r="O110">
            <v>5</v>
          </cell>
          <cell r="P110">
            <v>0.83333333333333337</v>
          </cell>
          <cell r="Q110">
            <v>0.23241258741258741</v>
          </cell>
        </row>
        <row r="111">
          <cell r="A111">
            <v>1747</v>
          </cell>
          <cell r="B111" t="str">
            <v>BAYONNE CITE DU PALAIS</v>
          </cell>
          <cell r="C111">
            <v>1995</v>
          </cell>
          <cell r="D111">
            <v>0.23</v>
          </cell>
          <cell r="E111">
            <v>0.23</v>
          </cell>
          <cell r="F111">
            <v>204.82</v>
          </cell>
          <cell r="G111">
            <v>0.10266666666666667</v>
          </cell>
          <cell r="H111">
            <v>374</v>
          </cell>
          <cell r="I111">
            <v>62.333333333333336</v>
          </cell>
          <cell r="J111">
            <v>61</v>
          </cell>
          <cell r="K111">
            <v>1</v>
          </cell>
          <cell r="L111">
            <v>1</v>
          </cell>
          <cell r="M111">
            <v>10</v>
          </cell>
          <cell r="N111">
            <v>0.16393442622950818</v>
          </cell>
          <cell r="O111">
            <v>8</v>
          </cell>
          <cell r="P111">
            <v>1.3333333333333333</v>
          </cell>
          <cell r="Q111">
            <v>0.13330054644808742</v>
          </cell>
        </row>
        <row r="112">
          <cell r="A112">
            <v>51731</v>
          </cell>
          <cell r="B112" t="str">
            <v>Multisite BIARRITZ</v>
          </cell>
          <cell r="C112">
            <v>5468</v>
          </cell>
          <cell r="D112">
            <v>0</v>
          </cell>
          <cell r="E112">
            <v>2.63</v>
          </cell>
          <cell r="F112">
            <v>1212.7099999999998</v>
          </cell>
          <cell r="G112">
            <v>0.22178310168251641</v>
          </cell>
          <cell r="H112">
            <v>374</v>
          </cell>
          <cell r="I112">
            <v>62.333333333333336</v>
          </cell>
          <cell r="J112">
            <v>138</v>
          </cell>
          <cell r="K112">
            <v>0</v>
          </cell>
          <cell r="L112">
            <v>0</v>
          </cell>
          <cell r="M112">
            <v>9</v>
          </cell>
          <cell r="N112">
            <v>6.5217391304347824E-2</v>
          </cell>
          <cell r="O112">
            <v>32</v>
          </cell>
          <cell r="P112">
            <v>5.333333333333333</v>
          </cell>
          <cell r="Q112">
            <v>0.14350024649343213</v>
          </cell>
        </row>
        <row r="113">
          <cell r="A113">
            <v>1731</v>
          </cell>
          <cell r="B113" t="str">
            <v>BIARRITZ</v>
          </cell>
          <cell r="C113">
            <v>4024</v>
          </cell>
          <cell r="D113">
            <v>0</v>
          </cell>
          <cell r="E113">
            <v>-0.39</v>
          </cell>
          <cell r="F113">
            <v>842.77</v>
          </cell>
          <cell r="G113">
            <v>0.2094358846918489</v>
          </cell>
          <cell r="H113">
            <v>325</v>
          </cell>
          <cell r="I113">
            <v>54.166666666666664</v>
          </cell>
          <cell r="J113">
            <v>97</v>
          </cell>
          <cell r="K113">
            <v>0</v>
          </cell>
          <cell r="L113">
            <v>0</v>
          </cell>
          <cell r="M113">
            <v>3</v>
          </cell>
          <cell r="N113">
            <v>3.0927835051546393E-2</v>
          </cell>
          <cell r="O113">
            <v>26</v>
          </cell>
          <cell r="P113">
            <v>4.333333333333333</v>
          </cell>
          <cell r="Q113">
            <v>0.12018185987169765</v>
          </cell>
        </row>
        <row r="114">
          <cell r="A114">
            <v>1749</v>
          </cell>
          <cell r="B114" t="str">
            <v>BIARRITZ SAINT CHARLES</v>
          </cell>
          <cell r="C114">
            <v>1444</v>
          </cell>
          <cell r="D114">
            <v>0</v>
          </cell>
          <cell r="E114">
            <v>3.02</v>
          </cell>
          <cell r="F114">
            <v>369.94</v>
          </cell>
          <cell r="G114">
            <v>0.25619113573407204</v>
          </cell>
          <cell r="H114">
            <v>49</v>
          </cell>
          <cell r="I114">
            <v>8.1666666666666661</v>
          </cell>
          <cell r="J114">
            <v>41</v>
          </cell>
          <cell r="K114">
            <v>0</v>
          </cell>
          <cell r="L114">
            <v>0</v>
          </cell>
          <cell r="M114">
            <v>6</v>
          </cell>
          <cell r="N114">
            <v>0.14634146341463414</v>
          </cell>
          <cell r="O114">
            <v>6</v>
          </cell>
          <cell r="P114">
            <v>1</v>
          </cell>
          <cell r="Q114">
            <v>0.2012662995743531</v>
          </cell>
        </row>
        <row r="115">
          <cell r="A115">
            <v>51735</v>
          </cell>
          <cell r="B115" t="str">
            <v>Multisite ST JEAN DE LUZ</v>
          </cell>
          <cell r="C115">
            <v>7279</v>
          </cell>
          <cell r="D115">
            <v>5.51</v>
          </cell>
          <cell r="E115">
            <v>46.55</v>
          </cell>
          <cell r="F115">
            <v>2515.56</v>
          </cell>
          <cell r="G115">
            <v>0.34559142739387277</v>
          </cell>
          <cell r="H115">
            <v>0</v>
          </cell>
          <cell r="I115">
            <v>0</v>
          </cell>
          <cell r="J115">
            <v>145</v>
          </cell>
          <cell r="K115">
            <v>3</v>
          </cell>
          <cell r="L115">
            <v>3</v>
          </cell>
          <cell r="M115">
            <v>26</v>
          </cell>
          <cell r="N115">
            <v>0.1793103448275862</v>
          </cell>
          <cell r="O115">
            <v>17</v>
          </cell>
          <cell r="P115">
            <v>2.8333333333333335</v>
          </cell>
          <cell r="Q115">
            <v>0.26245088611072948</v>
          </cell>
        </row>
        <row r="116">
          <cell r="A116">
            <v>1733</v>
          </cell>
          <cell r="B116" t="str">
            <v>HENDAYE</v>
          </cell>
          <cell r="C116">
            <v>1938</v>
          </cell>
          <cell r="D116">
            <v>0</v>
          </cell>
          <cell r="E116">
            <v>9.9999999999999992E-2</v>
          </cell>
          <cell r="F116">
            <v>485.24</v>
          </cell>
          <cell r="G116">
            <v>0.25038183694530441</v>
          </cell>
          <cell r="H116">
            <v>77</v>
          </cell>
          <cell r="I116">
            <v>12.833333333333334</v>
          </cell>
          <cell r="J116">
            <v>41</v>
          </cell>
          <cell r="K116">
            <v>0</v>
          </cell>
          <cell r="L116">
            <v>0</v>
          </cell>
          <cell r="M116">
            <v>4</v>
          </cell>
          <cell r="N116">
            <v>9.7560975609756101E-2</v>
          </cell>
          <cell r="O116">
            <v>8</v>
          </cell>
          <cell r="P116">
            <v>1.3333333333333333</v>
          </cell>
          <cell r="Q116">
            <v>0.17397140627753027</v>
          </cell>
        </row>
        <row r="117">
          <cell r="A117">
            <v>1735</v>
          </cell>
          <cell r="B117" t="str">
            <v>ST JEAN DE LUZ</v>
          </cell>
          <cell r="C117">
            <v>5341</v>
          </cell>
          <cell r="D117">
            <v>5.51</v>
          </cell>
          <cell r="E117">
            <v>46.449999999999996</v>
          </cell>
          <cell r="F117">
            <v>2030.32</v>
          </cell>
          <cell r="G117">
            <v>0.38013855083317727</v>
          </cell>
          <cell r="H117">
            <v>0</v>
          </cell>
          <cell r="I117">
            <v>0</v>
          </cell>
          <cell r="J117">
            <v>104</v>
          </cell>
          <cell r="K117">
            <v>3</v>
          </cell>
          <cell r="L117">
            <v>3</v>
          </cell>
          <cell r="M117">
            <v>22</v>
          </cell>
          <cell r="N117">
            <v>0.21153846153846154</v>
          </cell>
          <cell r="O117">
            <v>9</v>
          </cell>
          <cell r="P117">
            <v>1.5</v>
          </cell>
          <cell r="Q117">
            <v>0.29583850618581942</v>
          </cell>
        </row>
        <row r="118">
          <cell r="A118">
            <v>51738</v>
          </cell>
          <cell r="B118" t="str">
            <v>Multisite ANGLET</v>
          </cell>
          <cell r="C118">
            <v>4527</v>
          </cell>
          <cell r="D118">
            <v>0.32</v>
          </cell>
          <cell r="E118">
            <v>1</v>
          </cell>
          <cell r="F118">
            <v>914.71999999999991</v>
          </cell>
          <cell r="G118">
            <v>0.20205875855975258</v>
          </cell>
          <cell r="H118">
            <v>399</v>
          </cell>
          <cell r="I118">
            <v>66.5</v>
          </cell>
          <cell r="J118">
            <v>149</v>
          </cell>
          <cell r="K118">
            <v>0</v>
          </cell>
          <cell r="L118">
            <v>0</v>
          </cell>
          <cell r="M118">
            <v>15</v>
          </cell>
          <cell r="N118">
            <v>0.10067114093959731</v>
          </cell>
          <cell r="O118">
            <v>29</v>
          </cell>
          <cell r="P118">
            <v>4.833333333333333</v>
          </cell>
          <cell r="Q118">
            <v>0.15136494974967496</v>
          </cell>
        </row>
        <row r="119">
          <cell r="A119">
            <v>1738</v>
          </cell>
          <cell r="B119" t="str">
            <v>ANGLET</v>
          </cell>
          <cell r="C119">
            <v>3438</v>
          </cell>
          <cell r="D119">
            <v>0</v>
          </cell>
          <cell r="E119">
            <v>0.18</v>
          </cell>
          <cell r="F119">
            <v>718.69999999999993</v>
          </cell>
          <cell r="G119">
            <v>0.2090459569517161</v>
          </cell>
          <cell r="H119">
            <v>279</v>
          </cell>
          <cell r="I119">
            <v>46.5</v>
          </cell>
          <cell r="J119">
            <v>91</v>
          </cell>
          <cell r="K119">
            <v>0</v>
          </cell>
          <cell r="L119">
            <v>0</v>
          </cell>
          <cell r="M119">
            <v>6</v>
          </cell>
          <cell r="N119">
            <v>6.5934065934065936E-2</v>
          </cell>
          <cell r="O119">
            <v>21</v>
          </cell>
          <cell r="P119">
            <v>3.5</v>
          </cell>
          <cell r="Q119">
            <v>0.13749001144289102</v>
          </cell>
        </row>
        <row r="120">
          <cell r="A120">
            <v>1754</v>
          </cell>
          <cell r="B120" t="str">
            <v>ANGLET ERDIAN</v>
          </cell>
          <cell r="C120">
            <v>584</v>
          </cell>
          <cell r="D120">
            <v>0</v>
          </cell>
          <cell r="E120">
            <v>0.5</v>
          </cell>
          <cell r="F120">
            <v>108.3</v>
          </cell>
          <cell r="G120">
            <v>0.18544520547945206</v>
          </cell>
          <cell r="H120">
            <v>62</v>
          </cell>
          <cell r="I120">
            <v>10.333333333333334</v>
          </cell>
          <cell r="J120">
            <v>29</v>
          </cell>
          <cell r="K120">
            <v>0</v>
          </cell>
          <cell r="L120">
            <v>0</v>
          </cell>
          <cell r="M120">
            <v>1</v>
          </cell>
          <cell r="N120">
            <v>3.4482758620689655E-2</v>
          </cell>
          <cell r="O120">
            <v>8</v>
          </cell>
          <cell r="P120">
            <v>1.3333333333333333</v>
          </cell>
          <cell r="Q120">
            <v>0.10996398205007085</v>
          </cell>
        </row>
        <row r="121">
          <cell r="A121">
            <v>1755</v>
          </cell>
          <cell r="B121" t="str">
            <v>USTARITZ</v>
          </cell>
          <cell r="C121">
            <v>505</v>
          </cell>
          <cell r="D121">
            <v>0.32</v>
          </cell>
          <cell r="E121">
            <v>0.32</v>
          </cell>
          <cell r="F121">
            <v>87.72</v>
          </cell>
          <cell r="G121">
            <v>0.17370297029702969</v>
          </cell>
          <cell r="H121">
            <v>59</v>
          </cell>
          <cell r="I121">
            <v>9.8333333333333339</v>
          </cell>
          <cell r="J121">
            <v>29</v>
          </cell>
          <cell r="K121">
            <v>0</v>
          </cell>
          <cell r="L121">
            <v>0</v>
          </cell>
          <cell r="M121">
            <v>8</v>
          </cell>
          <cell r="N121">
            <v>0.27586206896551724</v>
          </cell>
          <cell r="O121">
            <v>1</v>
          </cell>
          <cell r="P121">
            <v>0.16666666666666666</v>
          </cell>
          <cell r="Q121">
            <v>0.22478251963127346</v>
          </cell>
        </row>
        <row r="122">
          <cell r="A122">
            <v>1743</v>
          </cell>
          <cell r="B122" t="str">
            <v>CAMBO LES BAINS</v>
          </cell>
          <cell r="C122">
            <v>1353</v>
          </cell>
          <cell r="D122">
            <v>0</v>
          </cell>
          <cell r="E122">
            <v>0.42</v>
          </cell>
          <cell r="F122">
            <v>305.73</v>
          </cell>
          <cell r="G122">
            <v>0.22596452328159647</v>
          </cell>
          <cell r="H122">
            <v>87</v>
          </cell>
          <cell r="I122">
            <v>14.5</v>
          </cell>
          <cell r="J122">
            <v>44</v>
          </cell>
          <cell r="K122">
            <v>0</v>
          </cell>
          <cell r="L122">
            <v>0</v>
          </cell>
          <cell r="M122">
            <v>7</v>
          </cell>
          <cell r="N122">
            <v>0.15909090909090909</v>
          </cell>
          <cell r="O122">
            <v>6</v>
          </cell>
          <cell r="P122">
            <v>1</v>
          </cell>
          <cell r="Q122">
            <v>0.19252771618625278</v>
          </cell>
        </row>
        <row r="123">
          <cell r="A123">
            <v>43787</v>
          </cell>
          <cell r="B123" t="str">
            <v>DGA LANDES SUD</v>
          </cell>
          <cell r="C123">
            <v>14031</v>
          </cell>
          <cell r="D123">
            <v>33.369999999999997</v>
          </cell>
          <cell r="E123">
            <v>57.06</v>
          </cell>
          <cell r="F123">
            <v>2458.5299999999997</v>
          </cell>
          <cell r="G123">
            <v>0.1752212957023733</v>
          </cell>
          <cell r="H123">
            <v>1611</v>
          </cell>
          <cell r="I123">
            <v>268.5</v>
          </cell>
          <cell r="J123">
            <v>442</v>
          </cell>
          <cell r="K123">
            <v>3</v>
          </cell>
          <cell r="L123">
            <v>3</v>
          </cell>
          <cell r="M123">
            <v>50</v>
          </cell>
          <cell r="N123">
            <v>0.11312217194570136</v>
          </cell>
          <cell r="O123">
            <v>79</v>
          </cell>
          <cell r="P123">
            <v>13.166666666666666</v>
          </cell>
          <cell r="Q123">
            <v>0.14417173382403733</v>
          </cell>
        </row>
        <row r="124">
          <cell r="A124">
            <v>51732</v>
          </cell>
          <cell r="B124" t="str">
            <v>Multisite DAX</v>
          </cell>
          <cell r="C124">
            <v>7739</v>
          </cell>
          <cell r="D124">
            <v>5.87</v>
          </cell>
          <cell r="E124">
            <v>6.95</v>
          </cell>
          <cell r="F124">
            <v>1008.57</v>
          </cell>
          <cell r="G124">
            <v>0.13032303915234528</v>
          </cell>
          <cell r="H124">
            <v>1236</v>
          </cell>
          <cell r="I124">
            <v>206</v>
          </cell>
          <cell r="J124">
            <v>220</v>
          </cell>
          <cell r="K124">
            <v>3</v>
          </cell>
          <cell r="L124">
            <v>3</v>
          </cell>
          <cell r="M124">
            <v>20</v>
          </cell>
          <cell r="N124">
            <v>9.0909090909090912E-2</v>
          </cell>
          <cell r="O124">
            <v>44</v>
          </cell>
          <cell r="P124">
            <v>7.333333333333333</v>
          </cell>
          <cell r="Q124">
            <v>0.11061606503071809</v>
          </cell>
        </row>
        <row r="125">
          <cell r="A125">
            <v>1732</v>
          </cell>
          <cell r="B125" t="str">
            <v>DAX</v>
          </cell>
          <cell r="C125">
            <v>5026</v>
          </cell>
          <cell r="D125">
            <v>5.85</v>
          </cell>
          <cell r="E125">
            <v>6.88</v>
          </cell>
          <cell r="F125">
            <v>620.12</v>
          </cell>
          <cell r="G125">
            <v>0.12338241146040589</v>
          </cell>
          <cell r="H125">
            <v>838</v>
          </cell>
          <cell r="I125">
            <v>139.66666666666666</v>
          </cell>
          <cell r="J125">
            <v>132</v>
          </cell>
          <cell r="K125">
            <v>2</v>
          </cell>
          <cell r="L125">
            <v>2</v>
          </cell>
          <cell r="M125">
            <v>17</v>
          </cell>
          <cell r="N125">
            <v>0.12878787878787878</v>
          </cell>
          <cell r="O125">
            <v>22</v>
          </cell>
          <cell r="P125">
            <v>3.6666666666666665</v>
          </cell>
          <cell r="Q125">
            <v>0.12608514512414234</v>
          </cell>
        </row>
        <row r="126">
          <cell r="A126">
            <v>1742</v>
          </cell>
          <cell r="B126" t="str">
            <v>PEYREHORADE</v>
          </cell>
          <cell r="C126">
            <v>797</v>
          </cell>
          <cell r="D126">
            <v>0.02</v>
          </cell>
          <cell r="E126">
            <v>0.02</v>
          </cell>
          <cell r="F126">
            <v>183.99</v>
          </cell>
          <cell r="G126">
            <v>0.23085319949811794</v>
          </cell>
          <cell r="H126">
            <v>48</v>
          </cell>
          <cell r="I126">
            <v>8</v>
          </cell>
          <cell r="J126">
            <v>37</v>
          </cell>
          <cell r="K126">
            <v>1</v>
          </cell>
          <cell r="L126">
            <v>1</v>
          </cell>
          <cell r="M126">
            <v>1</v>
          </cell>
          <cell r="N126">
            <v>2.7027027027027029E-2</v>
          </cell>
          <cell r="O126">
            <v>10</v>
          </cell>
          <cell r="P126">
            <v>1.6666666666666667</v>
          </cell>
          <cell r="Q126">
            <v>0.12894011326257249</v>
          </cell>
        </row>
        <row r="127">
          <cell r="A127">
            <v>1745</v>
          </cell>
          <cell r="B127" t="str">
            <v>SAINT PAUL LES DAX</v>
          </cell>
          <cell r="C127">
            <v>1916</v>
          </cell>
          <cell r="D127">
            <v>0</v>
          </cell>
          <cell r="E127">
            <v>0.05</v>
          </cell>
          <cell r="F127">
            <v>204.46</v>
          </cell>
          <cell r="G127">
            <v>0.10671189979123173</v>
          </cell>
          <cell r="H127">
            <v>352</v>
          </cell>
          <cell r="I127">
            <v>58.666666666666664</v>
          </cell>
          <cell r="J127">
            <v>51</v>
          </cell>
          <cell r="K127">
            <v>0</v>
          </cell>
          <cell r="L127">
            <v>0</v>
          </cell>
          <cell r="M127">
            <v>2</v>
          </cell>
          <cell r="N127">
            <v>3.9215686274509803E-2</v>
          </cell>
          <cell r="O127">
            <v>13</v>
          </cell>
          <cell r="P127">
            <v>2.1666666666666665</v>
          </cell>
          <cell r="Q127">
            <v>7.2963793032870761E-2</v>
          </cell>
        </row>
        <row r="128">
          <cell r="A128">
            <v>51746</v>
          </cell>
          <cell r="B128" t="str">
            <v>Multisite CAPBRETON</v>
          </cell>
          <cell r="C128">
            <v>6226</v>
          </cell>
          <cell r="D128">
            <v>27.5</v>
          </cell>
          <cell r="E128">
            <v>50.11</v>
          </cell>
          <cell r="F128">
            <v>1449.95</v>
          </cell>
          <cell r="G128">
            <v>0.23288628332797945</v>
          </cell>
          <cell r="H128">
            <v>356</v>
          </cell>
          <cell r="I128">
            <v>59.333333333333336</v>
          </cell>
          <cell r="J128">
            <v>222</v>
          </cell>
          <cell r="K128">
            <v>0</v>
          </cell>
          <cell r="L128">
            <v>0</v>
          </cell>
          <cell r="M128">
            <v>30</v>
          </cell>
          <cell r="N128">
            <v>0.13513513513513514</v>
          </cell>
          <cell r="O128">
            <v>35</v>
          </cell>
          <cell r="P128">
            <v>5.833333333333333</v>
          </cell>
          <cell r="Q128">
            <v>0.1840107092315573</v>
          </cell>
        </row>
        <row r="129">
          <cell r="A129">
            <v>1740</v>
          </cell>
          <cell r="B129" t="str">
            <v>TARNOS</v>
          </cell>
          <cell r="C129">
            <v>1796</v>
          </cell>
          <cell r="D129">
            <v>0</v>
          </cell>
          <cell r="E129">
            <v>20</v>
          </cell>
          <cell r="F129">
            <v>195.67</v>
          </cell>
          <cell r="G129">
            <v>0.10894766146993318</v>
          </cell>
          <cell r="H129">
            <v>326</v>
          </cell>
          <cell r="I129">
            <v>54.333333333333336</v>
          </cell>
          <cell r="J129">
            <v>73</v>
          </cell>
          <cell r="K129">
            <v>0</v>
          </cell>
          <cell r="L129">
            <v>0</v>
          </cell>
          <cell r="M129">
            <v>15</v>
          </cell>
          <cell r="N129">
            <v>0.20547945205479451</v>
          </cell>
          <cell r="O129">
            <v>7</v>
          </cell>
          <cell r="P129">
            <v>1.1666666666666667</v>
          </cell>
          <cell r="Q129">
            <v>0.15721355676236384</v>
          </cell>
        </row>
        <row r="130">
          <cell r="A130">
            <v>1746</v>
          </cell>
          <cell r="B130" t="str">
            <v>CAPBRETON</v>
          </cell>
          <cell r="C130">
            <v>3407</v>
          </cell>
          <cell r="D130">
            <v>27.5</v>
          </cell>
          <cell r="E130">
            <v>27.5</v>
          </cell>
          <cell r="F130">
            <v>1003.94</v>
          </cell>
          <cell r="G130">
            <v>0.29466979747578514</v>
          </cell>
          <cell r="H130">
            <v>0</v>
          </cell>
          <cell r="I130">
            <v>0</v>
          </cell>
          <cell r="J130">
            <v>85</v>
          </cell>
          <cell r="K130">
            <v>0</v>
          </cell>
          <cell r="L130">
            <v>0</v>
          </cell>
          <cell r="M130">
            <v>9</v>
          </cell>
          <cell r="N130">
            <v>0.10588235294117647</v>
          </cell>
          <cell r="O130">
            <v>16</v>
          </cell>
          <cell r="P130">
            <v>2.6666666666666665</v>
          </cell>
          <cell r="Q130">
            <v>0.20027607520848081</v>
          </cell>
        </row>
        <row r="131">
          <cell r="A131">
            <v>1753</v>
          </cell>
          <cell r="B131" t="str">
            <v>SAINT VINCENT DE TYROSSE</v>
          </cell>
          <cell r="C131">
            <v>1023</v>
          </cell>
          <cell r="D131">
            <v>0</v>
          </cell>
          <cell r="E131">
            <v>2.6100000000000003</v>
          </cell>
          <cell r="F131">
            <v>250.35</v>
          </cell>
          <cell r="G131">
            <v>0.24472140762463343</v>
          </cell>
          <cell r="H131">
            <v>47</v>
          </cell>
          <cell r="I131">
            <v>7.833333333333333</v>
          </cell>
          <cell r="J131">
            <v>64</v>
          </cell>
          <cell r="K131">
            <v>0</v>
          </cell>
          <cell r="L131">
            <v>0</v>
          </cell>
          <cell r="M131">
            <v>6</v>
          </cell>
          <cell r="N131">
            <v>9.375E-2</v>
          </cell>
          <cell r="O131">
            <v>13</v>
          </cell>
          <cell r="P131">
            <v>2.1666666666666665</v>
          </cell>
          <cell r="Q131">
            <v>0.16923570381231673</v>
          </cell>
        </row>
        <row r="132">
          <cell r="A132">
            <v>43804</v>
          </cell>
          <cell r="B132" t="str">
            <v>DGA VIENNE</v>
          </cell>
          <cell r="C132">
            <v>16825</v>
          </cell>
          <cell r="D132">
            <v>109.26</v>
          </cell>
          <cell r="E132">
            <v>161.55000000000001</v>
          </cell>
          <cell r="F132">
            <v>3088.97</v>
          </cell>
          <cell r="G132">
            <v>0.18359405646359583</v>
          </cell>
          <cell r="H132">
            <v>1791</v>
          </cell>
          <cell r="I132">
            <v>298.5</v>
          </cell>
          <cell r="J132">
            <v>489</v>
          </cell>
          <cell r="K132">
            <v>13</v>
          </cell>
          <cell r="L132">
            <v>13</v>
          </cell>
          <cell r="M132">
            <v>145</v>
          </cell>
          <cell r="N132">
            <v>0.29652351738241312</v>
          </cell>
          <cell r="O132">
            <v>0</v>
          </cell>
          <cell r="P132">
            <v>0</v>
          </cell>
          <cell r="Q132">
            <v>0.24005878692300447</v>
          </cell>
        </row>
        <row r="133">
          <cell r="A133">
            <v>57800</v>
          </cell>
          <cell r="B133" t="str">
            <v>Multisite POITIERS</v>
          </cell>
          <cell r="C133">
            <v>7792</v>
          </cell>
          <cell r="D133">
            <v>105.44</v>
          </cell>
          <cell r="E133">
            <v>106.4</v>
          </cell>
          <cell r="F133">
            <v>1825.47</v>
          </cell>
          <cell r="G133">
            <v>0.23427489733059548</v>
          </cell>
          <cell r="H133">
            <v>435</v>
          </cell>
          <cell r="I133">
            <v>72.5</v>
          </cell>
          <cell r="J133">
            <v>197</v>
          </cell>
          <cell r="K133">
            <v>7</v>
          </cell>
          <cell r="L133">
            <v>7</v>
          </cell>
          <cell r="M133">
            <v>54</v>
          </cell>
          <cell r="N133">
            <v>0.27411167512690354</v>
          </cell>
          <cell r="O133">
            <v>4</v>
          </cell>
          <cell r="P133">
            <v>0.66666666666666663</v>
          </cell>
          <cell r="Q133">
            <v>0.25419328622874948</v>
          </cell>
        </row>
        <row r="134">
          <cell r="A134">
            <v>7800</v>
          </cell>
          <cell r="B134" t="str">
            <v>POITIERS</v>
          </cell>
          <cell r="C134">
            <v>6038</v>
          </cell>
          <cell r="D134">
            <v>105.43</v>
          </cell>
          <cell r="E134">
            <v>105.43</v>
          </cell>
          <cell r="F134">
            <v>1795.49</v>
          </cell>
          <cell r="G134">
            <v>0.29736502153030803</v>
          </cell>
          <cell r="H134">
            <v>0</v>
          </cell>
          <cell r="I134">
            <v>0</v>
          </cell>
          <cell r="J134">
            <v>149</v>
          </cell>
          <cell r="K134">
            <v>6</v>
          </cell>
          <cell r="L134">
            <v>6</v>
          </cell>
          <cell r="M134">
            <v>48</v>
          </cell>
          <cell r="N134">
            <v>0.32214765100671139</v>
          </cell>
          <cell r="O134">
            <v>0</v>
          </cell>
          <cell r="P134">
            <v>0</v>
          </cell>
          <cell r="Q134">
            <v>0.30975633626850974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1754</v>
          </cell>
          <cell r="D136">
            <v>0.02</v>
          </cell>
          <cell r="E136">
            <v>0.98</v>
          </cell>
          <cell r="F136">
            <v>29.98</v>
          </cell>
          <cell r="G136">
            <v>1.709236031927024E-2</v>
          </cell>
          <cell r="H136">
            <v>479</v>
          </cell>
          <cell r="I136">
            <v>79.833333333333329</v>
          </cell>
          <cell r="J136">
            <v>48</v>
          </cell>
          <cell r="K136">
            <v>1</v>
          </cell>
          <cell r="L136">
            <v>1</v>
          </cell>
          <cell r="M136">
            <v>6</v>
          </cell>
          <cell r="N136">
            <v>0.125</v>
          </cell>
          <cell r="O136">
            <v>8</v>
          </cell>
          <cell r="P136">
            <v>1.3333333333333333</v>
          </cell>
          <cell r="Q136">
            <v>7.1046180159635125E-2</v>
          </cell>
        </row>
        <row r="137">
          <cell r="A137">
            <v>7831</v>
          </cell>
          <cell r="B137" t="str">
            <v>CHATELLERAULT</v>
          </cell>
          <cell r="C137">
            <v>4078</v>
          </cell>
          <cell r="D137">
            <v>3.82</v>
          </cell>
          <cell r="E137">
            <v>52.05</v>
          </cell>
          <cell r="F137">
            <v>461.09</v>
          </cell>
          <cell r="G137">
            <v>0.11306768023540952</v>
          </cell>
          <cell r="H137">
            <v>722</v>
          </cell>
          <cell r="I137">
            <v>120.33333333333333</v>
          </cell>
          <cell r="J137">
            <v>125</v>
          </cell>
          <cell r="K137">
            <v>5</v>
          </cell>
          <cell r="L137">
            <v>5</v>
          </cell>
          <cell r="M137">
            <v>56</v>
          </cell>
          <cell r="N137">
            <v>0.44</v>
          </cell>
          <cell r="O137">
            <v>0</v>
          </cell>
          <cell r="P137">
            <v>0</v>
          </cell>
          <cell r="Q137">
            <v>0.27653384011770477</v>
          </cell>
        </row>
        <row r="138">
          <cell r="A138">
            <v>57836</v>
          </cell>
          <cell r="B138" t="str">
            <v>Multisite POITIERS PROVENCE</v>
          </cell>
          <cell r="C138">
            <v>4867</v>
          </cell>
          <cell r="D138">
            <v>0</v>
          </cell>
          <cell r="E138">
            <v>3.11</v>
          </cell>
          <cell r="F138">
            <v>802.41</v>
          </cell>
          <cell r="G138">
            <v>0.16486747483049105</v>
          </cell>
          <cell r="H138">
            <v>610</v>
          </cell>
          <cell r="I138">
            <v>101.66666666666667</v>
          </cell>
          <cell r="J138">
            <v>167</v>
          </cell>
          <cell r="K138">
            <v>1</v>
          </cell>
          <cell r="L138">
            <v>1</v>
          </cell>
          <cell r="M138">
            <v>35</v>
          </cell>
          <cell r="N138">
            <v>0.20958083832335328</v>
          </cell>
          <cell r="O138">
            <v>14</v>
          </cell>
          <cell r="P138">
            <v>2.3333333333333335</v>
          </cell>
          <cell r="Q138">
            <v>0.18722415657692215</v>
          </cell>
        </row>
        <row r="139">
          <cell r="A139">
            <v>7802</v>
          </cell>
          <cell r="B139" t="str">
            <v>NEUVILLE DE POITOU</v>
          </cell>
          <cell r="C139">
            <v>945</v>
          </cell>
          <cell r="D139">
            <v>0</v>
          </cell>
          <cell r="E139">
            <v>0</v>
          </cell>
          <cell r="F139">
            <v>165.68</v>
          </cell>
          <cell r="G139">
            <v>0.17532275132275132</v>
          </cell>
          <cell r="H139">
            <v>109</v>
          </cell>
          <cell r="I139">
            <v>18.166666666666668</v>
          </cell>
          <cell r="J139">
            <v>34</v>
          </cell>
          <cell r="K139">
            <v>0</v>
          </cell>
          <cell r="L139">
            <v>0</v>
          </cell>
          <cell r="M139">
            <v>5</v>
          </cell>
          <cell r="N139">
            <v>0.14705882352941177</v>
          </cell>
          <cell r="O139">
            <v>5</v>
          </cell>
          <cell r="P139">
            <v>0.83333333333333337</v>
          </cell>
          <cell r="Q139">
            <v>0.16119078742608156</v>
          </cell>
        </row>
        <row r="140">
          <cell r="A140">
            <v>7832</v>
          </cell>
          <cell r="B140" t="str">
            <v>POITIERS BEAULIEU</v>
          </cell>
          <cell r="C140">
            <v>2593</v>
          </cell>
          <cell r="D140">
            <v>0</v>
          </cell>
          <cell r="E140">
            <v>0.02</v>
          </cell>
          <cell r="F140">
            <v>409.51</v>
          </cell>
          <cell r="G140">
            <v>0.15792903972232936</v>
          </cell>
          <cell r="H140">
            <v>343</v>
          </cell>
          <cell r="I140">
            <v>57.166666666666664</v>
          </cell>
          <cell r="J140">
            <v>67</v>
          </cell>
          <cell r="K140">
            <v>1</v>
          </cell>
          <cell r="L140">
            <v>1</v>
          </cell>
          <cell r="M140">
            <v>18</v>
          </cell>
          <cell r="N140">
            <v>0.26865671641791045</v>
          </cell>
          <cell r="O140">
            <v>2</v>
          </cell>
          <cell r="P140">
            <v>0.33333333333333331</v>
          </cell>
          <cell r="Q140">
            <v>0.2132928780701199</v>
          </cell>
        </row>
        <row r="141">
          <cell r="A141">
            <v>7836</v>
          </cell>
          <cell r="B141" t="str">
            <v>POITIERS PROVENCE</v>
          </cell>
          <cell r="C141">
            <v>1329</v>
          </cell>
          <cell r="D141">
            <v>0</v>
          </cell>
          <cell r="E141">
            <v>3.09</v>
          </cell>
          <cell r="F141">
            <v>227.22</v>
          </cell>
          <cell r="G141">
            <v>0.17097065462753949</v>
          </cell>
          <cell r="H141">
            <v>159</v>
          </cell>
          <cell r="I141">
            <v>26.5</v>
          </cell>
          <cell r="J141">
            <v>66</v>
          </cell>
          <cell r="K141">
            <v>0</v>
          </cell>
          <cell r="L141">
            <v>0</v>
          </cell>
          <cell r="M141">
            <v>12</v>
          </cell>
          <cell r="N141">
            <v>0.18181818181818182</v>
          </cell>
          <cell r="O141">
            <v>8</v>
          </cell>
          <cell r="P141">
            <v>1.3333333333333333</v>
          </cell>
          <cell r="Q141">
            <v>0.17639441822286067</v>
          </cell>
        </row>
        <row r="142">
          <cell r="A142">
            <v>43812</v>
          </cell>
          <cell r="B142" t="str">
            <v>DGA PAYS ROCHELAIS DEUX SEVRES</v>
          </cell>
          <cell r="C142">
            <v>26648</v>
          </cell>
          <cell r="D142">
            <v>72.37</v>
          </cell>
          <cell r="E142">
            <v>263.98</v>
          </cell>
          <cell r="F142">
            <v>4038.4700000000003</v>
          </cell>
          <cell r="G142">
            <v>0.15154870909636747</v>
          </cell>
          <cell r="H142">
            <v>3690</v>
          </cell>
          <cell r="I142">
            <v>615</v>
          </cell>
          <cell r="J142">
            <v>658</v>
          </cell>
          <cell r="K142">
            <v>5</v>
          </cell>
          <cell r="L142">
            <v>10</v>
          </cell>
          <cell r="M142">
            <v>122</v>
          </cell>
          <cell r="N142">
            <v>0.18541033434650456</v>
          </cell>
          <cell r="O142">
            <v>69</v>
          </cell>
          <cell r="P142">
            <v>11.5</v>
          </cell>
          <cell r="Q142">
            <v>0.16847952172143602</v>
          </cell>
        </row>
        <row r="143">
          <cell r="A143">
            <v>55131</v>
          </cell>
          <cell r="B143" t="str">
            <v>Multisite BRESSUIRE</v>
          </cell>
          <cell r="C143">
            <v>5619</v>
          </cell>
          <cell r="D143">
            <v>0.55000000000000004</v>
          </cell>
          <cell r="E143">
            <v>0.62</v>
          </cell>
          <cell r="F143">
            <v>607.69000000000005</v>
          </cell>
          <cell r="G143">
            <v>0.10814913685709202</v>
          </cell>
          <cell r="H143">
            <v>1022</v>
          </cell>
          <cell r="I143">
            <v>170.33333333333334</v>
          </cell>
          <cell r="J143">
            <v>107</v>
          </cell>
          <cell r="K143">
            <v>2</v>
          </cell>
          <cell r="L143">
            <v>2</v>
          </cell>
          <cell r="M143">
            <v>19</v>
          </cell>
          <cell r="N143">
            <v>0.17757009345794392</v>
          </cell>
          <cell r="O143">
            <v>13</v>
          </cell>
          <cell r="P143">
            <v>2.1666666666666665</v>
          </cell>
          <cell r="Q143">
            <v>0.14285961515751797</v>
          </cell>
        </row>
        <row r="144">
          <cell r="A144">
            <v>5131</v>
          </cell>
          <cell r="B144" t="str">
            <v>BRESSUIRE</v>
          </cell>
          <cell r="C144">
            <v>3408</v>
          </cell>
          <cell r="D144">
            <v>0.55000000000000004</v>
          </cell>
          <cell r="E144">
            <v>0.53</v>
          </cell>
          <cell r="F144">
            <v>278.5</v>
          </cell>
          <cell r="G144">
            <v>8.1719483568075124E-2</v>
          </cell>
          <cell r="H144">
            <v>710</v>
          </cell>
          <cell r="I144">
            <v>118.33333333333333</v>
          </cell>
          <cell r="J144">
            <v>41</v>
          </cell>
          <cell r="K144">
            <v>2</v>
          </cell>
          <cell r="L144">
            <v>2</v>
          </cell>
          <cell r="M144">
            <v>11</v>
          </cell>
          <cell r="N144">
            <v>0.26829268292682928</v>
          </cell>
          <cell r="O144">
            <v>1</v>
          </cell>
          <cell r="P144">
            <v>0.16666666666666666</v>
          </cell>
          <cell r="Q144">
            <v>0.1750060832474522</v>
          </cell>
        </row>
        <row r="145">
          <cell r="A145">
            <v>5139</v>
          </cell>
          <cell r="B145" t="str">
            <v>THOUARS</v>
          </cell>
          <cell r="C145">
            <v>881</v>
          </cell>
          <cell r="D145">
            <v>0</v>
          </cell>
          <cell r="E145">
            <v>0.09</v>
          </cell>
          <cell r="F145">
            <v>119.37</v>
          </cell>
          <cell r="G145">
            <v>0.13549375709421113</v>
          </cell>
          <cell r="H145">
            <v>137</v>
          </cell>
          <cell r="I145">
            <v>22.833333333333332</v>
          </cell>
          <cell r="J145">
            <v>32</v>
          </cell>
          <cell r="K145">
            <v>0</v>
          </cell>
          <cell r="L145">
            <v>0</v>
          </cell>
          <cell r="M145">
            <v>3</v>
          </cell>
          <cell r="N145">
            <v>9.375E-2</v>
          </cell>
          <cell r="O145">
            <v>7</v>
          </cell>
          <cell r="P145">
            <v>1.1666666666666667</v>
          </cell>
          <cell r="Q145">
            <v>0.11462187854710557</v>
          </cell>
        </row>
        <row r="146">
          <cell r="A146">
            <v>7834</v>
          </cell>
          <cell r="B146" t="str">
            <v>PARTHENAY</v>
          </cell>
          <cell r="C146">
            <v>1330</v>
          </cell>
          <cell r="D146">
            <v>0</v>
          </cell>
          <cell r="E146">
            <v>0</v>
          </cell>
          <cell r="F146">
            <v>209.82999999999998</v>
          </cell>
          <cell r="G146">
            <v>0.15776691729323308</v>
          </cell>
          <cell r="H146">
            <v>176</v>
          </cell>
          <cell r="I146">
            <v>29.333333333333332</v>
          </cell>
          <cell r="J146">
            <v>34</v>
          </cell>
          <cell r="K146">
            <v>0</v>
          </cell>
          <cell r="L146">
            <v>0</v>
          </cell>
          <cell r="M146">
            <v>5</v>
          </cell>
          <cell r="N146">
            <v>0.14705882352941177</v>
          </cell>
          <cell r="O146">
            <v>5</v>
          </cell>
          <cell r="P146">
            <v>0.83333333333333337</v>
          </cell>
          <cell r="Q146">
            <v>0.15241287041132243</v>
          </cell>
        </row>
        <row r="147">
          <cell r="A147">
            <v>57833</v>
          </cell>
          <cell r="B147" t="str">
            <v>Multisite NIORT</v>
          </cell>
          <cell r="C147">
            <v>6402</v>
          </cell>
          <cell r="D147">
            <v>0.32</v>
          </cell>
          <cell r="E147">
            <v>1.95</v>
          </cell>
          <cell r="F147">
            <v>1108.67</v>
          </cell>
          <cell r="G147">
            <v>0.17317557013433305</v>
          </cell>
          <cell r="H147">
            <v>748</v>
          </cell>
          <cell r="I147">
            <v>124.66666666666667</v>
          </cell>
          <cell r="J147">
            <v>157</v>
          </cell>
          <cell r="K147">
            <v>0</v>
          </cell>
          <cell r="L147">
            <v>0</v>
          </cell>
          <cell r="M147">
            <v>32</v>
          </cell>
          <cell r="N147">
            <v>0.20382165605095542</v>
          </cell>
          <cell r="O147">
            <v>14</v>
          </cell>
          <cell r="P147">
            <v>2.3333333333333335</v>
          </cell>
          <cell r="Q147">
            <v>0.18849861309264423</v>
          </cell>
        </row>
        <row r="148">
          <cell r="A148">
            <v>7833</v>
          </cell>
          <cell r="B148" t="str">
            <v>NIORT</v>
          </cell>
          <cell r="C148">
            <v>5093</v>
          </cell>
          <cell r="D148">
            <v>0</v>
          </cell>
          <cell r="E148">
            <v>1.63</v>
          </cell>
          <cell r="F148">
            <v>939.68999999999994</v>
          </cell>
          <cell r="G148">
            <v>0.18450618495974866</v>
          </cell>
          <cell r="H148">
            <v>538</v>
          </cell>
          <cell r="I148">
            <v>89.666666666666671</v>
          </cell>
          <cell r="J148">
            <v>107</v>
          </cell>
          <cell r="K148">
            <v>0</v>
          </cell>
          <cell r="L148">
            <v>0</v>
          </cell>
          <cell r="M148">
            <v>20</v>
          </cell>
          <cell r="N148">
            <v>0.18691588785046728</v>
          </cell>
          <cell r="O148">
            <v>12</v>
          </cell>
          <cell r="P148">
            <v>2</v>
          </cell>
          <cell r="Q148">
            <v>0.18571103640510797</v>
          </cell>
        </row>
        <row r="149">
          <cell r="A149">
            <v>7835</v>
          </cell>
          <cell r="B149" t="str">
            <v>SAINT MAIXENT L'ECOLE</v>
          </cell>
          <cell r="C149">
            <v>899</v>
          </cell>
          <cell r="D149">
            <v>0.32</v>
          </cell>
          <cell r="E149">
            <v>0.32</v>
          </cell>
          <cell r="F149">
            <v>167.98</v>
          </cell>
          <cell r="G149">
            <v>0.1868520578420467</v>
          </cell>
          <cell r="H149">
            <v>93</v>
          </cell>
          <cell r="I149">
            <v>15.5</v>
          </cell>
          <cell r="J149">
            <v>34</v>
          </cell>
          <cell r="K149">
            <v>0</v>
          </cell>
          <cell r="L149">
            <v>0</v>
          </cell>
          <cell r="M149">
            <v>12</v>
          </cell>
          <cell r="N149">
            <v>0.35294117647058826</v>
          </cell>
          <cell r="O149">
            <v>0</v>
          </cell>
          <cell r="P149">
            <v>0</v>
          </cell>
          <cell r="Q149">
            <v>0.26989661715631746</v>
          </cell>
        </row>
        <row r="150">
          <cell r="A150">
            <v>7837</v>
          </cell>
          <cell r="B150" t="str">
            <v>MELLE</v>
          </cell>
          <cell r="C150">
            <v>410</v>
          </cell>
          <cell r="D150">
            <v>0</v>
          </cell>
          <cell r="E150">
            <v>0</v>
          </cell>
          <cell r="F150">
            <v>1</v>
          </cell>
          <cell r="G150">
            <v>2.4390243902439024E-3</v>
          </cell>
          <cell r="H150">
            <v>118</v>
          </cell>
          <cell r="I150">
            <v>19.666666666666668</v>
          </cell>
          <cell r="J150">
            <v>16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5</v>
          </cell>
          <cell r="P150">
            <v>0.83333333333333337</v>
          </cell>
          <cell r="Q150">
            <v>1.2195121951219512E-3</v>
          </cell>
        </row>
        <row r="151">
          <cell r="A151">
            <v>58100</v>
          </cell>
          <cell r="B151" t="str">
            <v>Multisite LA ROCHELLE</v>
          </cell>
          <cell r="C151">
            <v>8277</v>
          </cell>
          <cell r="D151">
            <v>6</v>
          </cell>
          <cell r="E151">
            <v>165.87</v>
          </cell>
          <cell r="F151">
            <v>1415.6299999999999</v>
          </cell>
          <cell r="G151">
            <v>0.17103177479763199</v>
          </cell>
          <cell r="H151">
            <v>985</v>
          </cell>
          <cell r="I151">
            <v>164.16666666666666</v>
          </cell>
          <cell r="J151">
            <v>219</v>
          </cell>
          <cell r="K151">
            <v>0</v>
          </cell>
          <cell r="L151">
            <v>2</v>
          </cell>
          <cell r="M151">
            <v>35</v>
          </cell>
          <cell r="N151">
            <v>0.15981735159817351</v>
          </cell>
          <cell r="O151">
            <v>29</v>
          </cell>
          <cell r="P151">
            <v>4.833333333333333</v>
          </cell>
          <cell r="Q151">
            <v>0.16542456319790275</v>
          </cell>
        </row>
        <row r="152">
          <cell r="A152">
            <v>8100</v>
          </cell>
          <cell r="B152" t="str">
            <v>LA ROCHELLE</v>
          </cell>
          <cell r="C152">
            <v>5864</v>
          </cell>
          <cell r="D152">
            <v>0</v>
          </cell>
          <cell r="E152">
            <v>0</v>
          </cell>
          <cell r="F152">
            <v>976.28</v>
          </cell>
          <cell r="G152">
            <v>0.16648703956343791</v>
          </cell>
          <cell r="H152">
            <v>725</v>
          </cell>
          <cell r="I152">
            <v>120.83333333333333</v>
          </cell>
          <cell r="J152">
            <v>129</v>
          </cell>
          <cell r="K152">
            <v>0</v>
          </cell>
          <cell r="L152">
            <v>0</v>
          </cell>
          <cell r="M152">
            <v>17</v>
          </cell>
          <cell r="N152">
            <v>0.13178294573643412</v>
          </cell>
          <cell r="O152">
            <v>21</v>
          </cell>
          <cell r="P152">
            <v>3.5</v>
          </cell>
          <cell r="Q152">
            <v>0.14913499264993602</v>
          </cell>
        </row>
        <row r="153">
          <cell r="A153">
            <v>8146</v>
          </cell>
          <cell r="B153" t="str">
            <v>LA ROCHELLE BEL AIR</v>
          </cell>
          <cell r="C153">
            <v>1382</v>
          </cell>
          <cell r="D153">
            <v>0</v>
          </cell>
          <cell r="E153">
            <v>159.87</v>
          </cell>
          <cell r="F153">
            <v>279.89999999999998</v>
          </cell>
          <cell r="G153">
            <v>0.2025325615050651</v>
          </cell>
          <cell r="H153">
            <v>121</v>
          </cell>
          <cell r="I153">
            <v>20.166666666666668</v>
          </cell>
          <cell r="J153">
            <v>53</v>
          </cell>
          <cell r="K153">
            <v>0</v>
          </cell>
          <cell r="L153">
            <v>2</v>
          </cell>
          <cell r="M153">
            <v>14</v>
          </cell>
          <cell r="N153">
            <v>0.26415094339622641</v>
          </cell>
          <cell r="O153">
            <v>2</v>
          </cell>
          <cell r="P153">
            <v>0.33333333333333331</v>
          </cell>
          <cell r="Q153">
            <v>0.23334175245064576</v>
          </cell>
        </row>
        <row r="154">
          <cell r="A154">
            <v>8150</v>
          </cell>
          <cell r="B154" t="str">
            <v>LA ROCHELLE MARCHE</v>
          </cell>
          <cell r="C154">
            <v>1031</v>
          </cell>
          <cell r="D154">
            <v>6</v>
          </cell>
          <cell r="E154">
            <v>6</v>
          </cell>
          <cell r="F154">
            <v>159.44</v>
          </cell>
          <cell r="G154">
            <v>0.15464597478176528</v>
          </cell>
          <cell r="H154">
            <v>140</v>
          </cell>
          <cell r="I154">
            <v>23.333333333333332</v>
          </cell>
          <cell r="J154">
            <v>37</v>
          </cell>
          <cell r="K154">
            <v>0</v>
          </cell>
          <cell r="L154">
            <v>0</v>
          </cell>
          <cell r="M154">
            <v>4</v>
          </cell>
          <cell r="N154">
            <v>0.10810810810810811</v>
          </cell>
          <cell r="O154">
            <v>7</v>
          </cell>
          <cell r="P154">
            <v>1.1666666666666667</v>
          </cell>
          <cell r="Q154">
            <v>0.1313770414449367</v>
          </cell>
        </row>
        <row r="155">
          <cell r="A155">
            <v>58143</v>
          </cell>
          <cell r="B155" t="str">
            <v>Multisite AYTRE</v>
          </cell>
          <cell r="C155">
            <v>3979</v>
          </cell>
          <cell r="D155">
            <v>30</v>
          </cell>
          <cell r="E155">
            <v>30.060000000000002</v>
          </cell>
          <cell r="F155">
            <v>474.98</v>
          </cell>
          <cell r="G155">
            <v>0.11937170143252074</v>
          </cell>
          <cell r="H155">
            <v>679</v>
          </cell>
          <cell r="I155">
            <v>113.16666666666667</v>
          </cell>
          <cell r="J155">
            <v>138</v>
          </cell>
          <cell r="K155">
            <v>3</v>
          </cell>
          <cell r="L155">
            <v>6</v>
          </cell>
          <cell r="M155">
            <v>32</v>
          </cell>
          <cell r="N155">
            <v>0.2318840579710145</v>
          </cell>
          <cell r="O155">
            <v>9</v>
          </cell>
          <cell r="P155">
            <v>1.5</v>
          </cell>
          <cell r="Q155">
            <v>0.17562787970176763</v>
          </cell>
        </row>
        <row r="156">
          <cell r="A156">
            <v>8143</v>
          </cell>
          <cell r="B156" t="str">
            <v>AYTRE</v>
          </cell>
          <cell r="C156">
            <v>1913</v>
          </cell>
          <cell r="D156">
            <v>30</v>
          </cell>
          <cell r="E156">
            <v>30.1</v>
          </cell>
          <cell r="F156">
            <v>207.86999999999998</v>
          </cell>
          <cell r="G156">
            <v>0.10866178776790381</v>
          </cell>
          <cell r="H156">
            <v>347</v>
          </cell>
          <cell r="I156">
            <v>57.833333333333336</v>
          </cell>
          <cell r="J156">
            <v>60</v>
          </cell>
          <cell r="K156">
            <v>0</v>
          </cell>
          <cell r="L156">
            <v>3</v>
          </cell>
          <cell r="M156">
            <v>14</v>
          </cell>
          <cell r="N156">
            <v>0.23333333333333334</v>
          </cell>
          <cell r="O156">
            <v>4</v>
          </cell>
          <cell r="P156">
            <v>0.66666666666666663</v>
          </cell>
          <cell r="Q156">
            <v>0.17099756055061857</v>
          </cell>
        </row>
        <row r="157">
          <cell r="A157">
            <v>8145</v>
          </cell>
          <cell r="B157" t="str">
            <v>MARANS</v>
          </cell>
          <cell r="C157">
            <v>609</v>
          </cell>
          <cell r="D157">
            <v>0</v>
          </cell>
          <cell r="E157">
            <v>-0.02</v>
          </cell>
          <cell r="F157">
            <v>32.729999999999997</v>
          </cell>
          <cell r="G157">
            <v>5.3743842364532016E-2</v>
          </cell>
          <cell r="H157">
            <v>144</v>
          </cell>
          <cell r="I157">
            <v>24</v>
          </cell>
          <cell r="J157">
            <v>25</v>
          </cell>
          <cell r="K157">
            <v>3</v>
          </cell>
          <cell r="L157">
            <v>3</v>
          </cell>
          <cell r="M157">
            <v>6</v>
          </cell>
          <cell r="N157">
            <v>0.24</v>
          </cell>
          <cell r="O157">
            <v>2</v>
          </cell>
          <cell r="P157">
            <v>0.33333333333333331</v>
          </cell>
          <cell r="Q157">
            <v>0.146871921182266</v>
          </cell>
        </row>
        <row r="158">
          <cell r="A158">
            <v>8152</v>
          </cell>
          <cell r="B158" t="str">
            <v>PERIGNY</v>
          </cell>
          <cell r="C158">
            <v>985</v>
          </cell>
          <cell r="D158">
            <v>0</v>
          </cell>
          <cell r="E158">
            <v>-0.02</v>
          </cell>
          <cell r="F158">
            <v>173.97</v>
          </cell>
          <cell r="G158">
            <v>0.17661928934010152</v>
          </cell>
          <cell r="H158">
            <v>112</v>
          </cell>
          <cell r="I158">
            <v>18.666666666666668</v>
          </cell>
          <cell r="J158">
            <v>35</v>
          </cell>
          <cell r="K158">
            <v>0</v>
          </cell>
          <cell r="L158">
            <v>0</v>
          </cell>
          <cell r="M158">
            <v>9</v>
          </cell>
          <cell r="N158">
            <v>0.25714285714285712</v>
          </cell>
          <cell r="O158">
            <v>2</v>
          </cell>
          <cell r="P158">
            <v>0.33333333333333331</v>
          </cell>
          <cell r="Q158">
            <v>0.21688107324147932</v>
          </cell>
        </row>
        <row r="159">
          <cell r="A159">
            <v>8153</v>
          </cell>
          <cell r="B159" t="str">
            <v>LA ROCHELLE LES MINIMES</v>
          </cell>
          <cell r="C159">
            <v>472</v>
          </cell>
          <cell r="D159">
            <v>0</v>
          </cell>
          <cell r="E159">
            <v>0</v>
          </cell>
          <cell r="F159">
            <v>60.42</v>
          </cell>
          <cell r="G159">
            <v>0.12800847457627118</v>
          </cell>
          <cell r="H159">
            <v>77</v>
          </cell>
          <cell r="I159">
            <v>12.833333333333334</v>
          </cell>
          <cell r="J159">
            <v>18</v>
          </cell>
          <cell r="K159">
            <v>0</v>
          </cell>
          <cell r="L159">
            <v>0</v>
          </cell>
          <cell r="M159">
            <v>3</v>
          </cell>
          <cell r="N159">
            <v>0.16666666666666666</v>
          </cell>
          <cell r="O159">
            <v>3</v>
          </cell>
          <cell r="P159">
            <v>0.5</v>
          </cell>
          <cell r="Q159">
            <v>0.14733757062146891</v>
          </cell>
        </row>
        <row r="160">
          <cell r="A160">
            <v>8148</v>
          </cell>
          <cell r="B160" t="str">
            <v>SAINT MARTIN DE RE</v>
          </cell>
          <cell r="C160">
            <v>2244</v>
          </cell>
          <cell r="D160">
            <v>35.5</v>
          </cell>
          <cell r="E160">
            <v>65.48</v>
          </cell>
          <cell r="F160">
            <v>431.5</v>
          </cell>
          <cell r="G160">
            <v>0.19229055258467023</v>
          </cell>
          <cell r="H160">
            <v>220</v>
          </cell>
          <cell r="I160">
            <v>36.666666666666664</v>
          </cell>
          <cell r="J160">
            <v>37</v>
          </cell>
          <cell r="K160">
            <v>0</v>
          </cell>
          <cell r="L160">
            <v>0</v>
          </cell>
          <cell r="M160">
            <v>4</v>
          </cell>
          <cell r="N160">
            <v>0.10810810810810811</v>
          </cell>
          <cell r="O160">
            <v>7</v>
          </cell>
          <cell r="P160">
            <v>1.1666666666666667</v>
          </cell>
          <cell r="Q160">
            <v>0.15019933034638916</v>
          </cell>
        </row>
        <row r="161">
          <cell r="A161">
            <v>43816</v>
          </cell>
          <cell r="B161" t="str">
            <v>DGA CHARENTE MARITIME SUD</v>
          </cell>
          <cell r="C161">
            <v>17598</v>
          </cell>
          <cell r="D161">
            <v>413.12</v>
          </cell>
          <cell r="E161">
            <v>415.49</v>
          </cell>
          <cell r="F161">
            <v>3891.86</v>
          </cell>
          <cell r="G161">
            <v>0.2211535401750199</v>
          </cell>
          <cell r="H161">
            <v>1212</v>
          </cell>
          <cell r="I161">
            <v>202</v>
          </cell>
          <cell r="J161">
            <v>459</v>
          </cell>
          <cell r="K161">
            <v>3</v>
          </cell>
          <cell r="L161">
            <v>3</v>
          </cell>
          <cell r="M161">
            <v>57</v>
          </cell>
          <cell r="N161">
            <v>0.12418300653594772</v>
          </cell>
          <cell r="O161">
            <v>77</v>
          </cell>
          <cell r="P161">
            <v>12.833333333333334</v>
          </cell>
          <cell r="Q161">
            <v>0.17266827335548379</v>
          </cell>
        </row>
        <row r="162">
          <cell r="A162">
            <v>8131</v>
          </cell>
          <cell r="B162" t="str">
            <v>JONZAC</v>
          </cell>
          <cell r="C162">
            <v>1230</v>
          </cell>
          <cell r="D162">
            <v>0</v>
          </cell>
          <cell r="E162">
            <v>0</v>
          </cell>
          <cell r="F162">
            <v>367.07</v>
          </cell>
          <cell r="G162">
            <v>0.2984308943089431</v>
          </cell>
          <cell r="H162">
            <v>0</v>
          </cell>
          <cell r="I162">
            <v>0</v>
          </cell>
          <cell r="J162">
            <v>45</v>
          </cell>
          <cell r="K162">
            <v>0</v>
          </cell>
          <cell r="L162">
            <v>0</v>
          </cell>
          <cell r="M162">
            <v>5</v>
          </cell>
          <cell r="N162">
            <v>0.1111111111111111</v>
          </cell>
          <cell r="O162">
            <v>9</v>
          </cell>
          <cell r="P162">
            <v>1.5</v>
          </cell>
          <cell r="Q162">
            <v>0.2047710027100271</v>
          </cell>
        </row>
        <row r="163">
          <cell r="A163">
            <v>58134</v>
          </cell>
          <cell r="B163" t="str">
            <v>Multisite ROCHEFORT SUR MER</v>
          </cell>
          <cell r="C163">
            <v>5373</v>
          </cell>
          <cell r="D163">
            <v>42.45</v>
          </cell>
          <cell r="E163">
            <v>43.81</v>
          </cell>
          <cell r="F163">
            <v>796.01</v>
          </cell>
          <cell r="G163">
            <v>0.1481500093057882</v>
          </cell>
          <cell r="H163">
            <v>763</v>
          </cell>
          <cell r="I163">
            <v>127.16666666666667</v>
          </cell>
          <cell r="J163">
            <v>163</v>
          </cell>
          <cell r="K163">
            <v>1</v>
          </cell>
          <cell r="L163">
            <v>1</v>
          </cell>
          <cell r="M163">
            <v>27</v>
          </cell>
          <cell r="N163">
            <v>0.16564417177914109</v>
          </cell>
          <cell r="O163">
            <v>21</v>
          </cell>
          <cell r="P163">
            <v>3.5</v>
          </cell>
          <cell r="Q163">
            <v>0.15689709054246465</v>
          </cell>
        </row>
        <row r="164">
          <cell r="A164">
            <v>8134</v>
          </cell>
          <cell r="B164" t="str">
            <v>ROCHEFORT SUR MER</v>
          </cell>
          <cell r="C164">
            <v>2570</v>
          </cell>
          <cell r="D164">
            <v>0.05</v>
          </cell>
          <cell r="E164">
            <v>1.0000000000000002E-2</v>
          </cell>
          <cell r="F164">
            <v>436.64</v>
          </cell>
          <cell r="G164">
            <v>0.16989883268482489</v>
          </cell>
          <cell r="H164">
            <v>309</v>
          </cell>
          <cell r="I164">
            <v>51.5</v>
          </cell>
          <cell r="J164">
            <v>91</v>
          </cell>
          <cell r="K164">
            <v>1</v>
          </cell>
          <cell r="L164">
            <v>1</v>
          </cell>
          <cell r="M164">
            <v>26</v>
          </cell>
          <cell r="N164">
            <v>0.2857142857142857</v>
          </cell>
          <cell r="O164">
            <v>1</v>
          </cell>
          <cell r="P164">
            <v>0.16666666666666666</v>
          </cell>
          <cell r="Q164">
            <v>0.22780655919955528</v>
          </cell>
        </row>
        <row r="165">
          <cell r="A165">
            <v>8137</v>
          </cell>
          <cell r="B165" t="str">
            <v>SURGERES</v>
          </cell>
          <cell r="C165">
            <v>1369</v>
          </cell>
          <cell r="D165">
            <v>42.4</v>
          </cell>
          <cell r="E165">
            <v>42.4</v>
          </cell>
          <cell r="F165">
            <v>72.680000000000007</v>
          </cell>
          <cell r="G165">
            <v>5.3089846603360122E-2</v>
          </cell>
          <cell r="H165">
            <v>325</v>
          </cell>
          <cell r="I165">
            <v>54.166666666666664</v>
          </cell>
          <cell r="J165">
            <v>39</v>
          </cell>
          <cell r="K165">
            <v>0</v>
          </cell>
          <cell r="L165">
            <v>0</v>
          </cell>
          <cell r="M165">
            <v>1</v>
          </cell>
          <cell r="N165">
            <v>2.564102564102564E-2</v>
          </cell>
          <cell r="O165">
            <v>11</v>
          </cell>
          <cell r="P165">
            <v>1.8333333333333333</v>
          </cell>
          <cell r="Q165">
            <v>3.9365436122192884E-2</v>
          </cell>
        </row>
        <row r="166">
          <cell r="A166">
            <v>8142</v>
          </cell>
          <cell r="B166" t="str">
            <v>SAINT PIERRE D'OLERON</v>
          </cell>
          <cell r="C166">
            <v>1434</v>
          </cell>
          <cell r="D166">
            <v>0</v>
          </cell>
          <cell r="E166">
            <v>1.4</v>
          </cell>
          <cell r="F166">
            <v>286.68</v>
          </cell>
          <cell r="G166">
            <v>0.19991631799163181</v>
          </cell>
          <cell r="H166">
            <v>130</v>
          </cell>
          <cell r="I166">
            <v>21.666666666666668</v>
          </cell>
          <cell r="J166">
            <v>33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10</v>
          </cell>
          <cell r="P166">
            <v>1.6666666666666667</v>
          </cell>
          <cell r="Q166">
            <v>9.9958158995815907E-2</v>
          </cell>
        </row>
        <row r="167">
          <cell r="A167">
            <v>58135</v>
          </cell>
          <cell r="B167" t="str">
            <v>Multisite SAINTES</v>
          </cell>
          <cell r="C167">
            <v>2832</v>
          </cell>
          <cell r="D167">
            <v>0</v>
          </cell>
          <cell r="E167">
            <v>1.1000000000000001</v>
          </cell>
          <cell r="F167">
            <v>583.63</v>
          </cell>
          <cell r="G167">
            <v>0.2060840395480226</v>
          </cell>
          <cell r="H167">
            <v>238</v>
          </cell>
          <cell r="I167">
            <v>39.666666666666664</v>
          </cell>
          <cell r="J167">
            <v>76</v>
          </cell>
          <cell r="K167">
            <v>0</v>
          </cell>
          <cell r="L167">
            <v>0</v>
          </cell>
          <cell r="M167">
            <v>7</v>
          </cell>
          <cell r="N167">
            <v>9.2105263157894732E-2</v>
          </cell>
          <cell r="O167">
            <v>16</v>
          </cell>
          <cell r="P167">
            <v>2.6666666666666665</v>
          </cell>
          <cell r="Q167">
            <v>0.14909465135295866</v>
          </cell>
        </row>
        <row r="168">
          <cell r="A168">
            <v>8135</v>
          </cell>
          <cell r="B168" t="str">
            <v>SAINTES</v>
          </cell>
          <cell r="C168">
            <v>2353</v>
          </cell>
          <cell r="D168">
            <v>0</v>
          </cell>
          <cell r="E168">
            <v>1.1000000000000001</v>
          </cell>
          <cell r="F168">
            <v>562.75</v>
          </cell>
          <cell r="G168">
            <v>0.23916277093072674</v>
          </cell>
          <cell r="H168">
            <v>120</v>
          </cell>
          <cell r="I168">
            <v>20</v>
          </cell>
          <cell r="J168">
            <v>43</v>
          </cell>
          <cell r="K168">
            <v>0</v>
          </cell>
          <cell r="L168">
            <v>0</v>
          </cell>
          <cell r="M168">
            <v>5</v>
          </cell>
          <cell r="N168">
            <v>0.11627906976744186</v>
          </cell>
          <cell r="O168">
            <v>8</v>
          </cell>
          <cell r="P168">
            <v>1.3333333333333333</v>
          </cell>
          <cell r="Q168">
            <v>0.17772092034908429</v>
          </cell>
        </row>
        <row r="169">
          <cell r="A169">
            <v>8160</v>
          </cell>
          <cell r="B169" t="str">
            <v>SAINTES RECOUVRANCE</v>
          </cell>
          <cell r="C169">
            <v>479</v>
          </cell>
          <cell r="D169">
            <v>0</v>
          </cell>
          <cell r="E169">
            <v>0</v>
          </cell>
          <cell r="F169">
            <v>20.88</v>
          </cell>
          <cell r="G169">
            <v>4.3590814196242167E-2</v>
          </cell>
          <cell r="H169">
            <v>119</v>
          </cell>
          <cell r="I169">
            <v>19.833333333333332</v>
          </cell>
          <cell r="J169">
            <v>33</v>
          </cell>
          <cell r="K169">
            <v>0</v>
          </cell>
          <cell r="L169">
            <v>0</v>
          </cell>
          <cell r="M169">
            <v>2</v>
          </cell>
          <cell r="N169">
            <v>6.0606060606060608E-2</v>
          </cell>
          <cell r="O169">
            <v>8</v>
          </cell>
          <cell r="P169">
            <v>1.3333333333333333</v>
          </cell>
          <cell r="Q169">
            <v>5.2098437401151387E-2</v>
          </cell>
        </row>
        <row r="170">
          <cell r="A170">
            <v>8136</v>
          </cell>
          <cell r="B170" t="str">
            <v>SAINT JEAN D'ANGELY</v>
          </cell>
          <cell r="C170">
            <v>1237</v>
          </cell>
          <cell r="D170">
            <v>0.17</v>
          </cell>
          <cell r="E170">
            <v>0.11000000000000001</v>
          </cell>
          <cell r="F170">
            <v>107.92</v>
          </cell>
          <cell r="G170">
            <v>8.7243330638641883E-2</v>
          </cell>
          <cell r="H170">
            <v>251</v>
          </cell>
          <cell r="I170">
            <v>41.833333333333336</v>
          </cell>
          <cell r="J170">
            <v>44</v>
          </cell>
          <cell r="K170">
            <v>1</v>
          </cell>
          <cell r="L170">
            <v>1</v>
          </cell>
          <cell r="M170">
            <v>1</v>
          </cell>
          <cell r="N170">
            <v>2.2727272727272728E-2</v>
          </cell>
          <cell r="O170">
            <v>12</v>
          </cell>
          <cell r="P170">
            <v>2</v>
          </cell>
          <cell r="Q170">
            <v>5.4985301682957302E-2</v>
          </cell>
        </row>
        <row r="171">
          <cell r="A171">
            <v>8139</v>
          </cell>
          <cell r="B171" t="str">
            <v>MATHA</v>
          </cell>
          <cell r="C171">
            <v>773</v>
          </cell>
          <cell r="D171">
            <v>0</v>
          </cell>
          <cell r="E171">
            <v>-0.02</v>
          </cell>
          <cell r="F171">
            <v>10.520000000000001</v>
          </cell>
          <cell r="G171">
            <v>1.3609314359637777E-2</v>
          </cell>
          <cell r="H171">
            <v>214</v>
          </cell>
          <cell r="I171">
            <v>35.666666666666664</v>
          </cell>
          <cell r="J171">
            <v>27</v>
          </cell>
          <cell r="K171">
            <v>0</v>
          </cell>
          <cell r="L171">
            <v>0</v>
          </cell>
          <cell r="M171">
            <v>6</v>
          </cell>
          <cell r="N171">
            <v>0.22222222222222221</v>
          </cell>
          <cell r="O171">
            <v>2</v>
          </cell>
          <cell r="P171">
            <v>0.33333333333333331</v>
          </cell>
          <cell r="Q171">
            <v>0.11791576829092999</v>
          </cell>
        </row>
        <row r="172">
          <cell r="A172">
            <v>8140</v>
          </cell>
          <cell r="B172" t="str">
            <v>ROYAN</v>
          </cell>
          <cell r="C172">
            <v>6060</v>
          </cell>
          <cell r="D172">
            <v>370.5</v>
          </cell>
          <cell r="E172">
            <v>370.48</v>
          </cell>
          <cell r="F172">
            <v>2026.69</v>
          </cell>
          <cell r="G172">
            <v>0.33443729372937292</v>
          </cell>
          <cell r="H172">
            <v>0</v>
          </cell>
          <cell r="I172">
            <v>0</v>
          </cell>
          <cell r="J172">
            <v>104</v>
          </cell>
          <cell r="K172">
            <v>1</v>
          </cell>
          <cell r="L172">
            <v>1</v>
          </cell>
          <cell r="M172">
            <v>11</v>
          </cell>
          <cell r="N172">
            <v>0.10576923076923077</v>
          </cell>
          <cell r="O172">
            <v>20</v>
          </cell>
          <cell r="P172">
            <v>3.3333333333333335</v>
          </cell>
          <cell r="Q172">
            <v>0.22010326224930185</v>
          </cell>
        </row>
        <row r="173">
          <cell r="A173">
            <v>43874</v>
          </cell>
          <cell r="B173" t="str">
            <v>DGA CHARENTE</v>
          </cell>
          <cell r="C173">
            <v>18755</v>
          </cell>
          <cell r="D173">
            <v>107.88</v>
          </cell>
          <cell r="E173">
            <v>170.9</v>
          </cell>
          <cell r="F173">
            <v>3048.72</v>
          </cell>
          <cell r="G173">
            <v>0.16255505198613701</v>
          </cell>
          <cell r="H173">
            <v>2391</v>
          </cell>
          <cell r="I173">
            <v>398.5</v>
          </cell>
          <cell r="J173">
            <v>471</v>
          </cell>
          <cell r="K173">
            <v>2</v>
          </cell>
          <cell r="L173">
            <v>3</v>
          </cell>
          <cell r="M173">
            <v>79</v>
          </cell>
          <cell r="N173">
            <v>0.16772823779193205</v>
          </cell>
          <cell r="O173">
            <v>58</v>
          </cell>
          <cell r="P173">
            <v>9.6666666666666661</v>
          </cell>
          <cell r="Q173">
            <v>0.16514164488903454</v>
          </cell>
        </row>
        <row r="174">
          <cell r="A174">
            <v>55200</v>
          </cell>
          <cell r="B174" t="str">
            <v>Multisite ANGOULEME</v>
          </cell>
          <cell r="C174">
            <v>7641</v>
          </cell>
          <cell r="D174">
            <v>38.840000000000003</v>
          </cell>
          <cell r="E174">
            <v>101.89999999999999</v>
          </cell>
          <cell r="F174">
            <v>1531.8400000000001</v>
          </cell>
          <cell r="G174">
            <v>0.20047637743750821</v>
          </cell>
          <cell r="H174">
            <v>685</v>
          </cell>
          <cell r="I174">
            <v>114.16666666666667</v>
          </cell>
          <cell r="J174">
            <v>162</v>
          </cell>
          <cell r="K174">
            <v>2</v>
          </cell>
          <cell r="L174">
            <v>2</v>
          </cell>
          <cell r="M174">
            <v>25</v>
          </cell>
          <cell r="N174">
            <v>0.15432098765432098</v>
          </cell>
          <cell r="O174">
            <v>22</v>
          </cell>
          <cell r="P174">
            <v>3.6666666666666665</v>
          </cell>
          <cell r="Q174">
            <v>0.17739868254591459</v>
          </cell>
        </row>
        <row r="175">
          <cell r="A175">
            <v>5200</v>
          </cell>
          <cell r="B175" t="str">
            <v>ANGOULEME</v>
          </cell>
          <cell r="C175">
            <v>5884</v>
          </cell>
          <cell r="D175">
            <v>38</v>
          </cell>
          <cell r="E175">
            <v>100.46</v>
          </cell>
          <cell r="F175">
            <v>1334.81</v>
          </cell>
          <cell r="G175">
            <v>0.22685418082936776</v>
          </cell>
          <cell r="H175">
            <v>372</v>
          </cell>
          <cell r="I175">
            <v>62</v>
          </cell>
          <cell r="J175">
            <v>113</v>
          </cell>
          <cell r="K175">
            <v>0</v>
          </cell>
          <cell r="L175">
            <v>0</v>
          </cell>
          <cell r="M175">
            <v>14</v>
          </cell>
          <cell r="N175">
            <v>0.12389380530973451</v>
          </cell>
          <cell r="O175">
            <v>19</v>
          </cell>
          <cell r="P175">
            <v>3.1666666666666665</v>
          </cell>
          <cell r="Q175">
            <v>0.17537399306955115</v>
          </cell>
        </row>
        <row r="176">
          <cell r="A176">
            <v>5237</v>
          </cell>
          <cell r="B176" t="str">
            <v>RUELLE</v>
          </cell>
          <cell r="C176">
            <v>1757</v>
          </cell>
          <cell r="D176">
            <v>0.84</v>
          </cell>
          <cell r="E176">
            <v>1.44</v>
          </cell>
          <cell r="F176">
            <v>197.04</v>
          </cell>
          <cell r="G176">
            <v>0.112145702902675</v>
          </cell>
          <cell r="H176">
            <v>313</v>
          </cell>
          <cell r="I176">
            <v>52.166666666666664</v>
          </cell>
          <cell r="J176">
            <v>49</v>
          </cell>
          <cell r="K176">
            <v>2</v>
          </cell>
          <cell r="L176">
            <v>2</v>
          </cell>
          <cell r="M176">
            <v>11</v>
          </cell>
          <cell r="N176">
            <v>0.22448979591836735</v>
          </cell>
          <cell r="O176">
            <v>4</v>
          </cell>
          <cell r="P176">
            <v>0.66666666666666663</v>
          </cell>
          <cell r="Q176">
            <v>0.16831774941052119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</row>
        <row r="178">
          <cell r="A178">
            <v>5231</v>
          </cell>
          <cell r="B178" t="str">
            <v>BARBEZIEUX</v>
          </cell>
          <cell r="C178">
            <v>1067</v>
          </cell>
          <cell r="D178">
            <v>0</v>
          </cell>
          <cell r="E178">
            <v>0</v>
          </cell>
          <cell r="F178">
            <v>5.95</v>
          </cell>
          <cell r="G178">
            <v>5.5763823805060923E-3</v>
          </cell>
          <cell r="H178">
            <v>304</v>
          </cell>
          <cell r="I178">
            <v>50.666666666666664</v>
          </cell>
          <cell r="J178">
            <v>32</v>
          </cell>
          <cell r="K178">
            <v>0</v>
          </cell>
          <cell r="L178">
            <v>0</v>
          </cell>
          <cell r="M178">
            <v>3</v>
          </cell>
          <cell r="N178">
            <v>9.375E-2</v>
          </cell>
          <cell r="O178">
            <v>7</v>
          </cell>
          <cell r="P178">
            <v>1.1666666666666667</v>
          </cell>
          <cell r="Q178">
            <v>4.9663191190253045E-2</v>
          </cell>
        </row>
        <row r="179">
          <cell r="A179">
            <v>5234</v>
          </cell>
          <cell r="B179" t="str">
            <v>RUFFEC</v>
          </cell>
          <cell r="C179">
            <v>1454</v>
          </cell>
          <cell r="D179">
            <v>50.02</v>
          </cell>
          <cell r="E179">
            <v>49.970000000000006</v>
          </cell>
          <cell r="F179">
            <v>302.36</v>
          </cell>
          <cell r="G179">
            <v>0.20795048143053646</v>
          </cell>
          <cell r="H179">
            <v>120</v>
          </cell>
          <cell r="I179">
            <v>20</v>
          </cell>
          <cell r="J179">
            <v>45</v>
          </cell>
          <cell r="K179">
            <v>0</v>
          </cell>
          <cell r="L179">
            <v>0</v>
          </cell>
          <cell r="M179">
            <v>11</v>
          </cell>
          <cell r="N179">
            <v>0.24444444444444444</v>
          </cell>
          <cell r="O179">
            <v>3</v>
          </cell>
          <cell r="P179">
            <v>0.5</v>
          </cell>
          <cell r="Q179">
            <v>0.22619746293749043</v>
          </cell>
        </row>
        <row r="180">
          <cell r="A180">
            <v>5236</v>
          </cell>
          <cell r="B180" t="str">
            <v>ANGOULEME VICTOR HUGO</v>
          </cell>
          <cell r="C180">
            <v>2571</v>
          </cell>
          <cell r="D180">
            <v>0</v>
          </cell>
          <cell r="E180">
            <v>0.03</v>
          </cell>
          <cell r="F180">
            <v>189.98</v>
          </cell>
          <cell r="G180">
            <v>7.3893426682224816E-2</v>
          </cell>
          <cell r="H180">
            <v>556</v>
          </cell>
          <cell r="I180">
            <v>92.666666666666671</v>
          </cell>
          <cell r="J180">
            <v>67</v>
          </cell>
          <cell r="K180">
            <v>0</v>
          </cell>
          <cell r="L180">
            <v>1</v>
          </cell>
          <cell r="M180">
            <v>13</v>
          </cell>
          <cell r="N180">
            <v>0.19402985074626866</v>
          </cell>
          <cell r="O180">
            <v>7</v>
          </cell>
          <cell r="P180">
            <v>1.1666666666666667</v>
          </cell>
          <cell r="Q180">
            <v>0.13396163871424674</v>
          </cell>
        </row>
        <row r="181">
          <cell r="A181">
            <v>58138</v>
          </cell>
          <cell r="B181" t="str">
            <v>Multisite COGNAC</v>
          </cell>
          <cell r="C181">
            <v>5927</v>
          </cell>
          <cell r="D181">
            <v>19.03</v>
          </cell>
          <cell r="E181">
            <v>19.010000000000002</v>
          </cell>
          <cell r="F181">
            <v>1018.5799999999999</v>
          </cell>
          <cell r="G181">
            <v>0.17185422642146109</v>
          </cell>
          <cell r="H181">
            <v>701</v>
          </cell>
          <cell r="I181">
            <v>116.83333333333333</v>
          </cell>
          <cell r="J181">
            <v>165</v>
          </cell>
          <cell r="K181">
            <v>0</v>
          </cell>
          <cell r="L181">
            <v>0</v>
          </cell>
          <cell r="M181">
            <v>27</v>
          </cell>
          <cell r="N181">
            <v>0.16363636363636364</v>
          </cell>
          <cell r="O181">
            <v>21</v>
          </cell>
          <cell r="P181">
            <v>3.5</v>
          </cell>
          <cell r="Q181">
            <v>0.16774529502891236</v>
          </cell>
        </row>
        <row r="182">
          <cell r="A182">
            <v>5232</v>
          </cell>
          <cell r="B182" t="str">
            <v>JARNAC</v>
          </cell>
          <cell r="C182">
            <v>1495</v>
          </cell>
          <cell r="D182">
            <v>19</v>
          </cell>
          <cell r="E182">
            <v>18.920000000000002</v>
          </cell>
          <cell r="F182">
            <v>159.14999999999998</v>
          </cell>
          <cell r="G182">
            <v>0.10645484949832774</v>
          </cell>
          <cell r="H182">
            <v>275</v>
          </cell>
          <cell r="I182">
            <v>45.833333333333336</v>
          </cell>
          <cell r="J182">
            <v>32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10</v>
          </cell>
          <cell r="P182">
            <v>1.6666666666666667</v>
          </cell>
          <cell r="Q182">
            <v>5.3227424749163872E-2</v>
          </cell>
        </row>
        <row r="183">
          <cell r="A183">
            <v>5240</v>
          </cell>
          <cell r="B183" t="str">
            <v>ROUILLAC</v>
          </cell>
          <cell r="C183">
            <v>758</v>
          </cell>
          <cell r="D183">
            <v>0</v>
          </cell>
          <cell r="E183">
            <v>0.10999999999999999</v>
          </cell>
          <cell r="F183">
            <v>82.71</v>
          </cell>
          <cell r="G183">
            <v>0.10911609498680738</v>
          </cell>
          <cell r="H183">
            <v>138</v>
          </cell>
          <cell r="I183">
            <v>23</v>
          </cell>
          <cell r="J183">
            <v>29</v>
          </cell>
          <cell r="K183">
            <v>0</v>
          </cell>
          <cell r="L183">
            <v>0</v>
          </cell>
          <cell r="M183">
            <v>9</v>
          </cell>
          <cell r="N183">
            <v>0.31034482758620691</v>
          </cell>
          <cell r="O183">
            <v>0</v>
          </cell>
          <cell r="P183">
            <v>0</v>
          </cell>
          <cell r="Q183">
            <v>0.20973046128650713</v>
          </cell>
        </row>
        <row r="184">
          <cell r="A184">
            <v>8138</v>
          </cell>
          <cell r="B184" t="str">
            <v>COGNAC</v>
          </cell>
          <cell r="C184">
            <v>3674</v>
          </cell>
          <cell r="D184">
            <v>0.03</v>
          </cell>
          <cell r="E184">
            <v>-2.0000000000000004E-2</v>
          </cell>
          <cell r="F184">
            <v>776.71</v>
          </cell>
          <cell r="G184">
            <v>0.21140718562874253</v>
          </cell>
          <cell r="H184">
            <v>289</v>
          </cell>
          <cell r="I184">
            <v>48.166666666666664</v>
          </cell>
          <cell r="J184">
            <v>104</v>
          </cell>
          <cell r="K184">
            <v>0</v>
          </cell>
          <cell r="L184">
            <v>0</v>
          </cell>
          <cell r="M184">
            <v>18</v>
          </cell>
          <cell r="N184">
            <v>0.17307692307692307</v>
          </cell>
          <cell r="O184">
            <v>13</v>
          </cell>
          <cell r="P184">
            <v>2.1666666666666665</v>
          </cell>
          <cell r="Q184">
            <v>0.19224205435283281</v>
          </cell>
        </row>
        <row r="185">
          <cell r="A185">
            <v>43747</v>
          </cell>
          <cell r="B185" t="str">
            <v>DGA DORDOGNE</v>
          </cell>
          <cell r="C185">
            <v>12780</v>
          </cell>
          <cell r="D185">
            <v>87.04</v>
          </cell>
          <cell r="E185">
            <v>132.35</v>
          </cell>
          <cell r="F185">
            <v>1677.39</v>
          </cell>
          <cell r="G185">
            <v>0.1312511737089202</v>
          </cell>
          <cell r="H185">
            <v>2029</v>
          </cell>
          <cell r="I185">
            <v>338.16666666666669</v>
          </cell>
          <cell r="J185">
            <v>303</v>
          </cell>
          <cell r="K185">
            <v>3</v>
          </cell>
          <cell r="L185">
            <v>4</v>
          </cell>
          <cell r="M185">
            <v>64</v>
          </cell>
          <cell r="N185">
            <v>0.21122112211221122</v>
          </cell>
          <cell r="O185">
            <v>24</v>
          </cell>
          <cell r="P185">
            <v>4</v>
          </cell>
          <cell r="Q185">
            <v>0.17123614791056571</v>
          </cell>
        </row>
        <row r="186">
          <cell r="A186">
            <v>5233</v>
          </cell>
          <cell r="B186" t="str">
            <v>PERIGUEUX</v>
          </cell>
          <cell r="C186">
            <v>5950</v>
          </cell>
          <cell r="D186">
            <v>50.1</v>
          </cell>
          <cell r="E186">
            <v>60.48</v>
          </cell>
          <cell r="F186">
            <v>731.30000000000007</v>
          </cell>
          <cell r="G186">
            <v>0.1229075630252101</v>
          </cell>
          <cell r="H186">
            <v>995</v>
          </cell>
          <cell r="I186">
            <v>165.83333333333334</v>
          </cell>
          <cell r="J186">
            <v>117</v>
          </cell>
          <cell r="K186">
            <v>0</v>
          </cell>
          <cell r="L186">
            <v>0</v>
          </cell>
          <cell r="M186">
            <v>18</v>
          </cell>
          <cell r="N186">
            <v>0.15384615384615385</v>
          </cell>
          <cell r="O186">
            <v>16</v>
          </cell>
          <cell r="P186">
            <v>2.6666666666666665</v>
          </cell>
          <cell r="Q186">
            <v>0.13837685843568198</v>
          </cell>
        </row>
        <row r="187">
          <cell r="A187">
            <v>55235</v>
          </cell>
          <cell r="B187" t="str">
            <v>Multisite BERGERAC</v>
          </cell>
          <cell r="C187">
            <v>4386</v>
          </cell>
          <cell r="D187">
            <v>35</v>
          </cell>
          <cell r="E187">
            <v>70</v>
          </cell>
          <cell r="F187">
            <v>725.92000000000007</v>
          </cell>
          <cell r="G187">
            <v>0.16550843593251255</v>
          </cell>
          <cell r="H187">
            <v>547</v>
          </cell>
          <cell r="I187">
            <v>91.166666666666671</v>
          </cell>
          <cell r="J187">
            <v>119</v>
          </cell>
          <cell r="K187">
            <v>0</v>
          </cell>
          <cell r="L187">
            <v>0</v>
          </cell>
          <cell r="M187">
            <v>27</v>
          </cell>
          <cell r="N187">
            <v>0.22689075630252101</v>
          </cell>
          <cell r="O187">
            <v>8</v>
          </cell>
          <cell r="P187">
            <v>1.3333333333333333</v>
          </cell>
          <cell r="Q187">
            <v>0.19619959611751678</v>
          </cell>
        </row>
        <row r="188">
          <cell r="A188">
            <v>1849</v>
          </cell>
          <cell r="B188" t="str">
            <v>STE FOY LA GRANDE</v>
          </cell>
          <cell r="C188">
            <v>1149</v>
          </cell>
          <cell r="D188">
            <v>0</v>
          </cell>
          <cell r="E188">
            <v>15</v>
          </cell>
          <cell r="F188">
            <v>113.74000000000001</v>
          </cell>
          <cell r="G188">
            <v>9.8990426457789396E-2</v>
          </cell>
          <cell r="H188">
            <v>220</v>
          </cell>
          <cell r="I188">
            <v>36.666666666666664</v>
          </cell>
          <cell r="J188">
            <v>32</v>
          </cell>
          <cell r="K188">
            <v>0</v>
          </cell>
          <cell r="L188">
            <v>0</v>
          </cell>
          <cell r="M188">
            <v>11</v>
          </cell>
          <cell r="N188">
            <v>0.34375</v>
          </cell>
          <cell r="O188">
            <v>0</v>
          </cell>
          <cell r="P188">
            <v>0</v>
          </cell>
          <cell r="Q188">
            <v>0.22137021322889469</v>
          </cell>
        </row>
        <row r="189">
          <cell r="A189">
            <v>5235</v>
          </cell>
          <cell r="B189" t="str">
            <v>BERGERAC</v>
          </cell>
          <cell r="C189">
            <v>2466</v>
          </cell>
          <cell r="D189">
            <v>35</v>
          </cell>
          <cell r="E189">
            <v>55</v>
          </cell>
          <cell r="F189">
            <v>543.63</v>
          </cell>
          <cell r="G189">
            <v>0.2204501216545012</v>
          </cell>
          <cell r="H189">
            <v>172</v>
          </cell>
          <cell r="I189">
            <v>28.666666666666668</v>
          </cell>
          <cell r="J189">
            <v>66</v>
          </cell>
          <cell r="K189">
            <v>0</v>
          </cell>
          <cell r="L189">
            <v>0</v>
          </cell>
          <cell r="M189">
            <v>14</v>
          </cell>
          <cell r="N189">
            <v>0.21212121212121213</v>
          </cell>
          <cell r="O189">
            <v>6</v>
          </cell>
          <cell r="P189">
            <v>1</v>
          </cell>
          <cell r="Q189">
            <v>0.21628566688785666</v>
          </cell>
        </row>
        <row r="190">
          <cell r="A190">
            <v>5239</v>
          </cell>
          <cell r="B190" t="str">
            <v>MUSSIDAN</v>
          </cell>
          <cell r="C190">
            <v>771</v>
          </cell>
          <cell r="D190">
            <v>0</v>
          </cell>
          <cell r="E190">
            <v>0</v>
          </cell>
          <cell r="F190">
            <v>68.550000000000011</v>
          </cell>
          <cell r="G190">
            <v>8.8910505836575893E-2</v>
          </cell>
          <cell r="H190">
            <v>156</v>
          </cell>
          <cell r="I190">
            <v>26</v>
          </cell>
          <cell r="J190">
            <v>21</v>
          </cell>
          <cell r="K190">
            <v>0</v>
          </cell>
          <cell r="L190">
            <v>0</v>
          </cell>
          <cell r="M190">
            <v>2</v>
          </cell>
          <cell r="N190">
            <v>9.5238095238095233E-2</v>
          </cell>
          <cell r="O190">
            <v>5</v>
          </cell>
          <cell r="P190">
            <v>0.83333333333333337</v>
          </cell>
          <cell r="Q190">
            <v>9.2074300537335563E-2</v>
          </cell>
        </row>
        <row r="191">
          <cell r="A191">
            <v>5238</v>
          </cell>
          <cell r="B191" t="str">
            <v>SARLAT</v>
          </cell>
          <cell r="C191">
            <v>1186</v>
          </cell>
          <cell r="D191">
            <v>7.0000000000000007E-2</v>
          </cell>
          <cell r="E191">
            <v>1.0000000000000009E-2</v>
          </cell>
          <cell r="F191">
            <v>51.3</v>
          </cell>
          <cell r="G191">
            <v>4.3254637436762222E-2</v>
          </cell>
          <cell r="H191">
            <v>293</v>
          </cell>
          <cell r="I191">
            <v>48.833333333333336</v>
          </cell>
          <cell r="J191">
            <v>34</v>
          </cell>
          <cell r="K191">
            <v>1</v>
          </cell>
          <cell r="L191">
            <v>2</v>
          </cell>
          <cell r="M191">
            <v>14</v>
          </cell>
          <cell r="N191">
            <v>0.41176470588235292</v>
          </cell>
          <cell r="O191">
            <v>0</v>
          </cell>
          <cell r="P191">
            <v>0</v>
          </cell>
          <cell r="Q191">
            <v>0.22750967165955757</v>
          </cell>
        </row>
        <row r="192">
          <cell r="A192">
            <v>5241</v>
          </cell>
          <cell r="B192" t="str">
            <v>NONTRON</v>
          </cell>
          <cell r="C192">
            <v>1199</v>
          </cell>
          <cell r="D192">
            <v>1.87</v>
          </cell>
          <cell r="E192">
            <v>1.87</v>
          </cell>
          <cell r="F192">
            <v>168.85999999999999</v>
          </cell>
          <cell r="G192">
            <v>0.14083402835696412</v>
          </cell>
          <cell r="H192">
            <v>179</v>
          </cell>
          <cell r="I192">
            <v>29.833333333333332</v>
          </cell>
          <cell r="J192">
            <v>33</v>
          </cell>
          <cell r="K192">
            <v>2</v>
          </cell>
          <cell r="L192">
            <v>2</v>
          </cell>
          <cell r="M192">
            <v>5</v>
          </cell>
          <cell r="N192">
            <v>0.15151515151515152</v>
          </cell>
          <cell r="O192">
            <v>5</v>
          </cell>
          <cell r="P192">
            <v>0.83333333333333337</v>
          </cell>
          <cell r="Q192">
            <v>0.14617458993605781</v>
          </cell>
        </row>
        <row r="193">
          <cell r="A193">
            <v>43864</v>
          </cell>
          <cell r="B193" t="str">
            <v>DGA HT VIENNE CREUSE</v>
          </cell>
          <cell r="C193">
            <v>19491</v>
          </cell>
          <cell r="D193">
            <v>80.45</v>
          </cell>
          <cell r="E193">
            <v>121.89999999999999</v>
          </cell>
          <cell r="F193">
            <v>2727.92</v>
          </cell>
          <cell r="G193">
            <v>0.13995792930070289</v>
          </cell>
          <cell r="H193">
            <v>2925</v>
          </cell>
          <cell r="I193">
            <v>487.5</v>
          </cell>
          <cell r="J193">
            <v>458</v>
          </cell>
          <cell r="K193">
            <v>3</v>
          </cell>
          <cell r="L193">
            <v>4</v>
          </cell>
          <cell r="M193">
            <v>107</v>
          </cell>
          <cell r="N193">
            <v>0.23362445414847161</v>
          </cell>
          <cell r="O193">
            <v>26</v>
          </cell>
          <cell r="P193">
            <v>4.333333333333333</v>
          </cell>
          <cell r="Q193">
            <v>0.18679119172458725</v>
          </cell>
        </row>
        <row r="194">
          <cell r="A194">
            <v>6700</v>
          </cell>
          <cell r="B194" t="str">
            <v>LIMOGES</v>
          </cell>
          <cell r="C194">
            <v>6458</v>
          </cell>
          <cell r="D194">
            <v>0</v>
          </cell>
          <cell r="E194">
            <v>40.1</v>
          </cell>
          <cell r="F194">
            <v>904.74</v>
          </cell>
          <cell r="G194">
            <v>0.14009600495509444</v>
          </cell>
          <cell r="H194">
            <v>969</v>
          </cell>
          <cell r="I194">
            <v>161.5</v>
          </cell>
          <cell r="J194">
            <v>156</v>
          </cell>
          <cell r="K194">
            <v>0</v>
          </cell>
          <cell r="L194">
            <v>0</v>
          </cell>
          <cell r="M194">
            <v>35</v>
          </cell>
          <cell r="N194">
            <v>0.22435897435897437</v>
          </cell>
          <cell r="O194">
            <v>11</v>
          </cell>
          <cell r="P194">
            <v>1.8333333333333333</v>
          </cell>
          <cell r="Q194">
            <v>0.18222748965703439</v>
          </cell>
        </row>
        <row r="195">
          <cell r="A195">
            <v>6731</v>
          </cell>
          <cell r="B195" t="str">
            <v>AUBUSSON</v>
          </cell>
          <cell r="C195">
            <v>1293</v>
          </cell>
          <cell r="D195">
            <v>0.02</v>
          </cell>
          <cell r="E195">
            <v>0.2</v>
          </cell>
          <cell r="F195">
            <v>71.83</v>
          </cell>
          <cell r="G195">
            <v>5.5552977571539056E-2</v>
          </cell>
          <cell r="H195">
            <v>304</v>
          </cell>
          <cell r="I195">
            <v>50.666666666666664</v>
          </cell>
          <cell r="J195">
            <v>29</v>
          </cell>
          <cell r="K195">
            <v>1</v>
          </cell>
          <cell r="L195">
            <v>1</v>
          </cell>
          <cell r="M195">
            <v>9</v>
          </cell>
          <cell r="N195">
            <v>0.31034482758620691</v>
          </cell>
          <cell r="O195">
            <v>0</v>
          </cell>
          <cell r="P195">
            <v>0</v>
          </cell>
          <cell r="Q195">
            <v>0.18294890257887297</v>
          </cell>
        </row>
        <row r="196">
          <cell r="A196">
            <v>56733</v>
          </cell>
          <cell r="B196" t="str">
            <v>Multisite GUERET</v>
          </cell>
          <cell r="C196">
            <v>3325</v>
          </cell>
          <cell r="D196">
            <v>50.05</v>
          </cell>
          <cell r="E196">
            <v>50.550000000000004</v>
          </cell>
          <cell r="F196">
            <v>797.61</v>
          </cell>
          <cell r="G196">
            <v>0.23988270676691731</v>
          </cell>
          <cell r="H196">
            <v>167</v>
          </cell>
          <cell r="I196">
            <v>27.833333333333332</v>
          </cell>
          <cell r="J196">
            <v>72</v>
          </cell>
          <cell r="K196">
            <v>1</v>
          </cell>
          <cell r="L196">
            <v>1</v>
          </cell>
          <cell r="M196">
            <v>29</v>
          </cell>
          <cell r="N196">
            <v>0.40277777777777779</v>
          </cell>
          <cell r="O196">
            <v>0</v>
          </cell>
          <cell r="P196">
            <v>0</v>
          </cell>
          <cell r="Q196">
            <v>0.32133024227234752</v>
          </cell>
        </row>
        <row r="197">
          <cell r="A197">
            <v>6733</v>
          </cell>
          <cell r="B197" t="str">
            <v>GUERET</v>
          </cell>
          <cell r="C197">
            <v>2206</v>
          </cell>
          <cell r="D197">
            <v>0.05</v>
          </cell>
          <cell r="E197">
            <v>0.55000000000000004</v>
          </cell>
          <cell r="F197">
            <v>599.04</v>
          </cell>
          <cell r="G197">
            <v>0.27155031731640977</v>
          </cell>
          <cell r="H197">
            <v>41</v>
          </cell>
          <cell r="I197">
            <v>6.833333333333333</v>
          </cell>
          <cell r="J197">
            <v>47</v>
          </cell>
          <cell r="K197">
            <v>1</v>
          </cell>
          <cell r="L197">
            <v>1</v>
          </cell>
          <cell r="M197">
            <v>17</v>
          </cell>
          <cell r="N197">
            <v>0.36170212765957449</v>
          </cell>
          <cell r="O197">
            <v>0</v>
          </cell>
          <cell r="P197">
            <v>0</v>
          </cell>
          <cell r="Q197">
            <v>0.3166262224879921</v>
          </cell>
        </row>
        <row r="198">
          <cell r="A198">
            <v>6739</v>
          </cell>
          <cell r="B198" t="str">
            <v>LA SOUTERRAINE</v>
          </cell>
          <cell r="C198">
            <v>1119</v>
          </cell>
          <cell r="D198">
            <v>50</v>
          </cell>
          <cell r="E198">
            <v>50</v>
          </cell>
          <cell r="F198">
            <v>198.57</v>
          </cell>
          <cell r="G198">
            <v>0.17745308310991956</v>
          </cell>
          <cell r="H198">
            <v>126</v>
          </cell>
          <cell r="I198">
            <v>21</v>
          </cell>
          <cell r="J198">
            <v>25</v>
          </cell>
          <cell r="K198">
            <v>0</v>
          </cell>
          <cell r="L198">
            <v>0</v>
          </cell>
          <cell r="M198">
            <v>12</v>
          </cell>
          <cell r="N198">
            <v>0.44</v>
          </cell>
          <cell r="O198">
            <v>0</v>
          </cell>
          <cell r="P198">
            <v>0</v>
          </cell>
          <cell r="Q198">
            <v>0.30872654155495977</v>
          </cell>
        </row>
        <row r="199">
          <cell r="A199">
            <v>56734</v>
          </cell>
          <cell r="B199" t="str">
            <v>Multisite ST JUNIEN</v>
          </cell>
          <cell r="C199">
            <v>3112</v>
          </cell>
          <cell r="D199">
            <v>0.38</v>
          </cell>
          <cell r="E199">
            <v>0.4</v>
          </cell>
          <cell r="F199">
            <v>361</v>
          </cell>
          <cell r="G199">
            <v>0.1160025706940874</v>
          </cell>
          <cell r="H199">
            <v>542</v>
          </cell>
          <cell r="I199">
            <v>90.333333333333329</v>
          </cell>
          <cell r="J199">
            <v>79</v>
          </cell>
          <cell r="K199">
            <v>1</v>
          </cell>
          <cell r="L199">
            <v>1</v>
          </cell>
          <cell r="M199">
            <v>9</v>
          </cell>
          <cell r="N199">
            <v>0.11392405063291139</v>
          </cell>
          <cell r="O199">
            <v>14</v>
          </cell>
          <cell r="P199">
            <v>2.3333333333333335</v>
          </cell>
          <cell r="Q199">
            <v>0.11496331066349939</v>
          </cell>
        </row>
        <row r="200">
          <cell r="A200">
            <v>6734</v>
          </cell>
          <cell r="B200" t="str">
            <v>SAINT JUNIEN</v>
          </cell>
          <cell r="C200">
            <v>1565</v>
          </cell>
          <cell r="D200">
            <v>0.38</v>
          </cell>
          <cell r="E200">
            <v>0.41</v>
          </cell>
          <cell r="F200">
            <v>113.67</v>
          </cell>
          <cell r="G200">
            <v>7.2632587859424919E-2</v>
          </cell>
          <cell r="H200">
            <v>341</v>
          </cell>
          <cell r="I200">
            <v>56.833333333333336</v>
          </cell>
          <cell r="J200">
            <v>38</v>
          </cell>
          <cell r="K200">
            <v>1</v>
          </cell>
          <cell r="L200">
            <v>1</v>
          </cell>
          <cell r="M200">
            <v>7</v>
          </cell>
          <cell r="N200">
            <v>0.18421052631578946</v>
          </cell>
          <cell r="O200">
            <v>5</v>
          </cell>
          <cell r="P200">
            <v>0.83333333333333337</v>
          </cell>
          <cell r="Q200">
            <v>0.12842155708760719</v>
          </cell>
        </row>
        <row r="201">
          <cell r="A201">
            <v>6737</v>
          </cell>
          <cell r="B201" t="str">
            <v>CONFOLENS</v>
          </cell>
          <cell r="C201">
            <v>933</v>
          </cell>
          <cell r="D201">
            <v>0</v>
          </cell>
          <cell r="E201">
            <v>0</v>
          </cell>
          <cell r="F201">
            <v>218.15</v>
          </cell>
          <cell r="G201">
            <v>0.23381564844587352</v>
          </cell>
          <cell r="H201">
            <v>53</v>
          </cell>
          <cell r="I201">
            <v>8.8333333333333339</v>
          </cell>
          <cell r="J201">
            <v>22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7</v>
          </cell>
          <cell r="P201">
            <v>1.1666666666666667</v>
          </cell>
          <cell r="Q201">
            <v>0.11690782422293676</v>
          </cell>
        </row>
        <row r="202">
          <cell r="A202">
            <v>6740</v>
          </cell>
          <cell r="B202" t="str">
            <v>BELLAC</v>
          </cell>
          <cell r="C202">
            <v>614</v>
          </cell>
          <cell r="D202">
            <v>0</v>
          </cell>
          <cell r="E202">
            <v>-0.02</v>
          </cell>
          <cell r="F202">
            <v>29.17</v>
          </cell>
          <cell r="G202">
            <v>4.750814332247557E-2</v>
          </cell>
          <cell r="H202">
            <v>149</v>
          </cell>
          <cell r="I202">
            <v>24.833333333333332</v>
          </cell>
          <cell r="J202">
            <v>19</v>
          </cell>
          <cell r="K202">
            <v>0</v>
          </cell>
          <cell r="L202">
            <v>0</v>
          </cell>
          <cell r="M202">
            <v>2</v>
          </cell>
          <cell r="N202">
            <v>0.10526315789473684</v>
          </cell>
          <cell r="O202">
            <v>4</v>
          </cell>
          <cell r="P202">
            <v>0.66666666666666663</v>
          </cell>
          <cell r="Q202">
            <v>7.6385650608606206E-2</v>
          </cell>
        </row>
        <row r="203">
          <cell r="A203">
            <v>56738</v>
          </cell>
          <cell r="B203" t="str">
            <v>Multisite LIMOGES PL CARMES</v>
          </cell>
          <cell r="C203">
            <v>5214</v>
          </cell>
          <cell r="D203">
            <v>30</v>
          </cell>
          <cell r="E203">
            <v>30.65</v>
          </cell>
          <cell r="F203">
            <v>592.74</v>
          </cell>
          <cell r="G203">
            <v>0.11368239355581128</v>
          </cell>
          <cell r="H203">
            <v>920</v>
          </cell>
          <cell r="I203">
            <v>153.33333333333334</v>
          </cell>
          <cell r="J203">
            <v>122</v>
          </cell>
          <cell r="K203">
            <v>0</v>
          </cell>
          <cell r="L203">
            <v>1</v>
          </cell>
          <cell r="M203">
            <v>25</v>
          </cell>
          <cell r="N203">
            <v>0.20491803278688525</v>
          </cell>
          <cell r="O203">
            <v>11</v>
          </cell>
          <cell r="P203">
            <v>1.8333333333333333</v>
          </cell>
          <cell r="Q203">
            <v>0.15930021317134826</v>
          </cell>
        </row>
        <row r="204">
          <cell r="A204">
            <v>6738</v>
          </cell>
          <cell r="B204" t="str">
            <v>LIMOGES LES CARMES</v>
          </cell>
          <cell r="C204">
            <v>2501</v>
          </cell>
          <cell r="D204">
            <v>30</v>
          </cell>
          <cell r="E204">
            <v>29.95</v>
          </cell>
          <cell r="F204">
            <v>326.2</v>
          </cell>
          <cell r="G204">
            <v>0.13042782886845261</v>
          </cell>
          <cell r="H204">
            <v>400</v>
          </cell>
          <cell r="I204">
            <v>66.666666666666671</v>
          </cell>
          <cell r="J204">
            <v>56</v>
          </cell>
          <cell r="K204">
            <v>0</v>
          </cell>
          <cell r="L204">
            <v>0</v>
          </cell>
          <cell r="M204">
            <v>16</v>
          </cell>
          <cell r="N204">
            <v>0.2857142857142857</v>
          </cell>
          <cell r="O204">
            <v>1</v>
          </cell>
          <cell r="P204">
            <v>0.16666666666666666</v>
          </cell>
          <cell r="Q204">
            <v>0.20807105729136915</v>
          </cell>
        </row>
        <row r="205">
          <cell r="A205">
            <v>6743</v>
          </cell>
          <cell r="B205" t="str">
            <v>ST YRIEIX LA PERCHE</v>
          </cell>
          <cell r="C205">
            <v>944</v>
          </cell>
          <cell r="D205">
            <v>0</v>
          </cell>
          <cell r="E205">
            <v>0.6</v>
          </cell>
          <cell r="F205">
            <v>179.42999999999998</v>
          </cell>
          <cell r="G205">
            <v>0.19007415254237287</v>
          </cell>
          <cell r="H205">
            <v>95</v>
          </cell>
          <cell r="I205">
            <v>15.833333333333334</v>
          </cell>
          <cell r="J205">
            <v>24</v>
          </cell>
          <cell r="K205">
            <v>0</v>
          </cell>
          <cell r="L205">
            <v>1</v>
          </cell>
          <cell r="M205">
            <v>6</v>
          </cell>
          <cell r="N205">
            <v>0.25</v>
          </cell>
          <cell r="O205">
            <v>1</v>
          </cell>
          <cell r="P205">
            <v>0.16666666666666666</v>
          </cell>
          <cell r="Q205">
            <v>0.22003707627118643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</row>
        <row r="207">
          <cell r="A207">
            <v>6750</v>
          </cell>
          <cell r="B207" t="str">
            <v>LIMOGES CARNOT</v>
          </cell>
          <cell r="C207">
            <v>1769</v>
          </cell>
          <cell r="D207">
            <v>0</v>
          </cell>
          <cell r="E207">
            <v>0.1</v>
          </cell>
          <cell r="F207">
            <v>87.11</v>
          </cell>
          <cell r="G207">
            <v>4.9242509892594682E-2</v>
          </cell>
          <cell r="H207">
            <v>426</v>
          </cell>
          <cell r="I207">
            <v>71</v>
          </cell>
          <cell r="J207">
            <v>42</v>
          </cell>
          <cell r="K207">
            <v>0</v>
          </cell>
          <cell r="L207">
            <v>0</v>
          </cell>
          <cell r="M207">
            <v>3</v>
          </cell>
          <cell r="N207">
            <v>7.1428571428571425E-2</v>
          </cell>
          <cell r="O207">
            <v>10</v>
          </cell>
          <cell r="P207">
            <v>1.6666666666666667</v>
          </cell>
          <cell r="Q207">
            <v>6.0335540660583054E-2</v>
          </cell>
        </row>
        <row r="208">
          <cell r="A208">
            <v>43866</v>
          </cell>
          <cell r="B208" t="str">
            <v>DGA CORREZE</v>
          </cell>
          <cell r="C208">
            <v>12021</v>
          </cell>
          <cell r="D208">
            <v>34.76</v>
          </cell>
          <cell r="E208">
            <v>64.86</v>
          </cell>
          <cell r="F208">
            <v>2000.79</v>
          </cell>
          <cell r="G208">
            <v>0.16644122785126028</v>
          </cell>
          <cell r="H208">
            <v>1486</v>
          </cell>
          <cell r="I208">
            <v>247.66666666666666</v>
          </cell>
          <cell r="J208">
            <v>278</v>
          </cell>
          <cell r="K208">
            <v>4</v>
          </cell>
          <cell r="L208">
            <v>4</v>
          </cell>
          <cell r="M208">
            <v>62</v>
          </cell>
          <cell r="N208">
            <v>0.22302158273381295</v>
          </cell>
          <cell r="O208">
            <v>19</v>
          </cell>
          <cell r="P208">
            <v>3.1666666666666665</v>
          </cell>
          <cell r="Q208">
            <v>0.19473140529253663</v>
          </cell>
        </row>
        <row r="209">
          <cell r="A209">
            <v>6732</v>
          </cell>
          <cell r="B209" t="str">
            <v>BRIVE</v>
          </cell>
          <cell r="C209">
            <v>5031</v>
          </cell>
          <cell r="D209">
            <v>8</v>
          </cell>
          <cell r="E209">
            <v>34.940000000000005</v>
          </cell>
          <cell r="F209">
            <v>840.05</v>
          </cell>
          <cell r="G209">
            <v>0.16697475650964022</v>
          </cell>
          <cell r="H209">
            <v>619</v>
          </cell>
          <cell r="I209">
            <v>103.16666666666667</v>
          </cell>
          <cell r="J209">
            <v>95</v>
          </cell>
          <cell r="K209">
            <v>0</v>
          </cell>
          <cell r="L209">
            <v>0</v>
          </cell>
          <cell r="M209">
            <v>18</v>
          </cell>
          <cell r="N209">
            <v>0.18947368421052632</v>
          </cell>
          <cell r="O209">
            <v>10</v>
          </cell>
          <cell r="P209">
            <v>1.6666666666666667</v>
          </cell>
          <cell r="Q209">
            <v>0.17822422036008329</v>
          </cell>
        </row>
        <row r="210">
          <cell r="A210">
            <v>6735</v>
          </cell>
          <cell r="B210" t="str">
            <v>TULLE</v>
          </cell>
          <cell r="C210">
            <v>2295</v>
          </cell>
          <cell r="D210">
            <v>0.03</v>
          </cell>
          <cell r="E210">
            <v>1.17</v>
          </cell>
          <cell r="F210">
            <v>455.04</v>
          </cell>
          <cell r="G210">
            <v>0.19827450980392158</v>
          </cell>
          <cell r="H210">
            <v>211</v>
          </cell>
          <cell r="I210">
            <v>35.166666666666664</v>
          </cell>
          <cell r="J210">
            <v>54</v>
          </cell>
          <cell r="K210">
            <v>1</v>
          </cell>
          <cell r="L210">
            <v>1</v>
          </cell>
          <cell r="M210">
            <v>12</v>
          </cell>
          <cell r="N210">
            <v>0.22222222222222221</v>
          </cell>
          <cell r="O210">
            <v>4</v>
          </cell>
          <cell r="P210">
            <v>0.66666666666666663</v>
          </cell>
          <cell r="Q210">
            <v>0.2102483660130719</v>
          </cell>
        </row>
        <row r="211">
          <cell r="A211">
            <v>6736</v>
          </cell>
          <cell r="B211" t="str">
            <v>USSEL</v>
          </cell>
          <cell r="C211">
            <v>1120</v>
          </cell>
          <cell r="D211">
            <v>23.72</v>
          </cell>
          <cell r="E211">
            <v>23.72</v>
          </cell>
          <cell r="F211">
            <v>64.080000000000013</v>
          </cell>
          <cell r="G211">
            <v>5.7214285714285724E-2</v>
          </cell>
          <cell r="H211">
            <v>261</v>
          </cell>
          <cell r="I211">
            <v>43.5</v>
          </cell>
          <cell r="J211">
            <v>32</v>
          </cell>
          <cell r="K211">
            <v>2</v>
          </cell>
          <cell r="L211">
            <v>2</v>
          </cell>
          <cell r="M211">
            <v>4</v>
          </cell>
          <cell r="N211">
            <v>0.125</v>
          </cell>
          <cell r="O211">
            <v>6</v>
          </cell>
          <cell r="P211">
            <v>1</v>
          </cell>
          <cell r="Q211">
            <v>9.1107142857142859E-2</v>
          </cell>
        </row>
        <row r="212">
          <cell r="A212">
            <v>56741</v>
          </cell>
          <cell r="B212" t="str">
            <v>Multisite OBJAT</v>
          </cell>
          <cell r="C212">
            <v>2960</v>
          </cell>
          <cell r="D212">
            <v>3.02</v>
          </cell>
          <cell r="E212">
            <v>5.03</v>
          </cell>
          <cell r="F212">
            <v>523.04</v>
          </cell>
          <cell r="G212">
            <v>0.17670270270270269</v>
          </cell>
          <cell r="H212">
            <v>336</v>
          </cell>
          <cell r="I212">
            <v>56</v>
          </cell>
          <cell r="J212">
            <v>82</v>
          </cell>
          <cell r="K212">
            <v>1</v>
          </cell>
          <cell r="L212">
            <v>1</v>
          </cell>
          <cell r="M212">
            <v>25</v>
          </cell>
          <cell r="N212">
            <v>0.3048780487804878</v>
          </cell>
          <cell r="O212">
            <v>0</v>
          </cell>
          <cell r="P212">
            <v>0</v>
          </cell>
          <cell r="Q212">
            <v>0.24079037574159523</v>
          </cell>
        </row>
        <row r="213">
          <cell r="A213">
            <v>6741</v>
          </cell>
          <cell r="B213" t="str">
            <v>OBJAT</v>
          </cell>
          <cell r="C213">
            <v>970</v>
          </cell>
          <cell r="D213">
            <v>0.02</v>
          </cell>
          <cell r="E213">
            <v>2.0299999999999998</v>
          </cell>
          <cell r="F213">
            <v>242.79999999999998</v>
          </cell>
          <cell r="G213">
            <v>0.25030927835051547</v>
          </cell>
          <cell r="H213">
            <v>39</v>
          </cell>
          <cell r="I213">
            <v>6.5</v>
          </cell>
          <cell r="J213">
            <v>22</v>
          </cell>
          <cell r="K213">
            <v>0</v>
          </cell>
          <cell r="L213">
            <v>0</v>
          </cell>
          <cell r="M213">
            <v>14</v>
          </cell>
          <cell r="N213">
            <v>0.44</v>
          </cell>
          <cell r="O213">
            <v>0</v>
          </cell>
          <cell r="P213">
            <v>0</v>
          </cell>
          <cell r="Q213">
            <v>0.34515463917525774</v>
          </cell>
        </row>
        <row r="214">
          <cell r="A214">
            <v>6745</v>
          </cell>
          <cell r="B214" t="str">
            <v>TERRASSON</v>
          </cell>
          <cell r="C214">
            <v>843</v>
          </cell>
          <cell r="D214">
            <v>0</v>
          </cell>
          <cell r="E214">
            <v>0</v>
          </cell>
          <cell r="F214">
            <v>243.16</v>
          </cell>
          <cell r="G214">
            <v>0.28844602609727166</v>
          </cell>
          <cell r="H214">
            <v>2</v>
          </cell>
          <cell r="I214">
            <v>0.33333333333333331</v>
          </cell>
          <cell r="J214">
            <v>27</v>
          </cell>
          <cell r="K214">
            <v>0</v>
          </cell>
          <cell r="L214">
            <v>0</v>
          </cell>
          <cell r="M214">
            <v>9</v>
          </cell>
          <cell r="N214">
            <v>0.33333333333333331</v>
          </cell>
          <cell r="O214">
            <v>0</v>
          </cell>
          <cell r="P214">
            <v>0</v>
          </cell>
          <cell r="Q214">
            <v>0.31088967971530246</v>
          </cell>
        </row>
        <row r="215">
          <cell r="A215">
            <v>6751</v>
          </cell>
          <cell r="B215" t="str">
            <v>MALEMORT</v>
          </cell>
          <cell r="C215">
            <v>1147</v>
          </cell>
          <cell r="D215">
            <v>3</v>
          </cell>
          <cell r="E215">
            <v>3</v>
          </cell>
          <cell r="F215">
            <v>37.07</v>
          </cell>
          <cell r="G215">
            <v>3.2319093286835222E-2</v>
          </cell>
          <cell r="H215">
            <v>296</v>
          </cell>
          <cell r="I215">
            <v>49.333333333333336</v>
          </cell>
          <cell r="J215">
            <v>33</v>
          </cell>
          <cell r="K215">
            <v>1</v>
          </cell>
          <cell r="L215">
            <v>1</v>
          </cell>
          <cell r="M215">
            <v>2</v>
          </cell>
          <cell r="N215">
            <v>6.0606060606060608E-2</v>
          </cell>
          <cell r="O215">
            <v>8</v>
          </cell>
          <cell r="P215">
            <v>1.3333333333333333</v>
          </cell>
          <cell r="Q215">
            <v>4.6462576946447912E-2</v>
          </cell>
        </row>
        <row r="216">
          <cell r="A216">
            <v>6742</v>
          </cell>
          <cell r="B216" t="str">
            <v>EGLETONS</v>
          </cell>
          <cell r="C216">
            <v>625</v>
          </cell>
          <cell r="D216">
            <v>0</v>
          </cell>
          <cell r="E216">
            <v>0</v>
          </cell>
          <cell r="F216">
            <v>118.59</v>
          </cell>
          <cell r="G216">
            <v>0.189744</v>
          </cell>
          <cell r="H216">
            <v>63</v>
          </cell>
          <cell r="I216">
            <v>10.5</v>
          </cell>
          <cell r="J216">
            <v>18</v>
          </cell>
          <cell r="K216">
            <v>0</v>
          </cell>
          <cell r="L216">
            <v>0</v>
          </cell>
          <cell r="M216">
            <v>3</v>
          </cell>
          <cell r="N216">
            <v>0.16666666666666666</v>
          </cell>
          <cell r="O216">
            <v>3</v>
          </cell>
          <cell r="P216">
            <v>0.5</v>
          </cell>
          <cell r="Q216">
            <v>0.17820533333333333</v>
          </cell>
        </row>
      </sheetData>
      <sheetData sheetId="6" refreshError="1">
        <row r="1">
          <cell r="A1">
            <v>0.14119999999999999</v>
          </cell>
          <cell r="B1">
            <v>6</v>
          </cell>
          <cell r="C1">
            <v>10</v>
          </cell>
          <cell r="D1">
            <v>34</v>
          </cell>
          <cell r="E1">
            <v>35</v>
          </cell>
          <cell r="F1">
            <v>36</v>
          </cell>
          <cell r="J1">
            <v>11</v>
          </cell>
          <cell r="K1">
            <v>38</v>
          </cell>
          <cell r="L1">
            <v>39</v>
          </cell>
          <cell r="M1">
            <v>40</v>
          </cell>
          <cell r="Q1">
            <v>12</v>
          </cell>
          <cell r="R1">
            <v>42</v>
          </cell>
          <cell r="S1">
            <v>43</v>
          </cell>
          <cell r="T1">
            <v>44</v>
          </cell>
        </row>
        <row r="4">
          <cell r="B4" t="str">
            <v>Du lundi 2 janvier 2018 au vendredi 30 mars 2018
Objectif 29% (plafond à 44% pour chaque critère)</v>
          </cell>
          <cell r="C4" t="str">
            <v>Animations DDR Etape 1</v>
          </cell>
          <cell r="J4" t="str">
            <v>Animations DDR Etape 1</v>
          </cell>
          <cell r="Q4" t="str">
            <v>Animations DDR Etape 1</v>
          </cell>
        </row>
        <row r="5">
          <cell r="B5" t="str">
            <v>Point de Passage (Q) Etape 1 = 14,12%</v>
          </cell>
          <cell r="C5" t="str">
            <v>Banque des Pros</v>
          </cell>
          <cell r="J5" t="str">
            <v>Banque des Pros</v>
          </cell>
          <cell r="Q5" t="str">
            <v>Banque des Pros</v>
          </cell>
        </row>
        <row r="6">
          <cell r="B6" t="str">
            <v>Résultats au 13/02/18</v>
          </cell>
          <cell r="C6" t="str">
            <v>CC Relation PRO</v>
          </cell>
          <cell r="J6" t="str">
            <v>Crédits PRO (Nb)</v>
          </cell>
          <cell r="Q6" t="str">
            <v>Assurances PRO (Auto, Santé, RDD)</v>
          </cell>
        </row>
        <row r="7">
          <cell r="A7" t="str">
            <v>Unité</v>
          </cell>
          <cell r="B7" t="str">
            <v>Libellé</v>
          </cell>
          <cell r="C7" t="str">
            <v>OBJ
Annuel</v>
          </cell>
          <cell r="D7" t="str">
            <v>Prod
Veille</v>
          </cell>
          <cell r="E7" t="str">
            <v>Prod
Sem
en cours</v>
          </cell>
          <cell r="F7" t="str">
            <v>Prod
Etape 1</v>
          </cell>
          <cell r="G7" t="str">
            <v>Taux
Etape 1</v>
          </cell>
          <cell r="H7" t="str">
            <v>RàF
Etape 1</v>
          </cell>
          <cell r="I7" t="str">
            <v>Rythme
Hebdo
Requis</v>
          </cell>
          <cell r="J7" t="str">
            <v>OBJ
Annuel</v>
          </cell>
          <cell r="K7" t="str">
            <v>Prod
Veille</v>
          </cell>
          <cell r="L7" t="str">
            <v>Prod
Sem
en cours</v>
          </cell>
          <cell r="M7" t="str">
            <v>Prod
Etape 1</v>
          </cell>
          <cell r="N7" t="str">
            <v>Taux
Etape 1</v>
          </cell>
          <cell r="O7" t="str">
            <v>RàF
Etape 1</v>
          </cell>
          <cell r="P7" t="str">
            <v>Rythme
Hebdo
Requis</v>
          </cell>
          <cell r="Q7" t="str">
            <v>OBJ
Annuel</v>
          </cell>
          <cell r="R7" t="str">
            <v>Prod
Veille</v>
          </cell>
          <cell r="S7" t="str">
            <v>Prod
Sem
en cours</v>
          </cell>
          <cell r="T7" t="str">
            <v>Prod
Etape 1</v>
          </cell>
          <cell r="U7" t="str">
            <v>Taux
Etape 1</v>
          </cell>
          <cell r="V7" t="str">
            <v>RàF
Etape 1</v>
          </cell>
          <cell r="W7" t="str">
            <v>Rythme
Hebdo
Requis</v>
          </cell>
          <cell r="X7" t="str">
            <v>Taux
Moyen
Fil Rouge 5
Etape 1</v>
          </cell>
        </row>
        <row r="8">
          <cell r="A8">
            <v>69014</v>
          </cell>
          <cell r="B8" t="str">
            <v>Banque de Proximité</v>
          </cell>
          <cell r="C8">
            <v>34816</v>
          </cell>
          <cell r="D8">
            <v>92</v>
          </cell>
          <cell r="E8">
            <v>196</v>
          </cell>
          <cell r="F8">
            <v>4992</v>
          </cell>
          <cell r="G8">
            <v>0.14338235294117646</v>
          </cell>
          <cell r="H8">
            <v>5105</v>
          </cell>
          <cell r="I8">
            <v>850.83333333333337</v>
          </cell>
          <cell r="J8">
            <v>49559</v>
          </cell>
          <cell r="K8">
            <v>203</v>
          </cell>
          <cell r="L8">
            <v>335</v>
          </cell>
          <cell r="M8">
            <v>8143</v>
          </cell>
          <cell r="N8">
            <v>0.16430920720757078</v>
          </cell>
          <cell r="O8">
            <v>6230</v>
          </cell>
          <cell r="P8">
            <v>1038.3333333333333</v>
          </cell>
          <cell r="Q8">
            <v>12737</v>
          </cell>
          <cell r="R8">
            <v>86</v>
          </cell>
          <cell r="S8">
            <v>126</v>
          </cell>
          <cell r="T8">
            <v>1697</v>
          </cell>
          <cell r="U8">
            <v>0.13323388553034465</v>
          </cell>
          <cell r="V8">
            <v>1997</v>
          </cell>
          <cell r="W8">
            <v>332.83333333333331</v>
          </cell>
          <cell r="X8">
            <v>0.14697514855969729</v>
          </cell>
        </row>
        <row r="9">
          <cell r="A9">
            <v>43003</v>
          </cell>
          <cell r="B9" t="str">
            <v>RSO DdR du Sud Ouest</v>
          </cell>
          <cell r="C9">
            <v>2543</v>
          </cell>
          <cell r="D9">
            <v>7</v>
          </cell>
          <cell r="E9">
            <v>14</v>
          </cell>
          <cell r="F9">
            <v>347</v>
          </cell>
          <cell r="G9">
            <v>0.13645300825796303</v>
          </cell>
          <cell r="H9">
            <v>391</v>
          </cell>
          <cell r="I9">
            <v>65.166666666666671</v>
          </cell>
          <cell r="J9">
            <v>4395</v>
          </cell>
          <cell r="K9">
            <v>13</v>
          </cell>
          <cell r="L9">
            <v>30</v>
          </cell>
          <cell r="M9">
            <v>729</v>
          </cell>
          <cell r="N9">
            <v>0.1658703071672355</v>
          </cell>
          <cell r="O9">
            <v>546</v>
          </cell>
          <cell r="P9">
            <v>91</v>
          </cell>
          <cell r="Q9">
            <v>739</v>
          </cell>
          <cell r="R9">
            <v>11</v>
          </cell>
          <cell r="S9">
            <v>13</v>
          </cell>
          <cell r="T9">
            <v>143</v>
          </cell>
          <cell r="U9">
            <v>0.19350473612990526</v>
          </cell>
          <cell r="V9">
            <v>72</v>
          </cell>
          <cell r="W9">
            <v>12</v>
          </cell>
          <cell r="X9">
            <v>0.1652760171850346</v>
          </cell>
        </row>
        <row r="10">
          <cell r="A10">
            <v>43700</v>
          </cell>
          <cell r="B10" t="str">
            <v>RSO DR Gironde</v>
          </cell>
          <cell r="C10">
            <v>1063</v>
          </cell>
          <cell r="D10">
            <v>3</v>
          </cell>
          <cell r="E10">
            <v>6</v>
          </cell>
          <cell r="F10">
            <v>133</v>
          </cell>
          <cell r="G10">
            <v>0.1251175917215428</v>
          </cell>
          <cell r="H10">
            <v>176</v>
          </cell>
          <cell r="I10">
            <v>29.333333333333332</v>
          </cell>
          <cell r="J10">
            <v>1897</v>
          </cell>
          <cell r="K10">
            <v>4</v>
          </cell>
          <cell r="L10">
            <v>10</v>
          </cell>
          <cell r="M10">
            <v>304</v>
          </cell>
          <cell r="N10">
            <v>0.16025303110173958</v>
          </cell>
          <cell r="O10">
            <v>247</v>
          </cell>
          <cell r="P10">
            <v>41.166666666666664</v>
          </cell>
          <cell r="Q10">
            <v>285</v>
          </cell>
          <cell r="R10">
            <v>10</v>
          </cell>
          <cell r="S10">
            <v>11</v>
          </cell>
          <cell r="T10">
            <v>51</v>
          </cell>
          <cell r="U10">
            <v>0.17894736842105263</v>
          </cell>
          <cell r="V10">
            <v>32</v>
          </cell>
          <cell r="W10">
            <v>5.333333333333333</v>
          </cell>
          <cell r="X10">
            <v>0.15477266374811169</v>
          </cell>
        </row>
        <row r="11">
          <cell r="A11">
            <v>43780</v>
          </cell>
          <cell r="B11" t="str">
            <v>RSO DR Sud Aquitaine</v>
          </cell>
          <cell r="C11">
            <v>669</v>
          </cell>
          <cell r="D11">
            <v>2</v>
          </cell>
          <cell r="E11">
            <v>5</v>
          </cell>
          <cell r="F11">
            <v>114</v>
          </cell>
          <cell r="G11">
            <v>0.17040358744394618</v>
          </cell>
          <cell r="H11">
            <v>81</v>
          </cell>
          <cell r="I11">
            <v>13.5</v>
          </cell>
          <cell r="J11">
            <v>1058</v>
          </cell>
          <cell r="K11">
            <v>0</v>
          </cell>
          <cell r="L11">
            <v>3</v>
          </cell>
          <cell r="M11">
            <v>168</v>
          </cell>
          <cell r="N11">
            <v>0.15879017013232513</v>
          </cell>
          <cell r="O11">
            <v>139</v>
          </cell>
          <cell r="P11">
            <v>23.166666666666668</v>
          </cell>
          <cell r="Q11">
            <v>227</v>
          </cell>
          <cell r="R11">
            <v>1</v>
          </cell>
          <cell r="S11">
            <v>2</v>
          </cell>
          <cell r="T11">
            <v>34</v>
          </cell>
          <cell r="U11">
            <v>0.14977973568281938</v>
          </cell>
          <cell r="V11">
            <v>32</v>
          </cell>
          <cell r="W11">
            <v>5.333333333333333</v>
          </cell>
          <cell r="X11">
            <v>0.15965783108636358</v>
          </cell>
        </row>
        <row r="12">
          <cell r="A12">
            <v>43801</v>
          </cell>
          <cell r="B12" t="str">
            <v>RSO DR Poitou Charentes</v>
          </cell>
          <cell r="C12">
            <v>500</v>
          </cell>
          <cell r="D12">
            <v>2</v>
          </cell>
          <cell r="E12">
            <v>3</v>
          </cell>
          <cell r="F12">
            <v>72</v>
          </cell>
          <cell r="G12">
            <v>0.14399999999999999</v>
          </cell>
          <cell r="H12">
            <v>73</v>
          </cell>
          <cell r="I12">
            <v>12.166666666666666</v>
          </cell>
          <cell r="J12">
            <v>888</v>
          </cell>
          <cell r="K12">
            <v>5</v>
          </cell>
          <cell r="L12">
            <v>9</v>
          </cell>
          <cell r="M12">
            <v>145</v>
          </cell>
          <cell r="N12">
            <v>0.16328828828828829</v>
          </cell>
          <cell r="O12">
            <v>113</v>
          </cell>
          <cell r="P12">
            <v>18.833333333333332</v>
          </cell>
          <cell r="Q12">
            <v>172</v>
          </cell>
          <cell r="R12">
            <v>0</v>
          </cell>
          <cell r="S12">
            <v>0</v>
          </cell>
          <cell r="T12">
            <v>39</v>
          </cell>
          <cell r="U12">
            <v>0.22674418604651161</v>
          </cell>
          <cell r="V12">
            <v>11</v>
          </cell>
          <cell r="W12">
            <v>1.8333333333333333</v>
          </cell>
          <cell r="X12">
            <v>0.1780108247782666</v>
          </cell>
        </row>
        <row r="13">
          <cell r="A13">
            <v>43861</v>
          </cell>
          <cell r="B13" t="str">
            <v>RSO DR Limousin Dordogne</v>
          </cell>
          <cell r="C13">
            <v>313</v>
          </cell>
          <cell r="D13">
            <v>0</v>
          </cell>
          <cell r="E13">
            <v>0</v>
          </cell>
          <cell r="F13">
            <v>28</v>
          </cell>
          <cell r="G13">
            <v>8.9456869009584661E-2</v>
          </cell>
          <cell r="H13">
            <v>63</v>
          </cell>
          <cell r="I13">
            <v>10.5</v>
          </cell>
          <cell r="J13">
            <v>553</v>
          </cell>
          <cell r="K13">
            <v>4</v>
          </cell>
          <cell r="L13">
            <v>8</v>
          </cell>
          <cell r="M13">
            <v>112</v>
          </cell>
          <cell r="N13">
            <v>0.20253164556962025</v>
          </cell>
          <cell r="O13">
            <v>49</v>
          </cell>
          <cell r="P13">
            <v>8.1666666666666661</v>
          </cell>
          <cell r="Q13">
            <v>103</v>
          </cell>
          <cell r="R13">
            <v>0</v>
          </cell>
          <cell r="S13">
            <v>0</v>
          </cell>
          <cell r="T13">
            <v>19</v>
          </cell>
          <cell r="U13">
            <v>0.18446601941747573</v>
          </cell>
          <cell r="V13">
            <v>11</v>
          </cell>
          <cell r="W13">
            <v>1.8333333333333333</v>
          </cell>
          <cell r="X13">
            <v>0.15881817799889356</v>
          </cell>
        </row>
        <row r="14">
          <cell r="A14">
            <v>43703</v>
          </cell>
          <cell r="B14" t="str">
            <v>DGA BORDEAUX CENTRE</v>
          </cell>
          <cell r="C14">
            <v>333</v>
          </cell>
          <cell r="D14">
            <v>2</v>
          </cell>
          <cell r="E14">
            <v>3</v>
          </cell>
          <cell r="F14">
            <v>50</v>
          </cell>
          <cell r="G14">
            <v>0.15015015015015015</v>
          </cell>
          <cell r="H14">
            <v>47</v>
          </cell>
          <cell r="I14">
            <v>7.833333333333333</v>
          </cell>
          <cell r="J14">
            <v>591</v>
          </cell>
          <cell r="K14">
            <v>1</v>
          </cell>
          <cell r="L14">
            <v>2</v>
          </cell>
          <cell r="M14">
            <v>88</v>
          </cell>
          <cell r="N14">
            <v>0.14890016920473773</v>
          </cell>
          <cell r="O14">
            <v>84</v>
          </cell>
          <cell r="P14">
            <v>14</v>
          </cell>
          <cell r="Q14">
            <v>78</v>
          </cell>
          <cell r="R14">
            <v>0</v>
          </cell>
          <cell r="S14">
            <v>1</v>
          </cell>
          <cell r="T14">
            <v>11</v>
          </cell>
          <cell r="U14">
            <v>0.14102564102564102</v>
          </cell>
          <cell r="V14">
            <v>12</v>
          </cell>
          <cell r="W14">
            <v>2</v>
          </cell>
          <cell r="X14">
            <v>0.14669198679350964</v>
          </cell>
        </row>
        <row r="15">
          <cell r="A15">
            <v>51800</v>
          </cell>
          <cell r="B15" t="str">
            <v>Multisite BORDEAUX</v>
          </cell>
          <cell r="C15">
            <v>214</v>
          </cell>
          <cell r="D15">
            <v>1</v>
          </cell>
          <cell r="E15">
            <v>2</v>
          </cell>
          <cell r="F15">
            <v>28</v>
          </cell>
          <cell r="G15">
            <v>0.13084112149532709</v>
          </cell>
          <cell r="H15">
            <v>35</v>
          </cell>
          <cell r="I15">
            <v>5.833333333333333</v>
          </cell>
          <cell r="J15">
            <v>228</v>
          </cell>
          <cell r="K15">
            <v>1</v>
          </cell>
          <cell r="L15">
            <v>2</v>
          </cell>
          <cell r="M15">
            <v>66</v>
          </cell>
          <cell r="N15">
            <v>0.28947368421052633</v>
          </cell>
          <cell r="O15">
            <v>1</v>
          </cell>
          <cell r="P15">
            <v>0.16666666666666666</v>
          </cell>
          <cell r="Q15">
            <v>58</v>
          </cell>
          <cell r="R15">
            <v>0</v>
          </cell>
          <cell r="S15">
            <v>0</v>
          </cell>
          <cell r="T15">
            <v>8</v>
          </cell>
          <cell r="U15">
            <v>0.13793103448275862</v>
          </cell>
          <cell r="V15">
            <v>9</v>
          </cell>
          <cell r="W15">
            <v>1.5</v>
          </cell>
          <cell r="X15">
            <v>0.18608194672953737</v>
          </cell>
        </row>
        <row r="16">
          <cell r="A16">
            <v>1800</v>
          </cell>
          <cell r="B16" t="str">
            <v>BORDEAUX</v>
          </cell>
          <cell r="C16">
            <v>170</v>
          </cell>
          <cell r="D16">
            <v>1</v>
          </cell>
          <cell r="E16">
            <v>2</v>
          </cell>
          <cell r="F16">
            <v>22</v>
          </cell>
          <cell r="G16">
            <v>0.12941176470588237</v>
          </cell>
          <cell r="H16">
            <v>28</v>
          </cell>
          <cell r="I16">
            <v>4.666666666666667</v>
          </cell>
          <cell r="J16">
            <v>178</v>
          </cell>
          <cell r="K16">
            <v>1</v>
          </cell>
          <cell r="L16">
            <v>2</v>
          </cell>
          <cell r="M16">
            <v>57</v>
          </cell>
          <cell r="N16">
            <v>0.3202247191011236</v>
          </cell>
          <cell r="O16">
            <v>0</v>
          </cell>
          <cell r="P16">
            <v>0</v>
          </cell>
          <cell r="Q16">
            <v>44</v>
          </cell>
          <cell r="R16">
            <v>0</v>
          </cell>
          <cell r="S16">
            <v>0</v>
          </cell>
          <cell r="T16">
            <v>8</v>
          </cell>
          <cell r="U16">
            <v>0.18181818181818182</v>
          </cell>
          <cell r="V16">
            <v>5</v>
          </cell>
          <cell r="W16">
            <v>0.83333333333333337</v>
          </cell>
          <cell r="X16">
            <v>0.21048488854172928</v>
          </cell>
        </row>
        <row r="17">
          <cell r="A17">
            <v>1866</v>
          </cell>
          <cell r="B17" t="str">
            <v>BORDEAUX - PALAIS</v>
          </cell>
          <cell r="C17">
            <v>44</v>
          </cell>
          <cell r="D17">
            <v>0</v>
          </cell>
          <cell r="E17">
            <v>0</v>
          </cell>
          <cell r="F17">
            <v>6</v>
          </cell>
          <cell r="G17">
            <v>0.13636363636363635</v>
          </cell>
          <cell r="H17">
            <v>7</v>
          </cell>
          <cell r="I17">
            <v>1.1666666666666667</v>
          </cell>
          <cell r="J17">
            <v>50</v>
          </cell>
          <cell r="K17">
            <v>0</v>
          </cell>
          <cell r="L17">
            <v>0</v>
          </cell>
          <cell r="M17">
            <v>9</v>
          </cell>
          <cell r="N17">
            <v>0.18</v>
          </cell>
          <cell r="O17">
            <v>6</v>
          </cell>
          <cell r="P17">
            <v>1</v>
          </cell>
          <cell r="Q17">
            <v>14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5</v>
          </cell>
          <cell r="W17">
            <v>0.83333333333333337</v>
          </cell>
          <cell r="X17">
            <v>0.10545454545454545</v>
          </cell>
        </row>
        <row r="18">
          <cell r="A18">
            <v>1868</v>
          </cell>
          <cell r="B18" t="str">
            <v>BORDEAUX TOURNY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A19">
            <v>1802</v>
          </cell>
          <cell r="B19" t="str">
            <v>BORDEAUX MARITIME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A20">
            <v>51832</v>
          </cell>
          <cell r="B20" t="str">
            <v>Multisite BORDEAUX CHARTRONS</v>
          </cell>
          <cell r="C20">
            <v>43</v>
          </cell>
          <cell r="D20">
            <v>0</v>
          </cell>
          <cell r="E20">
            <v>0</v>
          </cell>
          <cell r="F20">
            <v>7</v>
          </cell>
          <cell r="G20">
            <v>0.16279069767441862</v>
          </cell>
          <cell r="H20">
            <v>6</v>
          </cell>
          <cell r="I20">
            <v>1</v>
          </cell>
          <cell r="J20">
            <v>44</v>
          </cell>
          <cell r="K20">
            <v>0</v>
          </cell>
          <cell r="L20">
            <v>0</v>
          </cell>
          <cell r="M20">
            <v>5</v>
          </cell>
          <cell r="N20">
            <v>0.11363636363636363</v>
          </cell>
          <cell r="O20">
            <v>8</v>
          </cell>
          <cell r="P20">
            <v>1.3333333333333333</v>
          </cell>
          <cell r="Q20">
            <v>13</v>
          </cell>
          <cell r="R20">
            <v>0</v>
          </cell>
          <cell r="S20">
            <v>1</v>
          </cell>
          <cell r="T20">
            <v>2</v>
          </cell>
          <cell r="U20">
            <v>0.15384615384615385</v>
          </cell>
          <cell r="V20">
            <v>2</v>
          </cell>
          <cell r="W20">
            <v>0.33333333333333331</v>
          </cell>
          <cell r="X20">
            <v>0.14342440505231205</v>
          </cell>
        </row>
        <row r="21">
          <cell r="A21">
            <v>1830</v>
          </cell>
          <cell r="B21" t="str">
            <v>LE BOUSCAT RAVEZIES</v>
          </cell>
          <cell r="C21">
            <v>6</v>
          </cell>
          <cell r="D21">
            <v>0</v>
          </cell>
          <cell r="E21">
            <v>0</v>
          </cell>
          <cell r="F21">
            <v>1</v>
          </cell>
          <cell r="G21">
            <v>0.16666666666666666</v>
          </cell>
          <cell r="H21">
            <v>1</v>
          </cell>
          <cell r="I21">
            <v>0.16666666666666666</v>
          </cell>
          <cell r="J21">
            <v>6</v>
          </cell>
          <cell r="K21">
            <v>0</v>
          </cell>
          <cell r="L21">
            <v>0</v>
          </cell>
          <cell r="M21">
            <v>1</v>
          </cell>
          <cell r="N21">
            <v>0.16666666666666666</v>
          </cell>
          <cell r="O21">
            <v>1</v>
          </cell>
          <cell r="P21">
            <v>0.16666666666666666</v>
          </cell>
          <cell r="Q21">
            <v>3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0.16666666666666666</v>
          </cell>
          <cell r="X21">
            <v>0.1111111111111111</v>
          </cell>
        </row>
        <row r="22">
          <cell r="A22">
            <v>1832</v>
          </cell>
          <cell r="B22" t="str">
            <v>BORDEAUX CHARTRONS</v>
          </cell>
          <cell r="C22">
            <v>22</v>
          </cell>
          <cell r="D22">
            <v>0</v>
          </cell>
          <cell r="E22">
            <v>0</v>
          </cell>
          <cell r="F22">
            <v>4</v>
          </cell>
          <cell r="G22">
            <v>0.18181818181818182</v>
          </cell>
          <cell r="H22">
            <v>3</v>
          </cell>
          <cell r="I22">
            <v>0.5</v>
          </cell>
          <cell r="J22">
            <v>25</v>
          </cell>
          <cell r="K22">
            <v>0</v>
          </cell>
          <cell r="L22">
            <v>0</v>
          </cell>
          <cell r="M22">
            <v>4</v>
          </cell>
          <cell r="N22">
            <v>0.16</v>
          </cell>
          <cell r="O22">
            <v>4</v>
          </cell>
          <cell r="P22">
            <v>0.66666666666666663</v>
          </cell>
          <cell r="Q22">
            <v>6</v>
          </cell>
          <cell r="R22">
            <v>0</v>
          </cell>
          <cell r="S22">
            <v>1</v>
          </cell>
          <cell r="T22">
            <v>1</v>
          </cell>
          <cell r="U22">
            <v>0.16666666666666666</v>
          </cell>
          <cell r="V22">
            <v>1</v>
          </cell>
          <cell r="W22">
            <v>0.16666666666666666</v>
          </cell>
          <cell r="X22">
            <v>0.16949494949494948</v>
          </cell>
        </row>
        <row r="23">
          <cell r="A23">
            <v>1844</v>
          </cell>
          <cell r="B23" t="str">
            <v>BORDEAUX CITE GRAND PARC</v>
          </cell>
          <cell r="C23">
            <v>15</v>
          </cell>
          <cell r="D23">
            <v>0</v>
          </cell>
          <cell r="E23">
            <v>0</v>
          </cell>
          <cell r="F23">
            <v>2</v>
          </cell>
          <cell r="G23">
            <v>0.13333333333333333</v>
          </cell>
          <cell r="H23">
            <v>3</v>
          </cell>
          <cell r="I23">
            <v>0.5</v>
          </cell>
          <cell r="J23">
            <v>13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4</v>
          </cell>
          <cell r="P23">
            <v>0.66666666666666663</v>
          </cell>
          <cell r="Q23">
            <v>4</v>
          </cell>
          <cell r="R23">
            <v>0</v>
          </cell>
          <cell r="S23">
            <v>0</v>
          </cell>
          <cell r="T23">
            <v>1</v>
          </cell>
          <cell r="U23">
            <v>0.25</v>
          </cell>
          <cell r="V23">
            <v>1</v>
          </cell>
          <cell r="W23">
            <v>0.16666666666666666</v>
          </cell>
          <cell r="X23">
            <v>0.12777777777777777</v>
          </cell>
        </row>
        <row r="24">
          <cell r="A24">
            <v>1833</v>
          </cell>
          <cell r="B24" t="str">
            <v>BORDEAUX VICTOR HUGO</v>
          </cell>
          <cell r="C24">
            <v>20</v>
          </cell>
          <cell r="D24">
            <v>0</v>
          </cell>
          <cell r="E24">
            <v>0</v>
          </cell>
          <cell r="F24">
            <v>4</v>
          </cell>
          <cell r="G24">
            <v>0.2</v>
          </cell>
          <cell r="H24">
            <v>2</v>
          </cell>
          <cell r="I24">
            <v>0.33333333333333331</v>
          </cell>
          <cell r="J24">
            <v>23</v>
          </cell>
          <cell r="K24">
            <v>0</v>
          </cell>
          <cell r="L24">
            <v>0</v>
          </cell>
          <cell r="M24">
            <v>1</v>
          </cell>
          <cell r="N24">
            <v>4.3478260869565216E-2</v>
          </cell>
          <cell r="O24">
            <v>6</v>
          </cell>
          <cell r="P24">
            <v>1</v>
          </cell>
          <cell r="Q24">
            <v>6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2</v>
          </cell>
          <cell r="W24">
            <v>0.33333333333333331</v>
          </cell>
          <cell r="X24">
            <v>8.115942028985508E-2</v>
          </cell>
        </row>
        <row r="25">
          <cell r="A25">
            <v>1841</v>
          </cell>
          <cell r="B25" t="str">
            <v>LE BOUSCAT BARRIERE DU MEDOC</v>
          </cell>
          <cell r="C25">
            <v>28</v>
          </cell>
          <cell r="D25">
            <v>1</v>
          </cell>
          <cell r="E25">
            <v>1</v>
          </cell>
          <cell r="F25">
            <v>3</v>
          </cell>
          <cell r="G25">
            <v>0.10714285714285714</v>
          </cell>
          <cell r="H25">
            <v>6</v>
          </cell>
          <cell r="I25">
            <v>1</v>
          </cell>
          <cell r="J25">
            <v>30</v>
          </cell>
          <cell r="K25">
            <v>0</v>
          </cell>
          <cell r="L25">
            <v>0</v>
          </cell>
          <cell r="M25">
            <v>11</v>
          </cell>
          <cell r="N25">
            <v>0.36666666666666664</v>
          </cell>
          <cell r="O25">
            <v>0</v>
          </cell>
          <cell r="P25">
            <v>0</v>
          </cell>
          <cell r="Q25">
            <v>7</v>
          </cell>
          <cell r="R25">
            <v>0</v>
          </cell>
          <cell r="S25">
            <v>0</v>
          </cell>
          <cell r="T25">
            <v>1</v>
          </cell>
          <cell r="U25">
            <v>0.14285714285714285</v>
          </cell>
          <cell r="V25">
            <v>2</v>
          </cell>
          <cell r="W25">
            <v>0.33333333333333331</v>
          </cell>
          <cell r="X25">
            <v>0.20555555555555557</v>
          </cell>
        </row>
        <row r="26">
          <cell r="A26">
            <v>51847</v>
          </cell>
          <cell r="B26" t="str">
            <v>Multisite BORDEAUX VICTOIRE</v>
          </cell>
          <cell r="C26">
            <v>28</v>
          </cell>
          <cell r="D26">
            <v>0</v>
          </cell>
          <cell r="E26">
            <v>0</v>
          </cell>
          <cell r="F26">
            <v>8</v>
          </cell>
          <cell r="G26">
            <v>0.2857142857142857</v>
          </cell>
          <cell r="H26">
            <v>1</v>
          </cell>
          <cell r="I26">
            <v>0.16666666666666666</v>
          </cell>
          <cell r="J26">
            <v>31</v>
          </cell>
          <cell r="K26">
            <v>0</v>
          </cell>
          <cell r="L26">
            <v>0</v>
          </cell>
          <cell r="M26">
            <v>5</v>
          </cell>
          <cell r="N26">
            <v>0.16129032258064516</v>
          </cell>
          <cell r="O26">
            <v>4</v>
          </cell>
          <cell r="P26">
            <v>0.66666666666666663</v>
          </cell>
          <cell r="Q26">
            <v>9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3</v>
          </cell>
          <cell r="W26">
            <v>0.5</v>
          </cell>
          <cell r="X26">
            <v>0.14900153609831027</v>
          </cell>
        </row>
        <row r="27">
          <cell r="A27">
            <v>1847</v>
          </cell>
          <cell r="B27" t="str">
            <v>BORDEAUX VICTOIRE</v>
          </cell>
          <cell r="C27">
            <v>22</v>
          </cell>
          <cell r="D27">
            <v>0</v>
          </cell>
          <cell r="E27">
            <v>0</v>
          </cell>
          <cell r="F27">
            <v>7</v>
          </cell>
          <cell r="G27">
            <v>0.31818181818181818</v>
          </cell>
          <cell r="H27">
            <v>0</v>
          </cell>
          <cell r="I27">
            <v>0</v>
          </cell>
          <cell r="J27">
            <v>24</v>
          </cell>
          <cell r="K27">
            <v>0</v>
          </cell>
          <cell r="L27">
            <v>0</v>
          </cell>
          <cell r="M27">
            <v>5</v>
          </cell>
          <cell r="N27">
            <v>0.20833333333333334</v>
          </cell>
          <cell r="O27">
            <v>2</v>
          </cell>
          <cell r="P27">
            <v>0.33333333333333331</v>
          </cell>
          <cell r="Q27">
            <v>6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2</v>
          </cell>
          <cell r="W27">
            <v>0.33333333333333331</v>
          </cell>
          <cell r="X27">
            <v>0.1755050505050505</v>
          </cell>
        </row>
        <row r="28">
          <cell r="A28">
            <v>1854</v>
          </cell>
          <cell r="B28" t="str">
            <v>BORDEAUX SAINT-JEAN</v>
          </cell>
          <cell r="C28">
            <v>6</v>
          </cell>
          <cell r="D28">
            <v>0</v>
          </cell>
          <cell r="E28">
            <v>0</v>
          </cell>
          <cell r="F28">
            <v>1</v>
          </cell>
          <cell r="G28">
            <v>0.16666666666666666</v>
          </cell>
          <cell r="H28">
            <v>1</v>
          </cell>
          <cell r="I28">
            <v>0.16666666666666666</v>
          </cell>
          <cell r="J28">
            <v>7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</v>
          </cell>
          <cell r="P28">
            <v>0.5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0.16666666666666666</v>
          </cell>
          <cell r="X28">
            <v>5.5555555555555552E-2</v>
          </cell>
        </row>
        <row r="29">
          <cell r="A29">
            <v>43711</v>
          </cell>
          <cell r="B29" t="str">
            <v>DGA MERIGNAC - MEDOC</v>
          </cell>
          <cell r="C29">
            <v>252</v>
          </cell>
          <cell r="D29">
            <v>0</v>
          </cell>
          <cell r="E29">
            <v>2</v>
          </cell>
          <cell r="F29">
            <v>26</v>
          </cell>
          <cell r="G29">
            <v>0.10317460317460317</v>
          </cell>
          <cell r="H29">
            <v>48</v>
          </cell>
          <cell r="I29">
            <v>8</v>
          </cell>
          <cell r="J29">
            <v>455</v>
          </cell>
          <cell r="K29">
            <v>1</v>
          </cell>
          <cell r="L29">
            <v>2</v>
          </cell>
          <cell r="M29">
            <v>83</v>
          </cell>
          <cell r="N29">
            <v>0.18241758241758241</v>
          </cell>
          <cell r="O29">
            <v>49</v>
          </cell>
          <cell r="P29">
            <v>8.1666666666666661</v>
          </cell>
          <cell r="Q29">
            <v>72</v>
          </cell>
          <cell r="R29">
            <v>1</v>
          </cell>
          <cell r="S29">
            <v>1</v>
          </cell>
          <cell r="T29">
            <v>5</v>
          </cell>
          <cell r="U29">
            <v>6.9444444444444448E-2</v>
          </cell>
          <cell r="V29">
            <v>16</v>
          </cell>
          <cell r="W29">
            <v>2.6666666666666665</v>
          </cell>
          <cell r="X29">
            <v>0.11834554334554333</v>
          </cell>
        </row>
        <row r="30">
          <cell r="A30">
            <v>1837</v>
          </cell>
          <cell r="B30" t="str">
            <v>PAUILLAC</v>
          </cell>
          <cell r="C30">
            <v>19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6</v>
          </cell>
          <cell r="I30">
            <v>1</v>
          </cell>
          <cell r="J30">
            <v>20</v>
          </cell>
          <cell r="K30">
            <v>0</v>
          </cell>
          <cell r="L30">
            <v>0</v>
          </cell>
          <cell r="M30">
            <v>6</v>
          </cell>
          <cell r="N30">
            <v>0.3</v>
          </cell>
          <cell r="O30">
            <v>0</v>
          </cell>
          <cell r="P30">
            <v>0</v>
          </cell>
          <cell r="Q30">
            <v>6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0.33333333333333331</v>
          </cell>
          <cell r="X30">
            <v>9.9999999999999992E-2</v>
          </cell>
        </row>
        <row r="31">
          <cell r="A31">
            <v>1840</v>
          </cell>
          <cell r="B31" t="str">
            <v>MERIGNAC</v>
          </cell>
          <cell r="C31">
            <v>58</v>
          </cell>
          <cell r="D31">
            <v>0</v>
          </cell>
          <cell r="E31">
            <v>0</v>
          </cell>
          <cell r="F31">
            <v>5</v>
          </cell>
          <cell r="G31">
            <v>8.6206896551724144E-2</v>
          </cell>
          <cell r="H31">
            <v>12</v>
          </cell>
          <cell r="I31">
            <v>2</v>
          </cell>
          <cell r="J31">
            <v>73</v>
          </cell>
          <cell r="K31">
            <v>0</v>
          </cell>
          <cell r="L31">
            <v>0</v>
          </cell>
          <cell r="M31">
            <v>20</v>
          </cell>
          <cell r="N31">
            <v>0.27397260273972601</v>
          </cell>
          <cell r="O31">
            <v>2</v>
          </cell>
          <cell r="P31">
            <v>0.33333333333333331</v>
          </cell>
          <cell r="Q31">
            <v>19</v>
          </cell>
          <cell r="R31">
            <v>1</v>
          </cell>
          <cell r="S31">
            <v>1</v>
          </cell>
          <cell r="T31">
            <v>3</v>
          </cell>
          <cell r="U31">
            <v>0.15789473684210525</v>
          </cell>
          <cell r="V31">
            <v>3</v>
          </cell>
          <cell r="W31">
            <v>0.5</v>
          </cell>
          <cell r="X31">
            <v>0.17269141204451846</v>
          </cell>
        </row>
        <row r="32">
          <cell r="A32">
            <v>1843</v>
          </cell>
          <cell r="B32" t="str">
            <v>SAINT MEDARD EN JALLES</v>
          </cell>
          <cell r="C32">
            <v>43</v>
          </cell>
          <cell r="D32">
            <v>0</v>
          </cell>
          <cell r="E32">
            <v>1</v>
          </cell>
          <cell r="F32">
            <v>4</v>
          </cell>
          <cell r="G32">
            <v>9.3023255813953487E-2</v>
          </cell>
          <cell r="H32">
            <v>9</v>
          </cell>
          <cell r="I32">
            <v>1.5</v>
          </cell>
          <cell r="J32">
            <v>39</v>
          </cell>
          <cell r="K32">
            <v>0</v>
          </cell>
          <cell r="L32">
            <v>0</v>
          </cell>
          <cell r="M32">
            <v>10</v>
          </cell>
          <cell r="N32">
            <v>0.25641025641025639</v>
          </cell>
          <cell r="O32">
            <v>2</v>
          </cell>
          <cell r="P32">
            <v>0.33333333333333331</v>
          </cell>
          <cell r="Q32">
            <v>15</v>
          </cell>
          <cell r="R32">
            <v>0</v>
          </cell>
          <cell r="S32">
            <v>0</v>
          </cell>
          <cell r="T32">
            <v>1</v>
          </cell>
          <cell r="U32">
            <v>6.6666666666666666E-2</v>
          </cell>
          <cell r="V32">
            <v>4</v>
          </cell>
          <cell r="W32">
            <v>0.66666666666666663</v>
          </cell>
          <cell r="X32">
            <v>0.13870005963029217</v>
          </cell>
        </row>
        <row r="33">
          <cell r="A33">
            <v>1850</v>
          </cell>
          <cell r="B33" t="str">
            <v>LESPARRE MEDOC</v>
          </cell>
          <cell r="C33">
            <v>27</v>
          </cell>
          <cell r="D33">
            <v>0</v>
          </cell>
          <cell r="E33">
            <v>0</v>
          </cell>
          <cell r="F33">
            <v>2</v>
          </cell>
          <cell r="G33">
            <v>7.407407407407407E-2</v>
          </cell>
          <cell r="H33">
            <v>6</v>
          </cell>
          <cell r="I33">
            <v>1</v>
          </cell>
          <cell r="J33">
            <v>31</v>
          </cell>
          <cell r="K33">
            <v>0</v>
          </cell>
          <cell r="L33">
            <v>0</v>
          </cell>
          <cell r="M33">
            <v>13</v>
          </cell>
          <cell r="N33">
            <v>0.41935483870967744</v>
          </cell>
          <cell r="O33">
            <v>0</v>
          </cell>
          <cell r="P33">
            <v>0</v>
          </cell>
          <cell r="Q33">
            <v>7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3</v>
          </cell>
          <cell r="W33">
            <v>0.5</v>
          </cell>
          <cell r="X33">
            <v>0.16447630426125051</v>
          </cell>
        </row>
        <row r="34">
          <cell r="A34">
            <v>51851</v>
          </cell>
          <cell r="B34" t="str">
            <v>Multisite CAUDERAN</v>
          </cell>
          <cell r="C34">
            <v>65</v>
          </cell>
          <cell r="D34">
            <v>0</v>
          </cell>
          <cell r="E34">
            <v>1</v>
          </cell>
          <cell r="F34">
            <v>9</v>
          </cell>
          <cell r="G34">
            <v>0.13846153846153847</v>
          </cell>
          <cell r="H34">
            <v>10</v>
          </cell>
          <cell r="I34">
            <v>1.6666666666666667</v>
          </cell>
          <cell r="J34">
            <v>59</v>
          </cell>
          <cell r="K34">
            <v>0</v>
          </cell>
          <cell r="L34">
            <v>1</v>
          </cell>
          <cell r="M34">
            <v>20</v>
          </cell>
          <cell r="N34">
            <v>0.33898305084745761</v>
          </cell>
          <cell r="O34">
            <v>0</v>
          </cell>
          <cell r="P34">
            <v>0</v>
          </cell>
          <cell r="Q34">
            <v>17</v>
          </cell>
          <cell r="R34">
            <v>0</v>
          </cell>
          <cell r="S34">
            <v>0</v>
          </cell>
          <cell r="T34">
            <v>1</v>
          </cell>
          <cell r="U34">
            <v>5.8823529411764705E-2</v>
          </cell>
          <cell r="V34">
            <v>4</v>
          </cell>
          <cell r="W34">
            <v>0.66666666666666663</v>
          </cell>
          <cell r="X34">
            <v>0.17875603957358691</v>
          </cell>
        </row>
        <row r="35">
          <cell r="A35">
            <v>1851</v>
          </cell>
          <cell r="B35" t="str">
            <v>BORDEAUX CAUDERAN</v>
          </cell>
          <cell r="C35">
            <v>43</v>
          </cell>
          <cell r="D35">
            <v>0</v>
          </cell>
          <cell r="E35">
            <v>0</v>
          </cell>
          <cell r="F35">
            <v>5</v>
          </cell>
          <cell r="G35">
            <v>0.11627906976744186</v>
          </cell>
          <cell r="H35">
            <v>8</v>
          </cell>
          <cell r="I35">
            <v>1.3333333333333333</v>
          </cell>
          <cell r="J35">
            <v>41</v>
          </cell>
          <cell r="K35">
            <v>0</v>
          </cell>
          <cell r="L35">
            <v>0</v>
          </cell>
          <cell r="M35">
            <v>8</v>
          </cell>
          <cell r="N35">
            <v>0.1951219512195122</v>
          </cell>
          <cell r="O35">
            <v>4</v>
          </cell>
          <cell r="P35">
            <v>0.66666666666666663</v>
          </cell>
          <cell r="Q35">
            <v>14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5</v>
          </cell>
          <cell r="W35">
            <v>0.83333333333333337</v>
          </cell>
          <cell r="X35">
            <v>0.10380034032898468</v>
          </cell>
        </row>
        <row r="36">
          <cell r="A36">
            <v>1864</v>
          </cell>
          <cell r="B36" t="str">
            <v>MERIGNAC MONDESIR</v>
          </cell>
          <cell r="C36">
            <v>22</v>
          </cell>
          <cell r="D36">
            <v>0</v>
          </cell>
          <cell r="E36">
            <v>1</v>
          </cell>
          <cell r="F36">
            <v>4</v>
          </cell>
          <cell r="G36">
            <v>0.18181818181818182</v>
          </cell>
          <cell r="H36">
            <v>3</v>
          </cell>
          <cell r="I36">
            <v>0.5</v>
          </cell>
          <cell r="J36">
            <v>18</v>
          </cell>
          <cell r="K36">
            <v>0</v>
          </cell>
          <cell r="L36">
            <v>1</v>
          </cell>
          <cell r="M36">
            <v>12</v>
          </cell>
          <cell r="N36">
            <v>0.44</v>
          </cell>
          <cell r="O36">
            <v>0</v>
          </cell>
          <cell r="P36">
            <v>0</v>
          </cell>
          <cell r="Q36">
            <v>3</v>
          </cell>
          <cell r="R36">
            <v>0</v>
          </cell>
          <cell r="S36">
            <v>0</v>
          </cell>
          <cell r="T36">
            <v>1</v>
          </cell>
          <cell r="U36">
            <v>0.33333333333333331</v>
          </cell>
          <cell r="V36">
            <v>0</v>
          </cell>
          <cell r="W36">
            <v>0</v>
          </cell>
          <cell r="X36">
            <v>0.31838383838383838</v>
          </cell>
        </row>
        <row r="37">
          <cell r="A37">
            <v>1838</v>
          </cell>
          <cell r="B37" t="str">
            <v>BORDEAUX BAR JUDAIQUE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A38">
            <v>51859</v>
          </cell>
          <cell r="B38" t="str">
            <v>Multisite BRUGES</v>
          </cell>
          <cell r="C38">
            <v>40</v>
          </cell>
          <cell r="D38">
            <v>0</v>
          </cell>
          <cell r="E38">
            <v>0</v>
          </cell>
          <cell r="F38">
            <v>6</v>
          </cell>
          <cell r="G38">
            <v>0.15</v>
          </cell>
          <cell r="H38">
            <v>6</v>
          </cell>
          <cell r="I38">
            <v>1</v>
          </cell>
          <cell r="J38">
            <v>42</v>
          </cell>
          <cell r="K38">
            <v>1</v>
          </cell>
          <cell r="L38">
            <v>1</v>
          </cell>
          <cell r="M38">
            <v>14</v>
          </cell>
          <cell r="N38">
            <v>0.33333333333333331</v>
          </cell>
          <cell r="O38">
            <v>0</v>
          </cell>
          <cell r="P38">
            <v>0</v>
          </cell>
          <cell r="Q38">
            <v>10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3</v>
          </cell>
          <cell r="W38">
            <v>0.5</v>
          </cell>
          <cell r="X38">
            <v>0.16111111111111109</v>
          </cell>
        </row>
        <row r="39">
          <cell r="A39">
            <v>1858</v>
          </cell>
          <cell r="B39" t="str">
            <v>EYSINES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A40">
            <v>1859</v>
          </cell>
          <cell r="B40" t="str">
            <v>BRUGES</v>
          </cell>
          <cell r="C40">
            <v>20</v>
          </cell>
          <cell r="D40">
            <v>0</v>
          </cell>
          <cell r="E40">
            <v>0</v>
          </cell>
          <cell r="F40">
            <v>5</v>
          </cell>
          <cell r="G40">
            <v>0.25</v>
          </cell>
          <cell r="H40">
            <v>1</v>
          </cell>
          <cell r="I40">
            <v>0.16666666666666666</v>
          </cell>
          <cell r="J40">
            <v>28</v>
          </cell>
          <cell r="K40">
            <v>0</v>
          </cell>
          <cell r="L40">
            <v>0</v>
          </cell>
          <cell r="M40">
            <v>10</v>
          </cell>
          <cell r="N40">
            <v>0.35714285714285715</v>
          </cell>
          <cell r="O40">
            <v>0</v>
          </cell>
          <cell r="P40">
            <v>0</v>
          </cell>
          <cell r="Q40">
            <v>7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3</v>
          </cell>
          <cell r="W40">
            <v>0.5</v>
          </cell>
          <cell r="X40">
            <v>0.20238095238095241</v>
          </cell>
        </row>
        <row r="41">
          <cell r="A41">
            <v>1860</v>
          </cell>
          <cell r="B41" t="str">
            <v>BLANQUEFORT</v>
          </cell>
          <cell r="C41">
            <v>20</v>
          </cell>
          <cell r="D41">
            <v>0</v>
          </cell>
          <cell r="E41">
            <v>0</v>
          </cell>
          <cell r="F41">
            <v>1</v>
          </cell>
          <cell r="G41">
            <v>0.05</v>
          </cell>
          <cell r="H41">
            <v>5</v>
          </cell>
          <cell r="I41">
            <v>0.83333333333333337</v>
          </cell>
          <cell r="J41">
            <v>14</v>
          </cell>
          <cell r="K41">
            <v>1</v>
          </cell>
          <cell r="L41">
            <v>1</v>
          </cell>
          <cell r="M41">
            <v>4</v>
          </cell>
          <cell r="N41">
            <v>0.2857142857142857</v>
          </cell>
          <cell r="O41">
            <v>1</v>
          </cell>
          <cell r="P41">
            <v>0.16666666666666666</v>
          </cell>
          <cell r="Q41">
            <v>3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1</v>
          </cell>
          <cell r="W41">
            <v>0.16666666666666666</v>
          </cell>
          <cell r="X41">
            <v>0.1119047619047619</v>
          </cell>
        </row>
        <row r="42">
          <cell r="A42">
            <v>43717</v>
          </cell>
          <cell r="B42" t="str">
            <v>DGA SUD GIRONDE</v>
          </cell>
          <cell r="C42">
            <v>155</v>
          </cell>
          <cell r="D42">
            <v>0</v>
          </cell>
          <cell r="E42">
            <v>0</v>
          </cell>
          <cell r="F42">
            <v>19</v>
          </cell>
          <cell r="G42">
            <v>0.12258064516129032</v>
          </cell>
          <cell r="H42">
            <v>26</v>
          </cell>
          <cell r="I42">
            <v>4.333333333333333</v>
          </cell>
          <cell r="J42">
            <v>258</v>
          </cell>
          <cell r="K42">
            <v>0</v>
          </cell>
          <cell r="L42">
            <v>2</v>
          </cell>
          <cell r="M42">
            <v>32</v>
          </cell>
          <cell r="N42">
            <v>0.12403100775193798</v>
          </cell>
          <cell r="O42">
            <v>43</v>
          </cell>
          <cell r="P42">
            <v>7.166666666666667</v>
          </cell>
          <cell r="Q42">
            <v>44</v>
          </cell>
          <cell r="R42">
            <v>0</v>
          </cell>
          <cell r="S42">
            <v>0</v>
          </cell>
          <cell r="T42">
            <v>9</v>
          </cell>
          <cell r="U42">
            <v>0.20454545454545456</v>
          </cell>
          <cell r="V42">
            <v>4</v>
          </cell>
          <cell r="W42">
            <v>0.66666666666666663</v>
          </cell>
          <cell r="X42">
            <v>0.15038570248622762</v>
          </cell>
        </row>
        <row r="43">
          <cell r="A43">
            <v>1842</v>
          </cell>
          <cell r="B43" t="str">
            <v>BORDEAUX BARRIERE DE PESSAC</v>
          </cell>
          <cell r="C43">
            <v>30</v>
          </cell>
          <cell r="D43">
            <v>0</v>
          </cell>
          <cell r="E43">
            <v>0</v>
          </cell>
          <cell r="F43">
            <v>4</v>
          </cell>
          <cell r="G43">
            <v>0.13333333333333333</v>
          </cell>
          <cell r="H43">
            <v>5</v>
          </cell>
          <cell r="I43">
            <v>0.83333333333333337</v>
          </cell>
          <cell r="J43">
            <v>25</v>
          </cell>
          <cell r="K43">
            <v>0</v>
          </cell>
          <cell r="L43">
            <v>0</v>
          </cell>
          <cell r="M43">
            <v>5</v>
          </cell>
          <cell r="N43">
            <v>0.2</v>
          </cell>
          <cell r="O43">
            <v>3</v>
          </cell>
          <cell r="P43">
            <v>0.5</v>
          </cell>
          <cell r="Q43">
            <v>7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3</v>
          </cell>
          <cell r="W43">
            <v>0.5</v>
          </cell>
          <cell r="X43">
            <v>0.11111111111111112</v>
          </cell>
        </row>
        <row r="44">
          <cell r="A44">
            <v>51845</v>
          </cell>
          <cell r="B44" t="str">
            <v>Multisite PESSAC</v>
          </cell>
          <cell r="C44">
            <v>40</v>
          </cell>
          <cell r="D44">
            <v>0</v>
          </cell>
          <cell r="E44">
            <v>0</v>
          </cell>
          <cell r="F44">
            <v>5</v>
          </cell>
          <cell r="G44">
            <v>0.125</v>
          </cell>
          <cell r="H44">
            <v>7</v>
          </cell>
          <cell r="I44">
            <v>1.1666666666666667</v>
          </cell>
          <cell r="J44">
            <v>34</v>
          </cell>
          <cell r="K44">
            <v>0</v>
          </cell>
          <cell r="L44">
            <v>0</v>
          </cell>
          <cell r="M44">
            <v>8</v>
          </cell>
          <cell r="N44">
            <v>0.23529411764705882</v>
          </cell>
          <cell r="O44">
            <v>2</v>
          </cell>
          <cell r="P44">
            <v>0.33333333333333331</v>
          </cell>
          <cell r="Q44">
            <v>10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3</v>
          </cell>
          <cell r="W44">
            <v>0.5</v>
          </cell>
          <cell r="X44">
            <v>0.12009803921568628</v>
          </cell>
        </row>
        <row r="45">
          <cell r="A45">
            <v>1845</v>
          </cell>
          <cell r="B45" t="str">
            <v>PESSAC</v>
          </cell>
          <cell r="C45">
            <v>30</v>
          </cell>
          <cell r="D45">
            <v>0</v>
          </cell>
          <cell r="E45">
            <v>0</v>
          </cell>
          <cell r="F45">
            <v>4</v>
          </cell>
          <cell r="G45">
            <v>0.13333333333333333</v>
          </cell>
          <cell r="H45">
            <v>5</v>
          </cell>
          <cell r="I45">
            <v>0.83333333333333337</v>
          </cell>
          <cell r="J45">
            <v>25</v>
          </cell>
          <cell r="K45">
            <v>0</v>
          </cell>
          <cell r="L45">
            <v>0</v>
          </cell>
          <cell r="M45">
            <v>8</v>
          </cell>
          <cell r="N45">
            <v>0.32</v>
          </cell>
          <cell r="O45">
            <v>0</v>
          </cell>
          <cell r="P45">
            <v>0</v>
          </cell>
          <cell r="Q45">
            <v>8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3</v>
          </cell>
          <cell r="W45">
            <v>0.5</v>
          </cell>
          <cell r="X45">
            <v>0.15111111111111111</v>
          </cell>
        </row>
        <row r="46">
          <cell r="A46">
            <v>1865</v>
          </cell>
          <cell r="B46" t="str">
            <v>PESSAC ALOUETTE</v>
          </cell>
          <cell r="C46">
            <v>10</v>
          </cell>
          <cell r="D46">
            <v>0</v>
          </cell>
          <cell r="E46">
            <v>0</v>
          </cell>
          <cell r="F46">
            <v>1</v>
          </cell>
          <cell r="G46">
            <v>0.1</v>
          </cell>
          <cell r="H46">
            <v>2</v>
          </cell>
          <cell r="I46">
            <v>0.33333333333333331</v>
          </cell>
          <cell r="J46">
            <v>9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3</v>
          </cell>
          <cell r="P46">
            <v>0.5</v>
          </cell>
          <cell r="Q46">
            <v>2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</v>
          </cell>
          <cell r="W46">
            <v>0.16666666666666666</v>
          </cell>
          <cell r="X46">
            <v>3.3333333333333333E-2</v>
          </cell>
        </row>
        <row r="47">
          <cell r="A47">
            <v>1846</v>
          </cell>
          <cell r="B47" t="str">
            <v>BORDEAUX BARRIER DE TOULOUSE</v>
          </cell>
          <cell r="C47">
            <v>19</v>
          </cell>
          <cell r="D47">
            <v>0</v>
          </cell>
          <cell r="E47">
            <v>0</v>
          </cell>
          <cell r="F47">
            <v>3</v>
          </cell>
          <cell r="G47">
            <v>0.15789473684210525</v>
          </cell>
          <cell r="H47">
            <v>3</v>
          </cell>
          <cell r="I47">
            <v>0.5</v>
          </cell>
          <cell r="J47">
            <v>15</v>
          </cell>
          <cell r="K47">
            <v>0</v>
          </cell>
          <cell r="L47">
            <v>0</v>
          </cell>
          <cell r="M47">
            <v>3</v>
          </cell>
          <cell r="N47">
            <v>0.2</v>
          </cell>
          <cell r="O47">
            <v>2</v>
          </cell>
          <cell r="P47">
            <v>0.33333333333333331</v>
          </cell>
          <cell r="Q47">
            <v>6</v>
          </cell>
          <cell r="R47">
            <v>0</v>
          </cell>
          <cell r="S47">
            <v>0</v>
          </cell>
          <cell r="T47">
            <v>3</v>
          </cell>
          <cell r="U47">
            <v>0.44</v>
          </cell>
          <cell r="V47">
            <v>0</v>
          </cell>
          <cell r="W47">
            <v>0</v>
          </cell>
          <cell r="X47">
            <v>0.26596491228070174</v>
          </cell>
        </row>
        <row r="48">
          <cell r="A48">
            <v>51855</v>
          </cell>
          <cell r="B48" t="str">
            <v>Multisite TALENCE</v>
          </cell>
          <cell r="C48">
            <v>44</v>
          </cell>
          <cell r="D48">
            <v>0</v>
          </cell>
          <cell r="E48">
            <v>0</v>
          </cell>
          <cell r="F48">
            <v>7</v>
          </cell>
          <cell r="G48">
            <v>0.15909090909090909</v>
          </cell>
          <cell r="H48">
            <v>6</v>
          </cell>
          <cell r="I48">
            <v>1</v>
          </cell>
          <cell r="J48">
            <v>45</v>
          </cell>
          <cell r="K48">
            <v>0</v>
          </cell>
          <cell r="L48">
            <v>2</v>
          </cell>
          <cell r="M48">
            <v>9</v>
          </cell>
          <cell r="N48">
            <v>0.2</v>
          </cell>
          <cell r="O48">
            <v>5</v>
          </cell>
          <cell r="P48">
            <v>0.83333333333333337</v>
          </cell>
          <cell r="Q48">
            <v>14</v>
          </cell>
          <cell r="R48">
            <v>0</v>
          </cell>
          <cell r="S48">
            <v>0</v>
          </cell>
          <cell r="T48">
            <v>4</v>
          </cell>
          <cell r="U48">
            <v>0.2857142857142857</v>
          </cell>
          <cell r="V48">
            <v>1</v>
          </cell>
          <cell r="W48">
            <v>0.16666666666666666</v>
          </cell>
          <cell r="X48">
            <v>0.21493506493506495</v>
          </cell>
        </row>
        <row r="49">
          <cell r="A49">
            <v>1855</v>
          </cell>
          <cell r="B49" t="str">
            <v>TALENCE</v>
          </cell>
          <cell r="C49">
            <v>34</v>
          </cell>
          <cell r="D49">
            <v>0</v>
          </cell>
          <cell r="E49">
            <v>0</v>
          </cell>
          <cell r="F49">
            <v>3</v>
          </cell>
          <cell r="G49">
            <v>8.8235294117647065E-2</v>
          </cell>
          <cell r="H49">
            <v>7</v>
          </cell>
          <cell r="I49">
            <v>1.1666666666666667</v>
          </cell>
          <cell r="J49">
            <v>35</v>
          </cell>
          <cell r="K49">
            <v>0</v>
          </cell>
          <cell r="L49">
            <v>2</v>
          </cell>
          <cell r="M49">
            <v>6</v>
          </cell>
          <cell r="N49">
            <v>0.17142857142857143</v>
          </cell>
          <cell r="O49">
            <v>5</v>
          </cell>
          <cell r="P49">
            <v>0.83333333333333337</v>
          </cell>
          <cell r="Q49">
            <v>12</v>
          </cell>
          <cell r="R49">
            <v>0</v>
          </cell>
          <cell r="S49">
            <v>0</v>
          </cell>
          <cell r="T49">
            <v>2</v>
          </cell>
          <cell r="U49">
            <v>0.16666666666666666</v>
          </cell>
          <cell r="V49">
            <v>2</v>
          </cell>
          <cell r="W49">
            <v>0.33333333333333331</v>
          </cell>
          <cell r="X49">
            <v>0.14211017740429507</v>
          </cell>
        </row>
        <row r="50">
          <cell r="A50">
            <v>1857</v>
          </cell>
          <cell r="B50" t="str">
            <v>VILLENAVE D'ORNON</v>
          </cell>
          <cell r="C50">
            <v>10</v>
          </cell>
          <cell r="D50">
            <v>0</v>
          </cell>
          <cell r="E50">
            <v>0</v>
          </cell>
          <cell r="F50">
            <v>4</v>
          </cell>
          <cell r="G50">
            <v>0.4</v>
          </cell>
          <cell r="H50">
            <v>0</v>
          </cell>
          <cell r="I50">
            <v>0</v>
          </cell>
          <cell r="J50">
            <v>10</v>
          </cell>
          <cell r="K50">
            <v>0</v>
          </cell>
          <cell r="L50">
            <v>0</v>
          </cell>
          <cell r="M50">
            <v>3</v>
          </cell>
          <cell r="N50">
            <v>0.3</v>
          </cell>
          <cell r="O50">
            <v>0</v>
          </cell>
          <cell r="P50">
            <v>0</v>
          </cell>
          <cell r="Q50">
            <v>2</v>
          </cell>
          <cell r="R50">
            <v>0</v>
          </cell>
          <cell r="S50">
            <v>0</v>
          </cell>
          <cell r="T50">
            <v>2</v>
          </cell>
          <cell r="U50">
            <v>0.44</v>
          </cell>
          <cell r="V50">
            <v>0</v>
          </cell>
          <cell r="W50">
            <v>0</v>
          </cell>
          <cell r="X50">
            <v>0.37999999999999995</v>
          </cell>
        </row>
        <row r="51">
          <cell r="A51">
            <v>1856</v>
          </cell>
          <cell r="B51" t="str">
            <v>GRADIGNAN</v>
          </cell>
          <cell r="C51">
            <v>22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7</v>
          </cell>
          <cell r="I51">
            <v>1.1666666666666667</v>
          </cell>
          <cell r="J51">
            <v>20</v>
          </cell>
          <cell r="K51">
            <v>0</v>
          </cell>
          <cell r="L51">
            <v>0</v>
          </cell>
          <cell r="M51">
            <v>7</v>
          </cell>
          <cell r="N51">
            <v>0.35</v>
          </cell>
          <cell r="O51">
            <v>0</v>
          </cell>
          <cell r="P51">
            <v>0</v>
          </cell>
          <cell r="Q51">
            <v>7</v>
          </cell>
          <cell r="R51">
            <v>0</v>
          </cell>
          <cell r="S51">
            <v>0</v>
          </cell>
          <cell r="T51">
            <v>2</v>
          </cell>
          <cell r="U51">
            <v>0.2857142857142857</v>
          </cell>
          <cell r="V51">
            <v>1</v>
          </cell>
          <cell r="W51">
            <v>0.16666666666666666</v>
          </cell>
          <cell r="X51">
            <v>0.2119047619047619</v>
          </cell>
        </row>
        <row r="52">
          <cell r="A52">
            <v>43739</v>
          </cell>
          <cell r="B52" t="str">
            <v>DGA BASSIN D'ARCACHON</v>
          </cell>
          <cell r="C52">
            <v>140</v>
          </cell>
          <cell r="D52">
            <v>1</v>
          </cell>
          <cell r="E52">
            <v>1</v>
          </cell>
          <cell r="F52">
            <v>15</v>
          </cell>
          <cell r="G52">
            <v>0.10714285714285714</v>
          </cell>
          <cell r="H52">
            <v>26</v>
          </cell>
          <cell r="I52">
            <v>4.333333333333333</v>
          </cell>
          <cell r="J52">
            <v>255</v>
          </cell>
          <cell r="K52">
            <v>2</v>
          </cell>
          <cell r="L52">
            <v>3</v>
          </cell>
          <cell r="M52">
            <v>31</v>
          </cell>
          <cell r="N52">
            <v>0.12156862745098039</v>
          </cell>
          <cell r="O52">
            <v>43</v>
          </cell>
          <cell r="P52">
            <v>7.166666666666667</v>
          </cell>
          <cell r="Q52">
            <v>40</v>
          </cell>
          <cell r="R52">
            <v>0</v>
          </cell>
          <cell r="S52">
            <v>0</v>
          </cell>
          <cell r="T52">
            <v>7</v>
          </cell>
          <cell r="U52">
            <v>0.17499999999999999</v>
          </cell>
          <cell r="V52">
            <v>5</v>
          </cell>
          <cell r="W52">
            <v>0.83333333333333337</v>
          </cell>
          <cell r="X52">
            <v>0.13457049486461251</v>
          </cell>
        </row>
        <row r="53">
          <cell r="A53">
            <v>1831</v>
          </cell>
          <cell r="B53" t="str">
            <v>ARCACHON</v>
          </cell>
          <cell r="C53">
            <v>29</v>
          </cell>
          <cell r="D53">
            <v>0</v>
          </cell>
          <cell r="E53">
            <v>0</v>
          </cell>
          <cell r="F53">
            <v>3</v>
          </cell>
          <cell r="G53">
            <v>0.10344827586206896</v>
          </cell>
          <cell r="H53">
            <v>6</v>
          </cell>
          <cell r="I53">
            <v>1</v>
          </cell>
          <cell r="J53">
            <v>33</v>
          </cell>
          <cell r="K53">
            <v>1</v>
          </cell>
          <cell r="L53">
            <v>1</v>
          </cell>
          <cell r="M53">
            <v>5</v>
          </cell>
          <cell r="N53">
            <v>0.15151515151515152</v>
          </cell>
          <cell r="O53">
            <v>5</v>
          </cell>
          <cell r="P53">
            <v>0.83333333333333337</v>
          </cell>
          <cell r="Q53">
            <v>11</v>
          </cell>
          <cell r="R53">
            <v>0</v>
          </cell>
          <cell r="S53">
            <v>0</v>
          </cell>
          <cell r="T53">
            <v>2</v>
          </cell>
          <cell r="U53">
            <v>0.18181818181818182</v>
          </cell>
          <cell r="V53">
            <v>2</v>
          </cell>
          <cell r="W53">
            <v>0.33333333333333331</v>
          </cell>
          <cell r="X53">
            <v>0.14559386973180077</v>
          </cell>
        </row>
        <row r="54">
          <cell r="A54">
            <v>51848</v>
          </cell>
          <cell r="B54" t="str">
            <v>Multisite LA TESTE DE BUCH</v>
          </cell>
          <cell r="C54">
            <v>69</v>
          </cell>
          <cell r="D54">
            <v>1</v>
          </cell>
          <cell r="E54">
            <v>1</v>
          </cell>
          <cell r="F54">
            <v>6</v>
          </cell>
          <cell r="G54">
            <v>8.6956521739130432E-2</v>
          </cell>
          <cell r="H54">
            <v>15</v>
          </cell>
          <cell r="I54">
            <v>2.5</v>
          </cell>
          <cell r="J54">
            <v>65</v>
          </cell>
          <cell r="K54">
            <v>1</v>
          </cell>
          <cell r="L54">
            <v>2</v>
          </cell>
          <cell r="M54">
            <v>16</v>
          </cell>
          <cell r="N54">
            <v>0.24615384615384617</v>
          </cell>
          <cell r="O54">
            <v>3</v>
          </cell>
          <cell r="P54">
            <v>0.5</v>
          </cell>
          <cell r="Q54">
            <v>22</v>
          </cell>
          <cell r="R54">
            <v>0</v>
          </cell>
          <cell r="S54">
            <v>0</v>
          </cell>
          <cell r="T54">
            <v>2</v>
          </cell>
          <cell r="U54">
            <v>9.0909090909090912E-2</v>
          </cell>
          <cell r="V54">
            <v>5</v>
          </cell>
          <cell r="W54">
            <v>0.83333333333333337</v>
          </cell>
          <cell r="X54">
            <v>0.14133981960068917</v>
          </cell>
        </row>
        <row r="55">
          <cell r="A55">
            <v>1848</v>
          </cell>
          <cell r="B55" t="str">
            <v>LA TESTE DE BUCH</v>
          </cell>
          <cell r="C55">
            <v>48</v>
          </cell>
          <cell r="D55">
            <v>0</v>
          </cell>
          <cell r="E55">
            <v>0</v>
          </cell>
          <cell r="F55">
            <v>2</v>
          </cell>
          <cell r="G55">
            <v>4.1666666666666664E-2</v>
          </cell>
          <cell r="H55">
            <v>12</v>
          </cell>
          <cell r="I55">
            <v>2</v>
          </cell>
          <cell r="J55">
            <v>47</v>
          </cell>
          <cell r="K55">
            <v>0</v>
          </cell>
          <cell r="L55">
            <v>1</v>
          </cell>
          <cell r="M55">
            <v>11</v>
          </cell>
          <cell r="N55">
            <v>0.23404255319148937</v>
          </cell>
          <cell r="O55">
            <v>3</v>
          </cell>
          <cell r="P55">
            <v>0.5</v>
          </cell>
          <cell r="Q55">
            <v>16</v>
          </cell>
          <cell r="R55">
            <v>0</v>
          </cell>
          <cell r="S55">
            <v>0</v>
          </cell>
          <cell r="T55">
            <v>1</v>
          </cell>
          <cell r="U55">
            <v>6.25E-2</v>
          </cell>
          <cell r="V55">
            <v>4</v>
          </cell>
          <cell r="W55">
            <v>0.66666666666666663</v>
          </cell>
          <cell r="X55">
            <v>0.11273640661938535</v>
          </cell>
        </row>
        <row r="56">
          <cell r="A56">
            <v>1870</v>
          </cell>
          <cell r="B56" t="str">
            <v>GUJAN MESTRAS</v>
          </cell>
          <cell r="C56">
            <v>21</v>
          </cell>
          <cell r="D56">
            <v>1</v>
          </cell>
          <cell r="E56">
            <v>1</v>
          </cell>
          <cell r="F56">
            <v>4</v>
          </cell>
          <cell r="G56">
            <v>0.19047619047619047</v>
          </cell>
          <cell r="H56">
            <v>3</v>
          </cell>
          <cell r="I56">
            <v>0.5</v>
          </cell>
          <cell r="J56">
            <v>18</v>
          </cell>
          <cell r="K56">
            <v>1</v>
          </cell>
          <cell r="L56">
            <v>1</v>
          </cell>
          <cell r="M56">
            <v>5</v>
          </cell>
          <cell r="N56">
            <v>0.27777777777777779</v>
          </cell>
          <cell r="O56">
            <v>1</v>
          </cell>
          <cell r="P56">
            <v>0.16666666666666666</v>
          </cell>
          <cell r="Q56">
            <v>6</v>
          </cell>
          <cell r="R56">
            <v>0</v>
          </cell>
          <cell r="S56">
            <v>0</v>
          </cell>
          <cell r="T56">
            <v>1</v>
          </cell>
          <cell r="U56">
            <v>0.16666666666666666</v>
          </cell>
          <cell r="V56">
            <v>1</v>
          </cell>
          <cell r="W56">
            <v>0.16666666666666666</v>
          </cell>
          <cell r="X56">
            <v>0.21164021164021163</v>
          </cell>
        </row>
        <row r="57">
          <cell r="A57">
            <v>51852</v>
          </cell>
          <cell r="B57" t="str">
            <v>Multisite ANDERNOS LES BAINS</v>
          </cell>
          <cell r="C57">
            <v>50</v>
          </cell>
          <cell r="D57">
            <v>0</v>
          </cell>
          <cell r="E57">
            <v>0</v>
          </cell>
          <cell r="F57">
            <v>6</v>
          </cell>
          <cell r="G57">
            <v>0.12</v>
          </cell>
          <cell r="H57">
            <v>9</v>
          </cell>
          <cell r="I57">
            <v>1.5</v>
          </cell>
          <cell r="J57">
            <v>52</v>
          </cell>
          <cell r="K57">
            <v>0</v>
          </cell>
          <cell r="L57">
            <v>0</v>
          </cell>
          <cell r="M57">
            <v>10</v>
          </cell>
          <cell r="N57">
            <v>0.19230769230769232</v>
          </cell>
          <cell r="O57">
            <v>6</v>
          </cell>
          <cell r="P57">
            <v>1</v>
          </cell>
          <cell r="Q57">
            <v>18</v>
          </cell>
          <cell r="R57">
            <v>0</v>
          </cell>
          <cell r="S57">
            <v>0</v>
          </cell>
          <cell r="T57">
            <v>3</v>
          </cell>
          <cell r="U57">
            <v>0.16666666666666666</v>
          </cell>
          <cell r="V57">
            <v>3</v>
          </cell>
          <cell r="W57">
            <v>0.5</v>
          </cell>
          <cell r="X57">
            <v>0.15965811965811963</v>
          </cell>
        </row>
        <row r="58">
          <cell r="A58">
            <v>1852</v>
          </cell>
          <cell r="B58" t="str">
            <v>ANDERNOS LES BAINS</v>
          </cell>
          <cell r="C58">
            <v>37</v>
          </cell>
          <cell r="D58">
            <v>0</v>
          </cell>
          <cell r="E58">
            <v>0</v>
          </cell>
          <cell r="F58">
            <v>4</v>
          </cell>
          <cell r="G58">
            <v>0.10810810810810811</v>
          </cell>
          <cell r="H58">
            <v>7</v>
          </cell>
          <cell r="I58">
            <v>1.1666666666666667</v>
          </cell>
          <cell r="J58">
            <v>38</v>
          </cell>
          <cell r="K58">
            <v>0</v>
          </cell>
          <cell r="L58">
            <v>0</v>
          </cell>
          <cell r="M58">
            <v>7</v>
          </cell>
          <cell r="N58">
            <v>0.18421052631578946</v>
          </cell>
          <cell r="O58">
            <v>5</v>
          </cell>
          <cell r="P58">
            <v>0.83333333333333337</v>
          </cell>
          <cell r="Q58">
            <v>13</v>
          </cell>
          <cell r="R58">
            <v>0</v>
          </cell>
          <cell r="S58">
            <v>0</v>
          </cell>
          <cell r="T58">
            <v>3</v>
          </cell>
          <cell r="U58">
            <v>0.23076923076923078</v>
          </cell>
          <cell r="V58">
            <v>1</v>
          </cell>
          <cell r="W58">
            <v>0.16666666666666666</v>
          </cell>
          <cell r="X58">
            <v>0.17436262173104278</v>
          </cell>
        </row>
        <row r="59">
          <cell r="A59">
            <v>1873</v>
          </cell>
          <cell r="B59" t="str">
            <v>BIGANOS</v>
          </cell>
          <cell r="C59">
            <v>13</v>
          </cell>
          <cell r="D59">
            <v>0</v>
          </cell>
          <cell r="E59">
            <v>0</v>
          </cell>
          <cell r="F59">
            <v>2</v>
          </cell>
          <cell r="G59">
            <v>0.15384615384615385</v>
          </cell>
          <cell r="H59">
            <v>2</v>
          </cell>
          <cell r="I59">
            <v>0.33333333333333331</v>
          </cell>
          <cell r="J59">
            <v>14</v>
          </cell>
          <cell r="K59">
            <v>0</v>
          </cell>
          <cell r="L59">
            <v>0</v>
          </cell>
          <cell r="M59">
            <v>3</v>
          </cell>
          <cell r="N59">
            <v>0.21428571428571427</v>
          </cell>
          <cell r="O59">
            <v>2</v>
          </cell>
          <cell r="P59">
            <v>0.33333333333333331</v>
          </cell>
          <cell r="Q59">
            <v>5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2</v>
          </cell>
          <cell r="W59">
            <v>0.33333333333333331</v>
          </cell>
          <cell r="X59">
            <v>0.12271062271062272</v>
          </cell>
        </row>
        <row r="60">
          <cell r="A60">
            <v>43741</v>
          </cell>
          <cell r="B60" t="str">
            <v>DGA BORDEAUX RIVE DROITE</v>
          </cell>
          <cell r="C60">
            <v>183</v>
          </cell>
          <cell r="D60">
            <v>0</v>
          </cell>
          <cell r="E60">
            <v>0</v>
          </cell>
          <cell r="F60">
            <v>23</v>
          </cell>
          <cell r="G60">
            <v>0.12568306010928962</v>
          </cell>
          <cell r="H60">
            <v>31</v>
          </cell>
          <cell r="I60">
            <v>5.166666666666667</v>
          </cell>
          <cell r="J60">
            <v>346</v>
          </cell>
          <cell r="K60">
            <v>0</v>
          </cell>
          <cell r="L60">
            <v>1</v>
          </cell>
          <cell r="M60">
            <v>70</v>
          </cell>
          <cell r="N60">
            <v>0.20231213872832371</v>
          </cell>
          <cell r="O60">
            <v>31</v>
          </cell>
          <cell r="P60">
            <v>5.166666666666667</v>
          </cell>
          <cell r="Q60">
            <v>51</v>
          </cell>
          <cell r="R60">
            <v>9</v>
          </cell>
          <cell r="S60">
            <v>9</v>
          </cell>
          <cell r="T60">
            <v>19</v>
          </cell>
          <cell r="U60">
            <v>0.37254901960784315</v>
          </cell>
          <cell r="V60">
            <v>0</v>
          </cell>
          <cell r="W60">
            <v>0</v>
          </cell>
          <cell r="X60">
            <v>0.23351473948181881</v>
          </cell>
        </row>
        <row r="61">
          <cell r="A61">
            <v>1834</v>
          </cell>
          <cell r="B61" t="str">
            <v>LANGON</v>
          </cell>
          <cell r="C61">
            <v>28</v>
          </cell>
          <cell r="D61">
            <v>0</v>
          </cell>
          <cell r="E61">
            <v>0</v>
          </cell>
          <cell r="F61">
            <v>5</v>
          </cell>
          <cell r="G61">
            <v>0.17857142857142858</v>
          </cell>
          <cell r="H61">
            <v>4</v>
          </cell>
          <cell r="I61">
            <v>0.66666666666666663</v>
          </cell>
          <cell r="J61">
            <v>35</v>
          </cell>
          <cell r="K61">
            <v>0</v>
          </cell>
          <cell r="L61">
            <v>1</v>
          </cell>
          <cell r="M61">
            <v>9</v>
          </cell>
          <cell r="N61">
            <v>0.25714285714285712</v>
          </cell>
          <cell r="O61">
            <v>2</v>
          </cell>
          <cell r="P61">
            <v>0.33333333333333331</v>
          </cell>
          <cell r="Q61">
            <v>12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4</v>
          </cell>
          <cell r="W61">
            <v>0.66666666666666663</v>
          </cell>
          <cell r="X61">
            <v>0.14523809523809525</v>
          </cell>
        </row>
        <row r="62">
          <cell r="A62">
            <v>51835</v>
          </cell>
          <cell r="B62" t="str">
            <v>Multisite LIBOURNE</v>
          </cell>
          <cell r="C62">
            <v>76</v>
          </cell>
          <cell r="D62">
            <v>0</v>
          </cell>
          <cell r="E62">
            <v>0</v>
          </cell>
          <cell r="F62">
            <v>6</v>
          </cell>
          <cell r="G62">
            <v>7.8947368421052627E-2</v>
          </cell>
          <cell r="H62">
            <v>17</v>
          </cell>
          <cell r="I62">
            <v>2.8333333333333335</v>
          </cell>
          <cell r="J62">
            <v>94</v>
          </cell>
          <cell r="K62">
            <v>0</v>
          </cell>
          <cell r="L62">
            <v>0</v>
          </cell>
          <cell r="M62">
            <v>30</v>
          </cell>
          <cell r="N62">
            <v>0.31914893617021278</v>
          </cell>
          <cell r="O62">
            <v>0</v>
          </cell>
          <cell r="P62">
            <v>0</v>
          </cell>
          <cell r="Q62">
            <v>25</v>
          </cell>
          <cell r="R62">
            <v>0</v>
          </cell>
          <cell r="S62">
            <v>0</v>
          </cell>
          <cell r="T62">
            <v>2</v>
          </cell>
          <cell r="U62">
            <v>0.08</v>
          </cell>
          <cell r="V62">
            <v>6</v>
          </cell>
          <cell r="W62">
            <v>1</v>
          </cell>
          <cell r="X62">
            <v>0.15936543486375515</v>
          </cell>
        </row>
        <row r="63">
          <cell r="A63">
            <v>1825</v>
          </cell>
          <cell r="B63" t="str">
            <v>SAINT ANDRE DE CUBZAC</v>
          </cell>
          <cell r="C63">
            <v>10</v>
          </cell>
          <cell r="D63">
            <v>0</v>
          </cell>
          <cell r="E63">
            <v>0</v>
          </cell>
          <cell r="F63">
            <v>2</v>
          </cell>
          <cell r="G63">
            <v>0.2</v>
          </cell>
          <cell r="H63">
            <v>1</v>
          </cell>
          <cell r="I63">
            <v>0.16666666666666666</v>
          </cell>
          <cell r="J63">
            <v>9</v>
          </cell>
          <cell r="K63">
            <v>0</v>
          </cell>
          <cell r="L63">
            <v>0</v>
          </cell>
          <cell r="M63">
            <v>9</v>
          </cell>
          <cell r="N63">
            <v>0.44</v>
          </cell>
          <cell r="O63">
            <v>0</v>
          </cell>
          <cell r="P63">
            <v>0</v>
          </cell>
          <cell r="Q63">
            <v>2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1</v>
          </cell>
          <cell r="W63">
            <v>0.16666666666666666</v>
          </cell>
          <cell r="X63">
            <v>0.21333333333333335</v>
          </cell>
        </row>
        <row r="64">
          <cell r="A64">
            <v>1835</v>
          </cell>
          <cell r="B64" t="str">
            <v>LIBOURNE</v>
          </cell>
          <cell r="C64">
            <v>43</v>
          </cell>
          <cell r="D64">
            <v>0</v>
          </cell>
          <cell r="E64">
            <v>0</v>
          </cell>
          <cell r="F64">
            <v>3</v>
          </cell>
          <cell r="G64">
            <v>6.9767441860465115E-2</v>
          </cell>
          <cell r="H64">
            <v>10</v>
          </cell>
          <cell r="I64">
            <v>1.6666666666666667</v>
          </cell>
          <cell r="J64">
            <v>43</v>
          </cell>
          <cell r="K64">
            <v>0</v>
          </cell>
          <cell r="L64">
            <v>0</v>
          </cell>
          <cell r="M64">
            <v>8</v>
          </cell>
          <cell r="N64">
            <v>0.18604651162790697</v>
          </cell>
          <cell r="O64">
            <v>5</v>
          </cell>
          <cell r="P64">
            <v>0.83333333333333337</v>
          </cell>
          <cell r="Q64">
            <v>12</v>
          </cell>
          <cell r="R64">
            <v>0</v>
          </cell>
          <cell r="S64">
            <v>0</v>
          </cell>
          <cell r="T64">
            <v>2</v>
          </cell>
          <cell r="U64">
            <v>0.16666666666666666</v>
          </cell>
          <cell r="V64">
            <v>2</v>
          </cell>
          <cell r="W64">
            <v>0.33333333333333331</v>
          </cell>
          <cell r="X64">
            <v>0.1408268733850129</v>
          </cell>
        </row>
        <row r="65">
          <cell r="A65">
            <v>1878</v>
          </cell>
          <cell r="B65" t="str">
            <v>SAINT EMILION</v>
          </cell>
          <cell r="C65">
            <v>23</v>
          </cell>
          <cell r="D65">
            <v>0</v>
          </cell>
          <cell r="E65">
            <v>0</v>
          </cell>
          <cell r="F65">
            <v>1</v>
          </cell>
          <cell r="G65">
            <v>4.3478260869565216E-2</v>
          </cell>
          <cell r="H65">
            <v>6</v>
          </cell>
          <cell r="I65">
            <v>1</v>
          </cell>
          <cell r="J65">
            <v>42</v>
          </cell>
          <cell r="K65">
            <v>0</v>
          </cell>
          <cell r="L65">
            <v>0</v>
          </cell>
          <cell r="M65">
            <v>13</v>
          </cell>
          <cell r="N65">
            <v>0.30952380952380953</v>
          </cell>
          <cell r="O65">
            <v>0</v>
          </cell>
          <cell r="P65">
            <v>0</v>
          </cell>
          <cell r="Q65">
            <v>11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4</v>
          </cell>
          <cell r="W65">
            <v>0.66666666666666663</v>
          </cell>
          <cell r="X65">
            <v>0.11766735679779157</v>
          </cell>
        </row>
        <row r="66">
          <cell r="A66">
            <v>1836</v>
          </cell>
          <cell r="B66" t="str">
            <v>BORDEAUX LA BASTIDE</v>
          </cell>
          <cell r="C66">
            <v>44</v>
          </cell>
          <cell r="D66">
            <v>0</v>
          </cell>
          <cell r="E66">
            <v>0</v>
          </cell>
          <cell r="F66">
            <v>6</v>
          </cell>
          <cell r="G66">
            <v>0.13636363636363635</v>
          </cell>
          <cell r="H66">
            <v>7</v>
          </cell>
          <cell r="I66">
            <v>1.1666666666666667</v>
          </cell>
          <cell r="J66">
            <v>40</v>
          </cell>
          <cell r="K66">
            <v>0</v>
          </cell>
          <cell r="L66">
            <v>0</v>
          </cell>
          <cell r="M66">
            <v>21</v>
          </cell>
          <cell r="N66">
            <v>0.44</v>
          </cell>
          <cell r="O66">
            <v>0</v>
          </cell>
          <cell r="P66">
            <v>0</v>
          </cell>
          <cell r="Q66">
            <v>10</v>
          </cell>
          <cell r="R66">
            <v>0</v>
          </cell>
          <cell r="S66">
            <v>0</v>
          </cell>
          <cell r="T66">
            <v>4</v>
          </cell>
          <cell r="U66">
            <v>0.4</v>
          </cell>
          <cell r="V66">
            <v>0</v>
          </cell>
          <cell r="W66">
            <v>0</v>
          </cell>
          <cell r="X66">
            <v>0.3254545454545455</v>
          </cell>
        </row>
        <row r="67">
          <cell r="A67">
            <v>51853</v>
          </cell>
          <cell r="B67" t="str">
            <v>Multisite CENON</v>
          </cell>
          <cell r="C67">
            <v>35</v>
          </cell>
          <cell r="D67">
            <v>0</v>
          </cell>
          <cell r="E67">
            <v>0</v>
          </cell>
          <cell r="F67">
            <v>6</v>
          </cell>
          <cell r="G67">
            <v>0.17142857142857143</v>
          </cell>
          <cell r="H67">
            <v>5</v>
          </cell>
          <cell r="I67">
            <v>0.83333333333333337</v>
          </cell>
          <cell r="J67">
            <v>36</v>
          </cell>
          <cell r="K67">
            <v>0</v>
          </cell>
          <cell r="L67">
            <v>0</v>
          </cell>
          <cell r="M67">
            <v>10</v>
          </cell>
          <cell r="N67">
            <v>0.27777777777777779</v>
          </cell>
          <cell r="O67">
            <v>1</v>
          </cell>
          <cell r="P67">
            <v>0.16666666666666666</v>
          </cell>
          <cell r="Q67">
            <v>10</v>
          </cell>
          <cell r="R67">
            <v>9</v>
          </cell>
          <cell r="S67">
            <v>9</v>
          </cell>
          <cell r="T67">
            <v>13</v>
          </cell>
          <cell r="U67">
            <v>0.44</v>
          </cell>
          <cell r="V67">
            <v>0</v>
          </cell>
          <cell r="W67">
            <v>0</v>
          </cell>
          <cell r="X67">
            <v>0.29640211640211639</v>
          </cell>
        </row>
        <row r="68">
          <cell r="A68">
            <v>1824</v>
          </cell>
          <cell r="B68" t="str">
            <v>AMBARES ET LAGRAVE</v>
          </cell>
          <cell r="C68">
            <v>10</v>
          </cell>
          <cell r="D68">
            <v>0</v>
          </cell>
          <cell r="E68">
            <v>0</v>
          </cell>
          <cell r="F68">
            <v>3</v>
          </cell>
          <cell r="G68">
            <v>0.3</v>
          </cell>
          <cell r="H68">
            <v>0</v>
          </cell>
          <cell r="I68">
            <v>0</v>
          </cell>
          <cell r="J68">
            <v>8</v>
          </cell>
          <cell r="K68">
            <v>0</v>
          </cell>
          <cell r="L68">
            <v>0</v>
          </cell>
          <cell r="M68">
            <v>2</v>
          </cell>
          <cell r="N68">
            <v>0.25</v>
          </cell>
          <cell r="O68">
            <v>1</v>
          </cell>
          <cell r="P68">
            <v>0.16666666666666666</v>
          </cell>
          <cell r="Q68">
            <v>2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1</v>
          </cell>
          <cell r="W68">
            <v>0.16666666666666666</v>
          </cell>
          <cell r="X68">
            <v>0.18333333333333335</v>
          </cell>
        </row>
        <row r="69">
          <cell r="A69">
            <v>1853</v>
          </cell>
          <cell r="B69" t="str">
            <v>CENON</v>
          </cell>
          <cell r="C69">
            <v>25</v>
          </cell>
          <cell r="D69">
            <v>0</v>
          </cell>
          <cell r="E69">
            <v>0</v>
          </cell>
          <cell r="F69">
            <v>3</v>
          </cell>
          <cell r="G69">
            <v>0.12</v>
          </cell>
          <cell r="H69">
            <v>5</v>
          </cell>
          <cell r="I69">
            <v>0.83333333333333337</v>
          </cell>
          <cell r="J69">
            <v>28</v>
          </cell>
          <cell r="K69">
            <v>0</v>
          </cell>
          <cell r="L69">
            <v>0</v>
          </cell>
          <cell r="M69">
            <v>8</v>
          </cell>
          <cell r="N69">
            <v>0.2857142857142857</v>
          </cell>
          <cell r="O69">
            <v>1</v>
          </cell>
          <cell r="P69">
            <v>0.16666666666666666</v>
          </cell>
          <cell r="Q69">
            <v>8</v>
          </cell>
          <cell r="R69">
            <v>9</v>
          </cell>
          <cell r="S69">
            <v>9</v>
          </cell>
          <cell r="T69">
            <v>13</v>
          </cell>
          <cell r="U69">
            <v>0.44</v>
          </cell>
          <cell r="V69">
            <v>0</v>
          </cell>
          <cell r="W69">
            <v>0</v>
          </cell>
          <cell r="X69">
            <v>0.28190476190476188</v>
          </cell>
        </row>
        <row r="70">
          <cell r="A70">
            <v>43733</v>
          </cell>
          <cell r="B70" t="str">
            <v>DGA LOT ET GARONNE</v>
          </cell>
          <cell r="C70">
            <v>80</v>
          </cell>
          <cell r="D70">
            <v>0</v>
          </cell>
          <cell r="E70">
            <v>1</v>
          </cell>
          <cell r="F70">
            <v>8</v>
          </cell>
          <cell r="G70">
            <v>0.1</v>
          </cell>
          <cell r="H70">
            <v>16</v>
          </cell>
          <cell r="I70">
            <v>2.6666666666666665</v>
          </cell>
          <cell r="J70">
            <v>137</v>
          </cell>
          <cell r="K70">
            <v>0</v>
          </cell>
          <cell r="L70">
            <v>0</v>
          </cell>
          <cell r="M70">
            <v>24</v>
          </cell>
          <cell r="N70">
            <v>0.17518248175182483</v>
          </cell>
          <cell r="O70">
            <v>16</v>
          </cell>
          <cell r="P70">
            <v>2.6666666666666665</v>
          </cell>
          <cell r="Q70">
            <v>27</v>
          </cell>
          <cell r="R70">
            <v>0</v>
          </cell>
          <cell r="S70">
            <v>0</v>
          </cell>
          <cell r="T70">
            <v>7</v>
          </cell>
          <cell r="U70">
            <v>0.25925925925925924</v>
          </cell>
          <cell r="V70">
            <v>1</v>
          </cell>
          <cell r="W70">
            <v>0.16666666666666666</v>
          </cell>
          <cell r="X70">
            <v>0.17814724700369466</v>
          </cell>
        </row>
        <row r="71">
          <cell r="A71">
            <v>51200</v>
          </cell>
          <cell r="B71" t="str">
            <v>Multisite AGEN</v>
          </cell>
          <cell r="C71">
            <v>43</v>
          </cell>
          <cell r="D71">
            <v>0</v>
          </cell>
          <cell r="E71">
            <v>1</v>
          </cell>
          <cell r="F71">
            <v>4</v>
          </cell>
          <cell r="G71">
            <v>9.3023255813953487E-2</v>
          </cell>
          <cell r="H71">
            <v>9</v>
          </cell>
          <cell r="I71">
            <v>1.5</v>
          </cell>
          <cell r="J71">
            <v>55</v>
          </cell>
          <cell r="K71">
            <v>0</v>
          </cell>
          <cell r="L71">
            <v>0</v>
          </cell>
          <cell r="M71">
            <v>15</v>
          </cell>
          <cell r="N71">
            <v>0.27272727272727271</v>
          </cell>
          <cell r="O71">
            <v>1</v>
          </cell>
          <cell r="P71">
            <v>0.16666666666666666</v>
          </cell>
          <cell r="Q71">
            <v>15</v>
          </cell>
          <cell r="R71">
            <v>0</v>
          </cell>
          <cell r="S71">
            <v>0</v>
          </cell>
          <cell r="T71">
            <v>4</v>
          </cell>
          <cell r="U71">
            <v>0.26666666666666666</v>
          </cell>
          <cell r="V71">
            <v>1</v>
          </cell>
          <cell r="W71">
            <v>0.16666666666666666</v>
          </cell>
          <cell r="X71">
            <v>0.21080573173596429</v>
          </cell>
        </row>
        <row r="72">
          <cell r="A72">
            <v>1200</v>
          </cell>
          <cell r="B72" t="str">
            <v>AGEN</v>
          </cell>
          <cell r="C72">
            <v>22</v>
          </cell>
          <cell r="D72">
            <v>0</v>
          </cell>
          <cell r="E72">
            <v>1</v>
          </cell>
          <cell r="F72">
            <v>1</v>
          </cell>
          <cell r="G72">
            <v>4.5454545454545456E-2</v>
          </cell>
          <cell r="H72">
            <v>6</v>
          </cell>
          <cell r="I72">
            <v>1</v>
          </cell>
          <cell r="J72">
            <v>27</v>
          </cell>
          <cell r="K72">
            <v>0</v>
          </cell>
          <cell r="L72">
            <v>0</v>
          </cell>
          <cell r="M72">
            <v>6</v>
          </cell>
          <cell r="N72">
            <v>0.22222222222222221</v>
          </cell>
          <cell r="O72">
            <v>2</v>
          </cell>
          <cell r="P72">
            <v>0.33333333333333331</v>
          </cell>
          <cell r="Q72">
            <v>6</v>
          </cell>
          <cell r="R72">
            <v>0</v>
          </cell>
          <cell r="S72">
            <v>0</v>
          </cell>
          <cell r="T72">
            <v>2</v>
          </cell>
          <cell r="U72">
            <v>0.33333333333333331</v>
          </cell>
          <cell r="V72">
            <v>0</v>
          </cell>
          <cell r="W72">
            <v>0</v>
          </cell>
          <cell r="X72">
            <v>0.20033670033670034</v>
          </cell>
        </row>
        <row r="73">
          <cell r="A73">
            <v>1236</v>
          </cell>
          <cell r="B73" t="str">
            <v>AGEN QUARTIER DE LA PORTE DU PIN</v>
          </cell>
          <cell r="C73">
            <v>7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3</v>
          </cell>
          <cell r="I73">
            <v>0.5</v>
          </cell>
          <cell r="J73">
            <v>10</v>
          </cell>
          <cell r="K73">
            <v>0</v>
          </cell>
          <cell r="L73">
            <v>0</v>
          </cell>
          <cell r="M73">
            <v>3</v>
          </cell>
          <cell r="N73">
            <v>0.3</v>
          </cell>
          <cell r="O73">
            <v>0</v>
          </cell>
          <cell r="P73">
            <v>0</v>
          </cell>
          <cell r="Q73">
            <v>4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2</v>
          </cell>
          <cell r="W73">
            <v>0.33333333333333331</v>
          </cell>
          <cell r="X73">
            <v>9.9999999999999992E-2</v>
          </cell>
        </row>
        <row r="74">
          <cell r="A74">
            <v>1237</v>
          </cell>
          <cell r="B74" t="str">
            <v>NERAC</v>
          </cell>
          <cell r="C74">
            <v>7</v>
          </cell>
          <cell r="D74">
            <v>0</v>
          </cell>
          <cell r="E74">
            <v>0</v>
          </cell>
          <cell r="F74">
            <v>2</v>
          </cell>
          <cell r="G74">
            <v>0.2857142857142857</v>
          </cell>
          <cell r="H74">
            <v>1</v>
          </cell>
          <cell r="I74">
            <v>0.16666666666666666</v>
          </cell>
          <cell r="J74">
            <v>9</v>
          </cell>
          <cell r="K74">
            <v>0</v>
          </cell>
          <cell r="L74">
            <v>0</v>
          </cell>
          <cell r="M74">
            <v>4</v>
          </cell>
          <cell r="N74">
            <v>0.44</v>
          </cell>
          <cell r="O74">
            <v>0</v>
          </cell>
          <cell r="P74">
            <v>0</v>
          </cell>
          <cell r="Q74">
            <v>2</v>
          </cell>
          <cell r="R74">
            <v>0</v>
          </cell>
          <cell r="S74">
            <v>0</v>
          </cell>
          <cell r="T74">
            <v>1</v>
          </cell>
          <cell r="U74">
            <v>0.44</v>
          </cell>
          <cell r="V74">
            <v>0</v>
          </cell>
          <cell r="W74">
            <v>0</v>
          </cell>
          <cell r="X74">
            <v>0.38857142857142857</v>
          </cell>
        </row>
        <row r="75">
          <cell r="A75">
            <v>1240</v>
          </cell>
          <cell r="B75" t="str">
            <v>LE PASSAGE D'AGEN</v>
          </cell>
          <cell r="C75">
            <v>7</v>
          </cell>
          <cell r="D75">
            <v>0</v>
          </cell>
          <cell r="E75">
            <v>0</v>
          </cell>
          <cell r="F75">
            <v>1</v>
          </cell>
          <cell r="G75">
            <v>0.14285714285714285</v>
          </cell>
          <cell r="H75">
            <v>2</v>
          </cell>
          <cell r="I75">
            <v>0.33333333333333331</v>
          </cell>
          <cell r="J75">
            <v>9</v>
          </cell>
          <cell r="K75">
            <v>0</v>
          </cell>
          <cell r="L75">
            <v>0</v>
          </cell>
          <cell r="M75">
            <v>2</v>
          </cell>
          <cell r="N75">
            <v>0.22222222222222221</v>
          </cell>
          <cell r="O75">
            <v>1</v>
          </cell>
          <cell r="P75">
            <v>0.16666666666666666</v>
          </cell>
          <cell r="Q75">
            <v>3</v>
          </cell>
          <cell r="R75">
            <v>0</v>
          </cell>
          <cell r="S75">
            <v>0</v>
          </cell>
          <cell r="T75">
            <v>1</v>
          </cell>
          <cell r="U75">
            <v>0.33333333333333331</v>
          </cell>
          <cell r="V75">
            <v>0</v>
          </cell>
          <cell r="W75">
            <v>0</v>
          </cell>
          <cell r="X75">
            <v>0.23280423280423279</v>
          </cell>
        </row>
        <row r="76">
          <cell r="A76">
            <v>51232</v>
          </cell>
          <cell r="B76" t="str">
            <v>Multisite MARMANDE</v>
          </cell>
          <cell r="C76">
            <v>24</v>
          </cell>
          <cell r="D76">
            <v>0</v>
          </cell>
          <cell r="E76">
            <v>0</v>
          </cell>
          <cell r="F76">
            <v>3</v>
          </cell>
          <cell r="G76">
            <v>0.125</v>
          </cell>
          <cell r="H76">
            <v>4</v>
          </cell>
          <cell r="I76">
            <v>0.66666666666666663</v>
          </cell>
          <cell r="J76">
            <v>28</v>
          </cell>
          <cell r="K76">
            <v>0</v>
          </cell>
          <cell r="L76">
            <v>0</v>
          </cell>
          <cell r="M76">
            <v>6</v>
          </cell>
          <cell r="N76">
            <v>0.21428571428571427</v>
          </cell>
          <cell r="O76">
            <v>3</v>
          </cell>
          <cell r="P76">
            <v>0.5</v>
          </cell>
          <cell r="Q76">
            <v>8</v>
          </cell>
          <cell r="R76">
            <v>0</v>
          </cell>
          <cell r="S76">
            <v>0</v>
          </cell>
          <cell r="T76">
            <v>3</v>
          </cell>
          <cell r="U76">
            <v>0.375</v>
          </cell>
          <cell r="V76">
            <v>0</v>
          </cell>
          <cell r="W76">
            <v>0</v>
          </cell>
          <cell r="X76">
            <v>0.23809523809523811</v>
          </cell>
        </row>
        <row r="77">
          <cell r="A77">
            <v>1232</v>
          </cell>
          <cell r="B77" t="str">
            <v>MARMANDE</v>
          </cell>
          <cell r="C77">
            <v>20</v>
          </cell>
          <cell r="D77">
            <v>0</v>
          </cell>
          <cell r="E77">
            <v>0</v>
          </cell>
          <cell r="F77">
            <v>3</v>
          </cell>
          <cell r="G77">
            <v>0.15</v>
          </cell>
          <cell r="H77">
            <v>3</v>
          </cell>
          <cell r="I77">
            <v>0.5</v>
          </cell>
          <cell r="J77">
            <v>24</v>
          </cell>
          <cell r="K77">
            <v>0</v>
          </cell>
          <cell r="L77">
            <v>0</v>
          </cell>
          <cell r="M77">
            <v>6</v>
          </cell>
          <cell r="N77">
            <v>0.25</v>
          </cell>
          <cell r="O77">
            <v>1</v>
          </cell>
          <cell r="P77">
            <v>0.16666666666666666</v>
          </cell>
          <cell r="Q77">
            <v>6</v>
          </cell>
          <cell r="R77">
            <v>0</v>
          </cell>
          <cell r="S77">
            <v>0</v>
          </cell>
          <cell r="T77">
            <v>2</v>
          </cell>
          <cell r="U77">
            <v>0.33333333333333331</v>
          </cell>
          <cell r="V77">
            <v>0</v>
          </cell>
          <cell r="W77">
            <v>0</v>
          </cell>
          <cell r="X77">
            <v>0.24444444444444446</v>
          </cell>
        </row>
        <row r="78">
          <cell r="A78">
            <v>1239</v>
          </cell>
          <cell r="B78" t="str">
            <v>TONNEINS</v>
          </cell>
          <cell r="C78">
            <v>4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2</v>
          </cell>
          <cell r="I78">
            <v>0.33333333333333331</v>
          </cell>
          <cell r="J78">
            <v>4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2</v>
          </cell>
          <cell r="P78">
            <v>0.33333333333333331</v>
          </cell>
          <cell r="Q78">
            <v>2</v>
          </cell>
          <cell r="R78">
            <v>0</v>
          </cell>
          <cell r="S78">
            <v>0</v>
          </cell>
          <cell r="T78">
            <v>1</v>
          </cell>
          <cell r="U78">
            <v>0.44</v>
          </cell>
          <cell r="V78">
            <v>0</v>
          </cell>
          <cell r="W78">
            <v>0</v>
          </cell>
          <cell r="X78">
            <v>0.14666666666666667</v>
          </cell>
        </row>
        <row r="79">
          <cell r="A79">
            <v>1235</v>
          </cell>
          <cell r="B79" t="str">
            <v>VILLENEUVE SUR LOT</v>
          </cell>
          <cell r="C79">
            <v>13</v>
          </cell>
          <cell r="D79">
            <v>0</v>
          </cell>
          <cell r="E79">
            <v>0</v>
          </cell>
          <cell r="F79">
            <v>1</v>
          </cell>
          <cell r="G79">
            <v>7.6923076923076927E-2</v>
          </cell>
          <cell r="H79">
            <v>3</v>
          </cell>
          <cell r="I79">
            <v>0.5</v>
          </cell>
          <cell r="J79">
            <v>17</v>
          </cell>
          <cell r="K79">
            <v>0</v>
          </cell>
          <cell r="L79">
            <v>0</v>
          </cell>
          <cell r="M79">
            <v>3</v>
          </cell>
          <cell r="N79">
            <v>0.17647058823529413</v>
          </cell>
          <cell r="O79">
            <v>2</v>
          </cell>
          <cell r="P79">
            <v>0.33333333333333331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2</v>
          </cell>
          <cell r="W79">
            <v>0.33333333333333331</v>
          </cell>
          <cell r="X79">
            <v>8.4464555052790338E-2</v>
          </cell>
        </row>
        <row r="80">
          <cell r="A80">
            <v>43763</v>
          </cell>
          <cell r="B80" t="str">
            <v>DGA LANDES NORD</v>
          </cell>
          <cell r="C80">
            <v>89</v>
          </cell>
          <cell r="D80">
            <v>1</v>
          </cell>
          <cell r="E80">
            <v>2</v>
          </cell>
          <cell r="F80">
            <v>19</v>
          </cell>
          <cell r="G80">
            <v>0.21348314606741572</v>
          </cell>
          <cell r="H80">
            <v>7</v>
          </cell>
          <cell r="I80">
            <v>1.1666666666666667</v>
          </cell>
          <cell r="J80">
            <v>168</v>
          </cell>
          <cell r="K80">
            <v>0</v>
          </cell>
          <cell r="L80">
            <v>1</v>
          </cell>
          <cell r="M80">
            <v>23</v>
          </cell>
          <cell r="N80">
            <v>0.13690476190476192</v>
          </cell>
          <cell r="O80">
            <v>26</v>
          </cell>
          <cell r="P80">
            <v>4.333333333333333</v>
          </cell>
          <cell r="Q80">
            <v>44</v>
          </cell>
          <cell r="R80">
            <v>0</v>
          </cell>
          <cell r="S80">
            <v>1</v>
          </cell>
          <cell r="T80">
            <v>9</v>
          </cell>
          <cell r="U80">
            <v>0.20454545454545456</v>
          </cell>
          <cell r="V80">
            <v>4</v>
          </cell>
          <cell r="W80">
            <v>0.66666666666666663</v>
          </cell>
          <cell r="X80">
            <v>0.18497778750587743</v>
          </cell>
        </row>
        <row r="81">
          <cell r="A81">
            <v>51734</v>
          </cell>
          <cell r="B81" t="str">
            <v>Multisite MONT DE MARSAN</v>
          </cell>
          <cell r="C81">
            <v>46</v>
          </cell>
          <cell r="D81">
            <v>0</v>
          </cell>
          <cell r="E81">
            <v>0</v>
          </cell>
          <cell r="F81">
            <v>7</v>
          </cell>
          <cell r="G81">
            <v>0.15217391304347827</v>
          </cell>
          <cell r="H81">
            <v>7</v>
          </cell>
          <cell r="I81">
            <v>1.1666666666666667</v>
          </cell>
          <cell r="J81">
            <v>67</v>
          </cell>
          <cell r="K81">
            <v>0</v>
          </cell>
          <cell r="L81">
            <v>0</v>
          </cell>
          <cell r="M81">
            <v>10</v>
          </cell>
          <cell r="N81">
            <v>0.14925373134328357</v>
          </cell>
          <cell r="O81">
            <v>10</v>
          </cell>
          <cell r="P81">
            <v>1.6666666666666667</v>
          </cell>
          <cell r="Q81">
            <v>27</v>
          </cell>
          <cell r="R81">
            <v>0</v>
          </cell>
          <cell r="S81">
            <v>0</v>
          </cell>
          <cell r="T81">
            <v>6</v>
          </cell>
          <cell r="U81">
            <v>0.22222222222222221</v>
          </cell>
          <cell r="V81">
            <v>2</v>
          </cell>
          <cell r="W81">
            <v>0.33333333333333331</v>
          </cell>
          <cell r="X81">
            <v>0.17454995553632802</v>
          </cell>
        </row>
        <row r="82">
          <cell r="A82">
            <v>1734</v>
          </cell>
          <cell r="B82" t="str">
            <v>MONT DE MARSAN</v>
          </cell>
          <cell r="C82">
            <v>32</v>
          </cell>
          <cell r="D82">
            <v>0</v>
          </cell>
          <cell r="E82">
            <v>0</v>
          </cell>
          <cell r="F82">
            <v>6</v>
          </cell>
          <cell r="G82">
            <v>0.1875</v>
          </cell>
          <cell r="H82">
            <v>4</v>
          </cell>
          <cell r="I82">
            <v>0.66666666666666663</v>
          </cell>
          <cell r="J82">
            <v>46</v>
          </cell>
          <cell r="K82">
            <v>0</v>
          </cell>
          <cell r="L82">
            <v>0</v>
          </cell>
          <cell r="M82">
            <v>5</v>
          </cell>
          <cell r="N82">
            <v>0.10869565217391304</v>
          </cell>
          <cell r="O82">
            <v>9</v>
          </cell>
          <cell r="P82">
            <v>1.5</v>
          </cell>
          <cell r="Q82">
            <v>19</v>
          </cell>
          <cell r="R82">
            <v>0</v>
          </cell>
          <cell r="S82">
            <v>0</v>
          </cell>
          <cell r="T82">
            <v>3</v>
          </cell>
          <cell r="U82">
            <v>0.15789473684210525</v>
          </cell>
          <cell r="V82">
            <v>3</v>
          </cell>
          <cell r="W82">
            <v>0.5</v>
          </cell>
          <cell r="X82">
            <v>0.15136346300533943</v>
          </cell>
        </row>
        <row r="83">
          <cell r="A83">
            <v>1739</v>
          </cell>
          <cell r="B83" t="str">
            <v>HAGETMAU</v>
          </cell>
          <cell r="C83">
            <v>7</v>
          </cell>
          <cell r="D83">
            <v>0</v>
          </cell>
          <cell r="E83">
            <v>0</v>
          </cell>
          <cell r="F83">
            <v>1</v>
          </cell>
          <cell r="G83">
            <v>0.14285714285714285</v>
          </cell>
          <cell r="H83">
            <v>2</v>
          </cell>
          <cell r="I83">
            <v>0.33333333333333331</v>
          </cell>
          <cell r="J83">
            <v>10</v>
          </cell>
          <cell r="K83">
            <v>0</v>
          </cell>
          <cell r="L83">
            <v>0</v>
          </cell>
          <cell r="M83">
            <v>1</v>
          </cell>
          <cell r="N83">
            <v>0.1</v>
          </cell>
          <cell r="O83">
            <v>2</v>
          </cell>
          <cell r="P83">
            <v>0.33333333333333331</v>
          </cell>
          <cell r="Q83">
            <v>4</v>
          </cell>
          <cell r="R83">
            <v>0</v>
          </cell>
          <cell r="S83">
            <v>0</v>
          </cell>
          <cell r="T83">
            <v>1</v>
          </cell>
          <cell r="U83">
            <v>0.25</v>
          </cell>
          <cell r="V83">
            <v>1</v>
          </cell>
          <cell r="W83">
            <v>0.16666666666666666</v>
          </cell>
          <cell r="X83">
            <v>0.16428571428571428</v>
          </cell>
        </row>
        <row r="84">
          <cell r="A84">
            <v>1748</v>
          </cell>
          <cell r="B84" t="str">
            <v>AIRE SUR L'ADOUR</v>
          </cell>
          <cell r="C84">
            <v>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3</v>
          </cell>
          <cell r="I84">
            <v>0.5</v>
          </cell>
          <cell r="J84">
            <v>11</v>
          </cell>
          <cell r="K84">
            <v>0</v>
          </cell>
          <cell r="L84">
            <v>0</v>
          </cell>
          <cell r="M84">
            <v>4</v>
          </cell>
          <cell r="N84">
            <v>0.36363636363636365</v>
          </cell>
          <cell r="O84">
            <v>0</v>
          </cell>
          <cell r="P84">
            <v>0</v>
          </cell>
          <cell r="Q84">
            <v>4</v>
          </cell>
          <cell r="R84">
            <v>0</v>
          </cell>
          <cell r="S84">
            <v>0</v>
          </cell>
          <cell r="T84">
            <v>2</v>
          </cell>
          <cell r="U84">
            <v>0.44</v>
          </cell>
          <cell r="V84">
            <v>0</v>
          </cell>
          <cell r="W84">
            <v>0</v>
          </cell>
          <cell r="X84">
            <v>0.26787878787878788</v>
          </cell>
        </row>
        <row r="85">
          <cell r="A85">
            <v>51736</v>
          </cell>
          <cell r="B85" t="str">
            <v>Multisite MIMIZAN</v>
          </cell>
          <cell r="C85">
            <v>22</v>
          </cell>
          <cell r="D85">
            <v>1</v>
          </cell>
          <cell r="E85">
            <v>1</v>
          </cell>
          <cell r="F85">
            <v>9</v>
          </cell>
          <cell r="G85">
            <v>0.40909090909090912</v>
          </cell>
          <cell r="H85">
            <v>0</v>
          </cell>
          <cell r="I85">
            <v>0</v>
          </cell>
          <cell r="J85">
            <v>33</v>
          </cell>
          <cell r="K85">
            <v>0</v>
          </cell>
          <cell r="L85">
            <v>1</v>
          </cell>
          <cell r="M85">
            <v>8</v>
          </cell>
          <cell r="N85">
            <v>0.24242424242424243</v>
          </cell>
          <cell r="O85">
            <v>2</v>
          </cell>
          <cell r="P85">
            <v>0.33333333333333331</v>
          </cell>
          <cell r="Q85">
            <v>14</v>
          </cell>
          <cell r="R85">
            <v>0</v>
          </cell>
          <cell r="S85">
            <v>1</v>
          </cell>
          <cell r="T85">
            <v>1</v>
          </cell>
          <cell r="U85">
            <v>7.1428571428571425E-2</v>
          </cell>
          <cell r="V85">
            <v>4</v>
          </cell>
          <cell r="W85">
            <v>0.66666666666666663</v>
          </cell>
          <cell r="X85">
            <v>0.24098124098124099</v>
          </cell>
        </row>
        <row r="86">
          <cell r="A86">
            <v>1736</v>
          </cell>
          <cell r="B86" t="str">
            <v>MIMIZAN</v>
          </cell>
          <cell r="C86">
            <v>20</v>
          </cell>
          <cell r="D86">
            <v>1</v>
          </cell>
          <cell r="E86">
            <v>1</v>
          </cell>
          <cell r="F86">
            <v>8</v>
          </cell>
          <cell r="G86">
            <v>0.4</v>
          </cell>
          <cell r="H86">
            <v>0</v>
          </cell>
          <cell r="I86">
            <v>0</v>
          </cell>
          <cell r="J86">
            <v>28</v>
          </cell>
          <cell r="K86">
            <v>0</v>
          </cell>
          <cell r="L86">
            <v>1</v>
          </cell>
          <cell r="M86">
            <v>8</v>
          </cell>
          <cell r="N86">
            <v>0.2857142857142857</v>
          </cell>
          <cell r="O86">
            <v>1</v>
          </cell>
          <cell r="P86">
            <v>0.16666666666666666</v>
          </cell>
          <cell r="Q86">
            <v>11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4</v>
          </cell>
          <cell r="W86">
            <v>0.66666666666666663</v>
          </cell>
          <cell r="X86">
            <v>0.22857142857142856</v>
          </cell>
        </row>
        <row r="87">
          <cell r="A87">
            <v>1744</v>
          </cell>
          <cell r="B87" t="str">
            <v>MORCENX</v>
          </cell>
          <cell r="C87">
            <v>2</v>
          </cell>
          <cell r="D87">
            <v>0</v>
          </cell>
          <cell r="E87">
            <v>0</v>
          </cell>
          <cell r="F87">
            <v>1</v>
          </cell>
          <cell r="G87">
            <v>0.44</v>
          </cell>
          <cell r="H87">
            <v>0</v>
          </cell>
          <cell r="I87">
            <v>0</v>
          </cell>
          <cell r="J87">
            <v>5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2</v>
          </cell>
          <cell r="P87">
            <v>0.33333333333333331</v>
          </cell>
          <cell r="Q87">
            <v>3</v>
          </cell>
          <cell r="R87">
            <v>0</v>
          </cell>
          <cell r="S87">
            <v>1</v>
          </cell>
          <cell r="T87">
            <v>1</v>
          </cell>
          <cell r="U87">
            <v>0.33333333333333331</v>
          </cell>
          <cell r="V87">
            <v>0</v>
          </cell>
          <cell r="W87">
            <v>0</v>
          </cell>
          <cell r="X87">
            <v>0.25777777777777777</v>
          </cell>
        </row>
        <row r="88">
          <cell r="A88">
            <v>1741</v>
          </cell>
          <cell r="B88" t="str">
            <v>BISCARROSSE</v>
          </cell>
          <cell r="C88">
            <v>22</v>
          </cell>
          <cell r="D88">
            <v>0</v>
          </cell>
          <cell r="E88">
            <v>1</v>
          </cell>
          <cell r="F88">
            <v>3</v>
          </cell>
          <cell r="G88">
            <v>0.13636363636363635</v>
          </cell>
          <cell r="H88">
            <v>4</v>
          </cell>
          <cell r="I88">
            <v>0.66666666666666663</v>
          </cell>
          <cell r="J88">
            <v>33</v>
          </cell>
          <cell r="K88">
            <v>0</v>
          </cell>
          <cell r="L88">
            <v>0</v>
          </cell>
          <cell r="M88">
            <v>5</v>
          </cell>
          <cell r="N88">
            <v>0.15151515151515152</v>
          </cell>
          <cell r="O88">
            <v>5</v>
          </cell>
          <cell r="P88">
            <v>0.83333333333333337</v>
          </cell>
          <cell r="Q88">
            <v>10</v>
          </cell>
          <cell r="R88">
            <v>0</v>
          </cell>
          <cell r="S88">
            <v>0</v>
          </cell>
          <cell r="T88">
            <v>2</v>
          </cell>
          <cell r="U88">
            <v>0.2</v>
          </cell>
          <cell r="V88">
            <v>1</v>
          </cell>
          <cell r="W88">
            <v>0.16666666666666666</v>
          </cell>
          <cell r="X88">
            <v>0.16262626262626262</v>
          </cell>
        </row>
        <row r="89">
          <cell r="A89">
            <v>43765</v>
          </cell>
          <cell r="B89" t="str">
            <v>DGA PAU PYRENEES</v>
          </cell>
          <cell r="C89">
            <v>189</v>
          </cell>
          <cell r="D89">
            <v>0</v>
          </cell>
          <cell r="E89">
            <v>1</v>
          </cell>
          <cell r="F89">
            <v>34</v>
          </cell>
          <cell r="G89">
            <v>0.17989417989417988</v>
          </cell>
          <cell r="H89">
            <v>21</v>
          </cell>
          <cell r="I89">
            <v>3.5</v>
          </cell>
          <cell r="J89">
            <v>278</v>
          </cell>
          <cell r="K89">
            <v>0</v>
          </cell>
          <cell r="L89">
            <v>0</v>
          </cell>
          <cell r="M89">
            <v>33</v>
          </cell>
          <cell r="N89">
            <v>0.11870503597122302</v>
          </cell>
          <cell r="O89">
            <v>48</v>
          </cell>
          <cell r="P89">
            <v>8</v>
          </cell>
          <cell r="Q89">
            <v>60</v>
          </cell>
          <cell r="R89">
            <v>1</v>
          </cell>
          <cell r="S89">
            <v>1</v>
          </cell>
          <cell r="T89">
            <v>8</v>
          </cell>
          <cell r="U89">
            <v>0.13333333333333333</v>
          </cell>
          <cell r="V89">
            <v>10</v>
          </cell>
          <cell r="W89">
            <v>1.6666666666666667</v>
          </cell>
          <cell r="X89">
            <v>0.14397751639957876</v>
          </cell>
        </row>
        <row r="90">
          <cell r="A90">
            <v>53500</v>
          </cell>
          <cell r="B90" t="str">
            <v>Multisite PAU</v>
          </cell>
          <cell r="C90">
            <v>52</v>
          </cell>
          <cell r="D90">
            <v>0</v>
          </cell>
          <cell r="E90">
            <v>0</v>
          </cell>
          <cell r="F90">
            <v>8</v>
          </cell>
          <cell r="G90">
            <v>0.15384615384615385</v>
          </cell>
          <cell r="H90">
            <v>8</v>
          </cell>
          <cell r="I90">
            <v>1.3333333333333333</v>
          </cell>
          <cell r="J90">
            <v>59</v>
          </cell>
          <cell r="K90">
            <v>0</v>
          </cell>
          <cell r="L90">
            <v>0</v>
          </cell>
          <cell r="M90">
            <v>9</v>
          </cell>
          <cell r="N90">
            <v>0.15254237288135594</v>
          </cell>
          <cell r="O90">
            <v>9</v>
          </cell>
          <cell r="P90">
            <v>1.5</v>
          </cell>
          <cell r="Q90">
            <v>15</v>
          </cell>
          <cell r="R90">
            <v>0</v>
          </cell>
          <cell r="S90">
            <v>0</v>
          </cell>
          <cell r="T90">
            <v>1</v>
          </cell>
          <cell r="U90">
            <v>6.6666666666666666E-2</v>
          </cell>
          <cell r="V90">
            <v>4</v>
          </cell>
          <cell r="W90">
            <v>0.66666666666666663</v>
          </cell>
          <cell r="X90">
            <v>0.12435173113139215</v>
          </cell>
        </row>
        <row r="91">
          <cell r="A91">
            <v>3500</v>
          </cell>
          <cell r="B91" t="str">
            <v>PAU</v>
          </cell>
          <cell r="C91">
            <v>42</v>
          </cell>
          <cell r="D91">
            <v>0</v>
          </cell>
          <cell r="E91">
            <v>0</v>
          </cell>
          <cell r="F91">
            <v>7</v>
          </cell>
          <cell r="G91">
            <v>0.16666666666666666</v>
          </cell>
          <cell r="H91">
            <v>6</v>
          </cell>
          <cell r="I91">
            <v>1</v>
          </cell>
          <cell r="J91">
            <v>57</v>
          </cell>
          <cell r="K91">
            <v>0</v>
          </cell>
          <cell r="L91">
            <v>0</v>
          </cell>
          <cell r="M91">
            <v>7</v>
          </cell>
          <cell r="N91">
            <v>0.12280701754385964</v>
          </cell>
          <cell r="O91">
            <v>10</v>
          </cell>
          <cell r="P91">
            <v>1.6666666666666667</v>
          </cell>
          <cell r="Q91">
            <v>12</v>
          </cell>
          <cell r="R91">
            <v>0</v>
          </cell>
          <cell r="S91">
            <v>0</v>
          </cell>
          <cell r="T91">
            <v>1</v>
          </cell>
          <cell r="U91">
            <v>8.3333333333333329E-2</v>
          </cell>
          <cell r="V91">
            <v>3</v>
          </cell>
          <cell r="W91">
            <v>0.5</v>
          </cell>
          <cell r="X91">
            <v>0.12426900584795321</v>
          </cell>
        </row>
        <row r="92">
          <cell r="A92">
            <v>3536</v>
          </cell>
          <cell r="B92" t="str">
            <v>PAU CROIX DU PRINCE</v>
          </cell>
          <cell r="C92">
            <v>10</v>
          </cell>
          <cell r="D92">
            <v>0</v>
          </cell>
          <cell r="E92">
            <v>0</v>
          </cell>
          <cell r="F92">
            <v>1</v>
          </cell>
          <cell r="G92">
            <v>0.1</v>
          </cell>
          <cell r="H92">
            <v>2</v>
          </cell>
          <cell r="I92">
            <v>0.33333333333333331</v>
          </cell>
          <cell r="J92">
            <v>2</v>
          </cell>
          <cell r="K92">
            <v>0</v>
          </cell>
          <cell r="L92">
            <v>0</v>
          </cell>
          <cell r="M92">
            <v>2</v>
          </cell>
          <cell r="N92">
            <v>0.44</v>
          </cell>
          <cell r="O92">
            <v>0</v>
          </cell>
          <cell r="P92">
            <v>0</v>
          </cell>
          <cell r="Q92">
            <v>3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1</v>
          </cell>
          <cell r="W92">
            <v>0.16666666666666666</v>
          </cell>
          <cell r="X92">
            <v>0.18000000000000002</v>
          </cell>
        </row>
        <row r="93">
          <cell r="A93">
            <v>3532</v>
          </cell>
          <cell r="B93" t="str">
            <v>OLORON SAINTE MARIE</v>
          </cell>
          <cell r="C93">
            <v>15</v>
          </cell>
          <cell r="D93">
            <v>0</v>
          </cell>
          <cell r="E93">
            <v>0</v>
          </cell>
          <cell r="F93">
            <v>1</v>
          </cell>
          <cell r="G93">
            <v>6.6666666666666666E-2</v>
          </cell>
          <cell r="H93">
            <v>4</v>
          </cell>
          <cell r="I93">
            <v>0.66666666666666663</v>
          </cell>
          <cell r="J93">
            <v>13</v>
          </cell>
          <cell r="K93">
            <v>0</v>
          </cell>
          <cell r="L93">
            <v>0</v>
          </cell>
          <cell r="M93">
            <v>1</v>
          </cell>
          <cell r="N93">
            <v>7.6923076923076927E-2</v>
          </cell>
          <cell r="O93">
            <v>3</v>
          </cell>
          <cell r="P93">
            <v>0.5</v>
          </cell>
          <cell r="Q93">
            <v>6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2</v>
          </cell>
          <cell r="W93">
            <v>0.33333333333333331</v>
          </cell>
          <cell r="X93">
            <v>4.786324786324786E-2</v>
          </cell>
        </row>
        <row r="94">
          <cell r="A94">
            <v>53533</v>
          </cell>
          <cell r="B94" t="str">
            <v>Multisite ORTHEZ</v>
          </cell>
          <cell r="C94">
            <v>30</v>
          </cell>
          <cell r="D94">
            <v>0</v>
          </cell>
          <cell r="E94">
            <v>0</v>
          </cell>
          <cell r="F94">
            <v>3</v>
          </cell>
          <cell r="G94">
            <v>0.1</v>
          </cell>
          <cell r="H94">
            <v>6</v>
          </cell>
          <cell r="I94">
            <v>1</v>
          </cell>
          <cell r="J94">
            <v>33</v>
          </cell>
          <cell r="K94">
            <v>0</v>
          </cell>
          <cell r="L94">
            <v>0</v>
          </cell>
          <cell r="M94">
            <v>5</v>
          </cell>
          <cell r="N94">
            <v>0.15151515151515152</v>
          </cell>
          <cell r="O94">
            <v>5</v>
          </cell>
          <cell r="P94">
            <v>0.83333333333333337</v>
          </cell>
          <cell r="Q94">
            <v>12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4</v>
          </cell>
          <cell r="W94">
            <v>0.66666666666666663</v>
          </cell>
          <cell r="X94">
            <v>8.3838383838383837E-2</v>
          </cell>
        </row>
        <row r="95">
          <cell r="A95">
            <v>3533</v>
          </cell>
          <cell r="B95" t="str">
            <v>ORTHEZ</v>
          </cell>
          <cell r="C95">
            <v>20</v>
          </cell>
          <cell r="D95">
            <v>0</v>
          </cell>
          <cell r="E95">
            <v>0</v>
          </cell>
          <cell r="F95">
            <v>1</v>
          </cell>
          <cell r="G95">
            <v>0.05</v>
          </cell>
          <cell r="H95">
            <v>5</v>
          </cell>
          <cell r="I95">
            <v>0.83333333333333337</v>
          </cell>
          <cell r="J95">
            <v>16</v>
          </cell>
          <cell r="K95">
            <v>0</v>
          </cell>
          <cell r="L95">
            <v>0</v>
          </cell>
          <cell r="M95">
            <v>3</v>
          </cell>
          <cell r="N95">
            <v>0.1875</v>
          </cell>
          <cell r="O95">
            <v>2</v>
          </cell>
          <cell r="P95">
            <v>0.33333333333333331</v>
          </cell>
          <cell r="Q95">
            <v>7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3</v>
          </cell>
          <cell r="W95">
            <v>0.5</v>
          </cell>
          <cell r="X95">
            <v>7.9166666666666663E-2</v>
          </cell>
        </row>
        <row r="96">
          <cell r="A96">
            <v>3534</v>
          </cell>
          <cell r="B96" t="str">
            <v>SALIES DE BEARN</v>
          </cell>
          <cell r="C96">
            <v>5</v>
          </cell>
          <cell r="D96">
            <v>0</v>
          </cell>
          <cell r="E96">
            <v>0</v>
          </cell>
          <cell r="F96">
            <v>1</v>
          </cell>
          <cell r="G96">
            <v>0.2</v>
          </cell>
          <cell r="H96">
            <v>1</v>
          </cell>
          <cell r="I96">
            <v>0.16666666666666666</v>
          </cell>
          <cell r="J96">
            <v>10</v>
          </cell>
          <cell r="K96">
            <v>0</v>
          </cell>
          <cell r="L96">
            <v>0</v>
          </cell>
          <cell r="M96">
            <v>2</v>
          </cell>
          <cell r="N96">
            <v>0.2</v>
          </cell>
          <cell r="O96">
            <v>1</v>
          </cell>
          <cell r="P96">
            <v>0.16666666666666666</v>
          </cell>
          <cell r="Q96">
            <v>4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2</v>
          </cell>
          <cell r="W96">
            <v>0.33333333333333331</v>
          </cell>
          <cell r="X96">
            <v>0.13333333333333333</v>
          </cell>
        </row>
        <row r="97">
          <cell r="A97">
            <v>3537</v>
          </cell>
          <cell r="B97" t="str">
            <v>MOURENX</v>
          </cell>
          <cell r="C97">
            <v>5</v>
          </cell>
          <cell r="D97">
            <v>0</v>
          </cell>
          <cell r="E97">
            <v>0</v>
          </cell>
          <cell r="F97">
            <v>1</v>
          </cell>
          <cell r="G97">
            <v>0.2</v>
          </cell>
          <cell r="H97">
            <v>1</v>
          </cell>
          <cell r="I97">
            <v>0.16666666666666666</v>
          </cell>
          <cell r="J97">
            <v>7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3</v>
          </cell>
          <cell r="P97">
            <v>0.5</v>
          </cell>
          <cell r="Q97">
            <v>1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1</v>
          </cell>
          <cell r="W97">
            <v>0.16666666666666666</v>
          </cell>
          <cell r="X97">
            <v>6.6666666666666666E-2</v>
          </cell>
        </row>
        <row r="98">
          <cell r="A98">
            <v>3535</v>
          </cell>
          <cell r="B98" t="str">
            <v>PAU MERMOZ</v>
          </cell>
          <cell r="C98">
            <v>25</v>
          </cell>
          <cell r="D98">
            <v>0</v>
          </cell>
          <cell r="E98">
            <v>0</v>
          </cell>
          <cell r="F98">
            <v>5</v>
          </cell>
          <cell r="G98">
            <v>0.2</v>
          </cell>
          <cell r="H98">
            <v>3</v>
          </cell>
          <cell r="I98">
            <v>0.5</v>
          </cell>
          <cell r="J98">
            <v>21</v>
          </cell>
          <cell r="K98">
            <v>0</v>
          </cell>
          <cell r="L98">
            <v>0</v>
          </cell>
          <cell r="M98">
            <v>1</v>
          </cell>
          <cell r="N98">
            <v>4.7619047619047616E-2</v>
          </cell>
          <cell r="O98">
            <v>6</v>
          </cell>
          <cell r="P98">
            <v>1</v>
          </cell>
          <cell r="Q98">
            <v>6</v>
          </cell>
          <cell r="R98">
            <v>0</v>
          </cell>
          <cell r="S98">
            <v>0</v>
          </cell>
          <cell r="T98">
            <v>1</v>
          </cell>
          <cell r="U98">
            <v>0.16666666666666666</v>
          </cell>
          <cell r="V98">
            <v>1</v>
          </cell>
          <cell r="W98">
            <v>0.16666666666666666</v>
          </cell>
          <cell r="X98">
            <v>0.13809523809523808</v>
          </cell>
        </row>
        <row r="99">
          <cell r="A99">
            <v>53542</v>
          </cell>
          <cell r="B99" t="str">
            <v>Multisite LONS</v>
          </cell>
          <cell r="C99">
            <v>26</v>
          </cell>
          <cell r="D99">
            <v>0</v>
          </cell>
          <cell r="E99">
            <v>0</v>
          </cell>
          <cell r="F99">
            <v>8</v>
          </cell>
          <cell r="G99">
            <v>0.30769230769230771</v>
          </cell>
          <cell r="H99">
            <v>0</v>
          </cell>
          <cell r="I99">
            <v>0</v>
          </cell>
          <cell r="J99">
            <v>27</v>
          </cell>
          <cell r="K99">
            <v>0</v>
          </cell>
          <cell r="L99">
            <v>0</v>
          </cell>
          <cell r="M99">
            <v>9</v>
          </cell>
          <cell r="N99">
            <v>0.33333333333333331</v>
          </cell>
          <cell r="O99">
            <v>0</v>
          </cell>
          <cell r="P99">
            <v>0</v>
          </cell>
          <cell r="Q99">
            <v>12</v>
          </cell>
          <cell r="R99">
            <v>0</v>
          </cell>
          <cell r="S99">
            <v>0</v>
          </cell>
          <cell r="T99">
            <v>4</v>
          </cell>
          <cell r="U99">
            <v>0.33333333333333331</v>
          </cell>
          <cell r="V99">
            <v>0</v>
          </cell>
          <cell r="W99">
            <v>0</v>
          </cell>
          <cell r="X99">
            <v>0.32478632478632474</v>
          </cell>
        </row>
        <row r="100">
          <cell r="A100">
            <v>3539</v>
          </cell>
          <cell r="B100" t="str">
            <v>BILLERE</v>
          </cell>
          <cell r="C100">
            <v>9</v>
          </cell>
          <cell r="D100">
            <v>0</v>
          </cell>
          <cell r="E100">
            <v>0</v>
          </cell>
          <cell r="F100">
            <v>5</v>
          </cell>
          <cell r="G100">
            <v>0.44</v>
          </cell>
          <cell r="H100">
            <v>0</v>
          </cell>
          <cell r="I100">
            <v>0</v>
          </cell>
          <cell r="J100">
            <v>11</v>
          </cell>
          <cell r="K100">
            <v>0</v>
          </cell>
          <cell r="L100">
            <v>0</v>
          </cell>
          <cell r="M100">
            <v>1</v>
          </cell>
          <cell r="N100">
            <v>9.0909090909090912E-2</v>
          </cell>
          <cell r="O100">
            <v>3</v>
          </cell>
          <cell r="P100">
            <v>0.5</v>
          </cell>
          <cell r="Q100">
            <v>4</v>
          </cell>
          <cell r="R100">
            <v>0</v>
          </cell>
          <cell r="S100">
            <v>0</v>
          </cell>
          <cell r="T100">
            <v>1</v>
          </cell>
          <cell r="U100">
            <v>0.25</v>
          </cell>
          <cell r="V100">
            <v>1</v>
          </cell>
          <cell r="W100">
            <v>0.16666666666666666</v>
          </cell>
          <cell r="X100">
            <v>0.26030303030303031</v>
          </cell>
        </row>
        <row r="101">
          <cell r="A101">
            <v>3542</v>
          </cell>
          <cell r="B101" t="str">
            <v>LONS COMEDIE</v>
          </cell>
          <cell r="C101">
            <v>17</v>
          </cell>
          <cell r="D101">
            <v>0</v>
          </cell>
          <cell r="E101">
            <v>0</v>
          </cell>
          <cell r="F101">
            <v>3</v>
          </cell>
          <cell r="G101">
            <v>0.17647058823529413</v>
          </cell>
          <cell r="H101">
            <v>2</v>
          </cell>
          <cell r="I101">
            <v>0.33333333333333331</v>
          </cell>
          <cell r="J101">
            <v>16</v>
          </cell>
          <cell r="K101">
            <v>0</v>
          </cell>
          <cell r="L101">
            <v>0</v>
          </cell>
          <cell r="M101">
            <v>8</v>
          </cell>
          <cell r="N101">
            <v>0.44</v>
          </cell>
          <cell r="O101">
            <v>0</v>
          </cell>
          <cell r="P101">
            <v>0</v>
          </cell>
          <cell r="Q101">
            <v>8</v>
          </cell>
          <cell r="R101">
            <v>0</v>
          </cell>
          <cell r="S101">
            <v>0</v>
          </cell>
          <cell r="T101">
            <v>3</v>
          </cell>
          <cell r="U101">
            <v>0.375</v>
          </cell>
          <cell r="V101">
            <v>0</v>
          </cell>
          <cell r="W101">
            <v>0</v>
          </cell>
          <cell r="X101">
            <v>0.33049019607843139</v>
          </cell>
        </row>
        <row r="102">
          <cell r="A102">
            <v>3543</v>
          </cell>
          <cell r="B102" t="str">
            <v>LESCAR L'EUROPE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</row>
        <row r="103">
          <cell r="A103">
            <v>53538</v>
          </cell>
          <cell r="B103" t="str">
            <v>Multisite PAU THIERS</v>
          </cell>
          <cell r="C103">
            <v>41</v>
          </cell>
          <cell r="D103">
            <v>0</v>
          </cell>
          <cell r="E103">
            <v>1</v>
          </cell>
          <cell r="F103">
            <v>9</v>
          </cell>
          <cell r="G103">
            <v>0.21951219512195122</v>
          </cell>
          <cell r="H103">
            <v>3</v>
          </cell>
          <cell r="I103">
            <v>0.5</v>
          </cell>
          <cell r="J103">
            <v>50</v>
          </cell>
          <cell r="K103">
            <v>0</v>
          </cell>
          <cell r="L103">
            <v>0</v>
          </cell>
          <cell r="M103">
            <v>8</v>
          </cell>
          <cell r="N103">
            <v>0.16</v>
          </cell>
          <cell r="O103">
            <v>7</v>
          </cell>
          <cell r="P103">
            <v>1.1666666666666667</v>
          </cell>
          <cell r="Q103">
            <v>15</v>
          </cell>
          <cell r="R103">
            <v>1</v>
          </cell>
          <cell r="S103">
            <v>1</v>
          </cell>
          <cell r="T103">
            <v>2</v>
          </cell>
          <cell r="U103">
            <v>0.13333333333333333</v>
          </cell>
          <cell r="V103">
            <v>3</v>
          </cell>
          <cell r="W103">
            <v>0.5</v>
          </cell>
          <cell r="X103">
            <v>0.17094850948509485</v>
          </cell>
        </row>
        <row r="104">
          <cell r="A104">
            <v>3538</v>
          </cell>
          <cell r="B104" t="str">
            <v>PAU THIERS</v>
          </cell>
          <cell r="C104">
            <v>20</v>
          </cell>
          <cell r="D104">
            <v>0</v>
          </cell>
          <cell r="E104">
            <v>1</v>
          </cell>
          <cell r="F104">
            <v>5</v>
          </cell>
          <cell r="G104">
            <v>0.25</v>
          </cell>
          <cell r="H104">
            <v>1</v>
          </cell>
          <cell r="I104">
            <v>0.16666666666666666</v>
          </cell>
          <cell r="J104">
            <v>27</v>
          </cell>
          <cell r="K104">
            <v>0</v>
          </cell>
          <cell r="L104">
            <v>0</v>
          </cell>
          <cell r="M104">
            <v>4</v>
          </cell>
          <cell r="N104">
            <v>0.14814814814814814</v>
          </cell>
          <cell r="O104">
            <v>4</v>
          </cell>
          <cell r="P104">
            <v>0.66666666666666663</v>
          </cell>
          <cell r="Q104">
            <v>5</v>
          </cell>
          <cell r="R104">
            <v>1</v>
          </cell>
          <cell r="S104">
            <v>1</v>
          </cell>
          <cell r="T104">
            <v>2</v>
          </cell>
          <cell r="U104">
            <v>0.4</v>
          </cell>
          <cell r="V104">
            <v>0</v>
          </cell>
          <cell r="W104">
            <v>0</v>
          </cell>
          <cell r="X104">
            <v>0.26604938271604939</v>
          </cell>
        </row>
        <row r="105">
          <cell r="A105">
            <v>3540</v>
          </cell>
          <cell r="B105" t="str">
            <v>NAY</v>
          </cell>
          <cell r="C105">
            <v>15</v>
          </cell>
          <cell r="D105">
            <v>0</v>
          </cell>
          <cell r="E105">
            <v>0</v>
          </cell>
          <cell r="F105">
            <v>3</v>
          </cell>
          <cell r="G105">
            <v>0.2</v>
          </cell>
          <cell r="H105">
            <v>2</v>
          </cell>
          <cell r="I105">
            <v>0.33333333333333331</v>
          </cell>
          <cell r="J105">
            <v>12</v>
          </cell>
          <cell r="K105">
            <v>0</v>
          </cell>
          <cell r="L105">
            <v>0</v>
          </cell>
          <cell r="M105">
            <v>3</v>
          </cell>
          <cell r="N105">
            <v>0.25</v>
          </cell>
          <cell r="O105">
            <v>1</v>
          </cell>
          <cell r="P105">
            <v>0.16666666666666666</v>
          </cell>
          <cell r="Q105">
            <v>5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2</v>
          </cell>
          <cell r="W105">
            <v>0.33333333333333331</v>
          </cell>
          <cell r="X105">
            <v>0.15</v>
          </cell>
        </row>
        <row r="106">
          <cell r="A106">
            <v>3541</v>
          </cell>
          <cell r="B106" t="str">
            <v>PAU HERMES</v>
          </cell>
          <cell r="C106">
            <v>6</v>
          </cell>
          <cell r="D106">
            <v>0</v>
          </cell>
          <cell r="E106">
            <v>0</v>
          </cell>
          <cell r="F106">
            <v>1</v>
          </cell>
          <cell r="G106">
            <v>0.16666666666666666</v>
          </cell>
          <cell r="H106">
            <v>1</v>
          </cell>
          <cell r="I106">
            <v>0.16666666666666666</v>
          </cell>
          <cell r="J106">
            <v>11</v>
          </cell>
          <cell r="K106">
            <v>0</v>
          </cell>
          <cell r="L106">
            <v>0</v>
          </cell>
          <cell r="M106">
            <v>1</v>
          </cell>
          <cell r="N106">
            <v>9.0909090909090912E-2</v>
          </cell>
          <cell r="O106">
            <v>3</v>
          </cell>
          <cell r="P106">
            <v>0.5</v>
          </cell>
          <cell r="Q106">
            <v>5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2</v>
          </cell>
          <cell r="W106">
            <v>0.33333333333333331</v>
          </cell>
          <cell r="X106">
            <v>8.5858585858585856E-2</v>
          </cell>
        </row>
        <row r="107">
          <cell r="A107">
            <v>43783</v>
          </cell>
          <cell r="B107" t="str">
            <v>DGA COTE BASQUE</v>
          </cell>
          <cell r="C107">
            <v>199</v>
          </cell>
          <cell r="D107">
            <v>0</v>
          </cell>
          <cell r="E107">
            <v>0</v>
          </cell>
          <cell r="F107">
            <v>35</v>
          </cell>
          <cell r="G107">
            <v>0.17587939698492464</v>
          </cell>
          <cell r="H107">
            <v>23</v>
          </cell>
          <cell r="I107">
            <v>3.8333333333333335</v>
          </cell>
          <cell r="J107">
            <v>304</v>
          </cell>
          <cell r="K107">
            <v>0</v>
          </cell>
          <cell r="L107">
            <v>2</v>
          </cell>
          <cell r="M107">
            <v>49</v>
          </cell>
          <cell r="N107">
            <v>0.16118421052631579</v>
          </cell>
          <cell r="O107">
            <v>40</v>
          </cell>
          <cell r="P107">
            <v>6.666666666666667</v>
          </cell>
          <cell r="Q107">
            <v>59</v>
          </cell>
          <cell r="R107">
            <v>0</v>
          </cell>
          <cell r="S107">
            <v>0</v>
          </cell>
          <cell r="T107">
            <v>6</v>
          </cell>
          <cell r="U107">
            <v>0.10169491525423729</v>
          </cell>
          <cell r="V107">
            <v>12</v>
          </cell>
          <cell r="W107">
            <v>2</v>
          </cell>
          <cell r="X107">
            <v>0.14625284092182592</v>
          </cell>
        </row>
        <row r="108">
          <cell r="A108">
            <v>51700</v>
          </cell>
          <cell r="B108" t="str">
            <v>Multisite BAYONNE</v>
          </cell>
          <cell r="C108">
            <v>71</v>
          </cell>
          <cell r="D108">
            <v>0</v>
          </cell>
          <cell r="E108">
            <v>0</v>
          </cell>
          <cell r="F108">
            <v>12</v>
          </cell>
          <cell r="G108">
            <v>0.16901408450704225</v>
          </cell>
          <cell r="H108">
            <v>9</v>
          </cell>
          <cell r="I108">
            <v>1.5</v>
          </cell>
          <cell r="J108">
            <v>78</v>
          </cell>
          <cell r="K108">
            <v>0</v>
          </cell>
          <cell r="L108">
            <v>0</v>
          </cell>
          <cell r="M108">
            <v>29</v>
          </cell>
          <cell r="N108">
            <v>0.37179487179487181</v>
          </cell>
          <cell r="O108">
            <v>0</v>
          </cell>
          <cell r="P108">
            <v>0</v>
          </cell>
          <cell r="Q108">
            <v>25</v>
          </cell>
          <cell r="R108">
            <v>0</v>
          </cell>
          <cell r="S108">
            <v>0</v>
          </cell>
          <cell r="T108">
            <v>5</v>
          </cell>
          <cell r="U108">
            <v>0.2</v>
          </cell>
          <cell r="V108">
            <v>3</v>
          </cell>
          <cell r="W108">
            <v>0.5</v>
          </cell>
          <cell r="X108">
            <v>0.24693631876730468</v>
          </cell>
        </row>
        <row r="109">
          <cell r="A109">
            <v>1700</v>
          </cell>
          <cell r="B109" t="str">
            <v>BAYONNE</v>
          </cell>
          <cell r="C109">
            <v>42</v>
          </cell>
          <cell r="D109">
            <v>0</v>
          </cell>
          <cell r="E109">
            <v>0</v>
          </cell>
          <cell r="F109">
            <v>5</v>
          </cell>
          <cell r="G109">
            <v>0.11904761904761904</v>
          </cell>
          <cell r="H109">
            <v>8</v>
          </cell>
          <cell r="I109">
            <v>1.3333333333333333</v>
          </cell>
          <cell r="J109">
            <v>46</v>
          </cell>
          <cell r="K109">
            <v>0</v>
          </cell>
          <cell r="L109">
            <v>0</v>
          </cell>
          <cell r="M109">
            <v>20</v>
          </cell>
          <cell r="N109">
            <v>0.43478260869565216</v>
          </cell>
          <cell r="O109">
            <v>0</v>
          </cell>
          <cell r="P109">
            <v>0</v>
          </cell>
          <cell r="Q109">
            <v>16</v>
          </cell>
          <cell r="R109">
            <v>0</v>
          </cell>
          <cell r="S109">
            <v>0</v>
          </cell>
          <cell r="T109">
            <v>1</v>
          </cell>
          <cell r="U109">
            <v>6.25E-2</v>
          </cell>
          <cell r="V109">
            <v>4</v>
          </cell>
          <cell r="W109">
            <v>0.66666666666666663</v>
          </cell>
          <cell r="X109">
            <v>0.20544340924775706</v>
          </cell>
        </row>
        <row r="110">
          <cell r="A110">
            <v>1737</v>
          </cell>
          <cell r="B110" t="str">
            <v>BAYONNE SAINT ESPRIT</v>
          </cell>
          <cell r="C110">
            <v>6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</v>
          </cell>
          <cell r="I110">
            <v>0.33333333333333331</v>
          </cell>
          <cell r="J110">
            <v>6</v>
          </cell>
          <cell r="K110">
            <v>0</v>
          </cell>
          <cell r="L110">
            <v>0</v>
          </cell>
          <cell r="M110">
            <v>3</v>
          </cell>
          <cell r="N110">
            <v>0.44</v>
          </cell>
          <cell r="O110">
            <v>0</v>
          </cell>
          <cell r="P110">
            <v>0</v>
          </cell>
          <cell r="Q110">
            <v>1</v>
          </cell>
          <cell r="R110">
            <v>0</v>
          </cell>
          <cell r="S110">
            <v>0</v>
          </cell>
          <cell r="T110">
            <v>1</v>
          </cell>
          <cell r="U110">
            <v>0.44</v>
          </cell>
          <cell r="V110">
            <v>0</v>
          </cell>
          <cell r="W110">
            <v>0</v>
          </cell>
          <cell r="X110">
            <v>0.29333333333333333</v>
          </cell>
        </row>
        <row r="111">
          <cell r="A111">
            <v>1747</v>
          </cell>
          <cell r="B111" t="str">
            <v>BAYONNE CITE DU PALAIS</v>
          </cell>
          <cell r="C111">
            <v>23</v>
          </cell>
          <cell r="D111">
            <v>0</v>
          </cell>
          <cell r="E111">
            <v>0</v>
          </cell>
          <cell r="F111">
            <v>7</v>
          </cell>
          <cell r="G111">
            <v>0.30434782608695654</v>
          </cell>
          <cell r="H111">
            <v>0</v>
          </cell>
          <cell r="I111">
            <v>0</v>
          </cell>
          <cell r="J111">
            <v>26</v>
          </cell>
          <cell r="K111">
            <v>0</v>
          </cell>
          <cell r="L111">
            <v>0</v>
          </cell>
          <cell r="M111">
            <v>6</v>
          </cell>
          <cell r="N111">
            <v>0.23076923076923078</v>
          </cell>
          <cell r="O111">
            <v>2</v>
          </cell>
          <cell r="P111">
            <v>0.33333333333333331</v>
          </cell>
          <cell r="Q111">
            <v>8</v>
          </cell>
          <cell r="R111">
            <v>0</v>
          </cell>
          <cell r="S111">
            <v>0</v>
          </cell>
          <cell r="T111">
            <v>3</v>
          </cell>
          <cell r="U111">
            <v>0.375</v>
          </cell>
          <cell r="V111">
            <v>0</v>
          </cell>
          <cell r="W111">
            <v>0</v>
          </cell>
          <cell r="X111">
            <v>0.30337235228539577</v>
          </cell>
        </row>
        <row r="112">
          <cell r="A112">
            <v>51731</v>
          </cell>
          <cell r="B112" t="str">
            <v>Multisite BIARRITZ</v>
          </cell>
          <cell r="C112">
            <v>47</v>
          </cell>
          <cell r="D112">
            <v>0</v>
          </cell>
          <cell r="E112">
            <v>0</v>
          </cell>
          <cell r="F112">
            <v>8</v>
          </cell>
          <cell r="G112">
            <v>0.1702127659574468</v>
          </cell>
          <cell r="H112">
            <v>6</v>
          </cell>
          <cell r="I112">
            <v>1</v>
          </cell>
          <cell r="J112">
            <v>52</v>
          </cell>
          <cell r="K112">
            <v>0</v>
          </cell>
          <cell r="L112">
            <v>1</v>
          </cell>
          <cell r="M112">
            <v>4</v>
          </cell>
          <cell r="N112">
            <v>7.6923076923076927E-2</v>
          </cell>
          <cell r="O112">
            <v>12</v>
          </cell>
          <cell r="P112">
            <v>2</v>
          </cell>
          <cell r="Q112">
            <v>13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4</v>
          </cell>
          <cell r="W112">
            <v>0.66666666666666663</v>
          </cell>
          <cell r="X112">
            <v>8.2378614293507915E-2</v>
          </cell>
        </row>
        <row r="113">
          <cell r="A113">
            <v>1731</v>
          </cell>
          <cell r="B113" t="str">
            <v>BIARRITZ</v>
          </cell>
          <cell r="C113">
            <v>37</v>
          </cell>
          <cell r="D113">
            <v>0</v>
          </cell>
          <cell r="E113">
            <v>0</v>
          </cell>
          <cell r="F113">
            <v>6</v>
          </cell>
          <cell r="G113">
            <v>0.16216216216216217</v>
          </cell>
          <cell r="H113">
            <v>5</v>
          </cell>
          <cell r="I113">
            <v>0.83333333333333337</v>
          </cell>
          <cell r="J113">
            <v>42</v>
          </cell>
          <cell r="K113">
            <v>0</v>
          </cell>
          <cell r="L113">
            <v>0</v>
          </cell>
          <cell r="M113">
            <v>2</v>
          </cell>
          <cell r="N113">
            <v>4.7619047619047616E-2</v>
          </cell>
          <cell r="O113">
            <v>11</v>
          </cell>
          <cell r="P113">
            <v>1.8333333333333333</v>
          </cell>
          <cell r="Q113">
            <v>12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4</v>
          </cell>
          <cell r="W113">
            <v>0.66666666666666663</v>
          </cell>
          <cell r="X113">
            <v>6.9927069927069929E-2</v>
          </cell>
        </row>
        <row r="114">
          <cell r="A114">
            <v>1749</v>
          </cell>
          <cell r="B114" t="str">
            <v>BIARRITZ SAINT CHARLES</v>
          </cell>
          <cell r="C114">
            <v>10</v>
          </cell>
          <cell r="D114">
            <v>0</v>
          </cell>
          <cell r="E114">
            <v>0</v>
          </cell>
          <cell r="F114">
            <v>2</v>
          </cell>
          <cell r="G114">
            <v>0.2</v>
          </cell>
          <cell r="H114">
            <v>1</v>
          </cell>
          <cell r="I114">
            <v>0.16666666666666666</v>
          </cell>
          <cell r="J114">
            <v>10</v>
          </cell>
          <cell r="K114">
            <v>0</v>
          </cell>
          <cell r="L114">
            <v>1</v>
          </cell>
          <cell r="M114">
            <v>2</v>
          </cell>
          <cell r="N114">
            <v>0.2</v>
          </cell>
          <cell r="O114">
            <v>1</v>
          </cell>
          <cell r="P114">
            <v>0.16666666666666666</v>
          </cell>
          <cell r="Q114">
            <v>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</v>
          </cell>
          <cell r="W114">
            <v>0.16666666666666666</v>
          </cell>
          <cell r="X114">
            <v>0.13333333333333333</v>
          </cell>
        </row>
        <row r="115">
          <cell r="A115">
            <v>51735</v>
          </cell>
          <cell r="B115" t="str">
            <v>Multisite ST JEAN DE LUZ</v>
          </cell>
          <cell r="C115">
            <v>41</v>
          </cell>
          <cell r="D115">
            <v>0</v>
          </cell>
          <cell r="E115">
            <v>0</v>
          </cell>
          <cell r="F115">
            <v>8</v>
          </cell>
          <cell r="G115">
            <v>0.1951219512195122</v>
          </cell>
          <cell r="H115">
            <v>4</v>
          </cell>
          <cell r="I115">
            <v>0.66666666666666663</v>
          </cell>
          <cell r="J115">
            <v>44</v>
          </cell>
          <cell r="K115">
            <v>0</v>
          </cell>
          <cell r="L115">
            <v>1</v>
          </cell>
          <cell r="M115">
            <v>8</v>
          </cell>
          <cell r="N115">
            <v>0.18181818181818182</v>
          </cell>
          <cell r="O115">
            <v>5</v>
          </cell>
          <cell r="P115">
            <v>0.83333333333333337</v>
          </cell>
          <cell r="Q115">
            <v>11</v>
          </cell>
          <cell r="R115">
            <v>0</v>
          </cell>
          <cell r="S115">
            <v>0</v>
          </cell>
          <cell r="T115">
            <v>1</v>
          </cell>
          <cell r="U115">
            <v>9.0909090909090912E-2</v>
          </cell>
          <cell r="V115">
            <v>3</v>
          </cell>
          <cell r="W115">
            <v>0.5</v>
          </cell>
          <cell r="X115">
            <v>0.155949741315595</v>
          </cell>
        </row>
        <row r="116">
          <cell r="A116">
            <v>1733</v>
          </cell>
          <cell r="B116" t="str">
            <v>HENDAYE</v>
          </cell>
          <cell r="C116">
            <v>11</v>
          </cell>
          <cell r="D116">
            <v>0</v>
          </cell>
          <cell r="E116">
            <v>0</v>
          </cell>
          <cell r="F116">
            <v>3</v>
          </cell>
          <cell r="G116">
            <v>0.27272727272727271</v>
          </cell>
          <cell r="H116">
            <v>1</v>
          </cell>
          <cell r="I116">
            <v>0.16666666666666666</v>
          </cell>
          <cell r="J116">
            <v>13</v>
          </cell>
          <cell r="K116">
            <v>0</v>
          </cell>
          <cell r="L116">
            <v>0</v>
          </cell>
          <cell r="M116">
            <v>1</v>
          </cell>
          <cell r="N116">
            <v>7.6923076923076927E-2</v>
          </cell>
          <cell r="O116">
            <v>3</v>
          </cell>
          <cell r="P116">
            <v>0.5</v>
          </cell>
          <cell r="Q116">
            <v>3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1</v>
          </cell>
          <cell r="W116">
            <v>0.16666666666666666</v>
          </cell>
          <cell r="X116">
            <v>0.11655011655011654</v>
          </cell>
        </row>
        <row r="117">
          <cell r="A117">
            <v>1735</v>
          </cell>
          <cell r="B117" t="str">
            <v>ST JEAN DE LUZ</v>
          </cell>
          <cell r="C117">
            <v>30</v>
          </cell>
          <cell r="D117">
            <v>0</v>
          </cell>
          <cell r="E117">
            <v>0</v>
          </cell>
          <cell r="F117">
            <v>5</v>
          </cell>
          <cell r="G117">
            <v>0.16666666666666666</v>
          </cell>
          <cell r="H117">
            <v>4</v>
          </cell>
          <cell r="I117">
            <v>0.66666666666666663</v>
          </cell>
          <cell r="J117">
            <v>31</v>
          </cell>
          <cell r="K117">
            <v>0</v>
          </cell>
          <cell r="L117">
            <v>1</v>
          </cell>
          <cell r="M117">
            <v>7</v>
          </cell>
          <cell r="N117">
            <v>0.22580645161290322</v>
          </cell>
          <cell r="O117">
            <v>2</v>
          </cell>
          <cell r="P117">
            <v>0.33333333333333331</v>
          </cell>
          <cell r="Q117">
            <v>8</v>
          </cell>
          <cell r="R117">
            <v>0</v>
          </cell>
          <cell r="S117">
            <v>0</v>
          </cell>
          <cell r="T117">
            <v>1</v>
          </cell>
          <cell r="U117">
            <v>0.125</v>
          </cell>
          <cell r="V117">
            <v>2</v>
          </cell>
          <cell r="W117">
            <v>0.33333333333333331</v>
          </cell>
          <cell r="X117">
            <v>0.1724910394265233</v>
          </cell>
        </row>
        <row r="118">
          <cell r="A118">
            <v>51738</v>
          </cell>
          <cell r="B118" t="str">
            <v>Multisite ANGLET</v>
          </cell>
          <cell r="C118">
            <v>34</v>
          </cell>
          <cell r="D118">
            <v>0</v>
          </cell>
          <cell r="E118">
            <v>0</v>
          </cell>
          <cell r="F118">
            <v>6</v>
          </cell>
          <cell r="G118">
            <v>0.17647058823529413</v>
          </cell>
          <cell r="H118">
            <v>4</v>
          </cell>
          <cell r="I118">
            <v>0.66666666666666663</v>
          </cell>
          <cell r="J118">
            <v>37</v>
          </cell>
          <cell r="K118">
            <v>0</v>
          </cell>
          <cell r="L118">
            <v>0</v>
          </cell>
          <cell r="M118">
            <v>8</v>
          </cell>
          <cell r="N118">
            <v>0.21621621621621623</v>
          </cell>
          <cell r="O118">
            <v>3</v>
          </cell>
          <cell r="P118">
            <v>0.5</v>
          </cell>
          <cell r="Q118">
            <v>9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3</v>
          </cell>
          <cell r="W118">
            <v>0.5</v>
          </cell>
          <cell r="X118">
            <v>0.1308956014838368</v>
          </cell>
        </row>
        <row r="119">
          <cell r="A119">
            <v>1738</v>
          </cell>
          <cell r="B119" t="str">
            <v>ANGLET</v>
          </cell>
          <cell r="C119">
            <v>23</v>
          </cell>
          <cell r="D119">
            <v>0</v>
          </cell>
          <cell r="E119">
            <v>0</v>
          </cell>
          <cell r="F119">
            <v>5</v>
          </cell>
          <cell r="G119">
            <v>0.21739130434782608</v>
          </cell>
          <cell r="H119">
            <v>2</v>
          </cell>
          <cell r="I119">
            <v>0.33333333333333331</v>
          </cell>
          <cell r="J119">
            <v>25</v>
          </cell>
          <cell r="K119">
            <v>0</v>
          </cell>
          <cell r="L119">
            <v>0</v>
          </cell>
          <cell r="M119">
            <v>6</v>
          </cell>
          <cell r="N119">
            <v>0.24</v>
          </cell>
          <cell r="O119">
            <v>2</v>
          </cell>
          <cell r="P119">
            <v>0.33333333333333331</v>
          </cell>
          <cell r="Q119">
            <v>7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3</v>
          </cell>
          <cell r="W119">
            <v>0.5</v>
          </cell>
          <cell r="X119">
            <v>0.15246376811594201</v>
          </cell>
        </row>
        <row r="120">
          <cell r="A120">
            <v>1754</v>
          </cell>
          <cell r="B120" t="str">
            <v>ANGLET ERDIAN</v>
          </cell>
          <cell r="C120">
            <v>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2</v>
          </cell>
          <cell r="I120">
            <v>0.33333333333333331</v>
          </cell>
          <cell r="J120">
            <v>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2</v>
          </cell>
          <cell r="P120">
            <v>0.33333333333333331</v>
          </cell>
          <cell r="Q120">
            <v>1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1</v>
          </cell>
          <cell r="W120">
            <v>0.16666666666666666</v>
          </cell>
          <cell r="X120">
            <v>0</v>
          </cell>
        </row>
        <row r="121">
          <cell r="A121">
            <v>1755</v>
          </cell>
          <cell r="B121" t="str">
            <v>USTARITZ</v>
          </cell>
          <cell r="C121">
            <v>7</v>
          </cell>
          <cell r="D121">
            <v>0</v>
          </cell>
          <cell r="E121">
            <v>0</v>
          </cell>
          <cell r="F121">
            <v>1</v>
          </cell>
          <cell r="G121">
            <v>0.14285714285714285</v>
          </cell>
          <cell r="H121">
            <v>2</v>
          </cell>
          <cell r="I121">
            <v>0.33333333333333331</v>
          </cell>
          <cell r="J121">
            <v>7</v>
          </cell>
          <cell r="K121">
            <v>0</v>
          </cell>
          <cell r="L121">
            <v>0</v>
          </cell>
          <cell r="M121">
            <v>2</v>
          </cell>
          <cell r="N121">
            <v>0.2857142857142857</v>
          </cell>
          <cell r="O121">
            <v>1</v>
          </cell>
          <cell r="P121">
            <v>0.16666666666666666</v>
          </cell>
          <cell r="Q121">
            <v>1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1</v>
          </cell>
          <cell r="W121">
            <v>0.16666666666666666</v>
          </cell>
          <cell r="X121">
            <v>0.14285714285714285</v>
          </cell>
        </row>
        <row r="122">
          <cell r="A122">
            <v>1743</v>
          </cell>
          <cell r="B122" t="str">
            <v>CAMBO LES BAINS</v>
          </cell>
          <cell r="C122">
            <v>6</v>
          </cell>
          <cell r="D122">
            <v>0</v>
          </cell>
          <cell r="E122">
            <v>0</v>
          </cell>
          <cell r="F122">
            <v>1</v>
          </cell>
          <cell r="G122">
            <v>0.16666666666666666</v>
          </cell>
          <cell r="H122">
            <v>1</v>
          </cell>
          <cell r="I122">
            <v>0.16666666666666666</v>
          </cell>
          <cell r="J122">
            <v>7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3</v>
          </cell>
          <cell r="P122">
            <v>0.5</v>
          </cell>
          <cell r="Q122">
            <v>3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1</v>
          </cell>
          <cell r="W122">
            <v>0.16666666666666666</v>
          </cell>
          <cell r="X122">
            <v>5.5555555555555552E-2</v>
          </cell>
        </row>
        <row r="123">
          <cell r="A123">
            <v>43787</v>
          </cell>
          <cell r="B123" t="str">
            <v>DGA LANDES SUD</v>
          </cell>
          <cell r="C123">
            <v>112</v>
          </cell>
          <cell r="D123">
            <v>1</v>
          </cell>
          <cell r="E123">
            <v>1</v>
          </cell>
          <cell r="F123">
            <v>18</v>
          </cell>
          <cell r="G123">
            <v>0.16071428571428573</v>
          </cell>
          <cell r="H123">
            <v>15</v>
          </cell>
          <cell r="I123">
            <v>2.5</v>
          </cell>
          <cell r="J123">
            <v>178</v>
          </cell>
          <cell r="K123">
            <v>0</v>
          </cell>
          <cell r="L123">
            <v>0</v>
          </cell>
          <cell r="M123">
            <v>39</v>
          </cell>
          <cell r="N123">
            <v>0.21910112359550563</v>
          </cell>
          <cell r="O123">
            <v>13</v>
          </cell>
          <cell r="P123">
            <v>2.1666666666666665</v>
          </cell>
          <cell r="Q123">
            <v>37</v>
          </cell>
          <cell r="R123">
            <v>0</v>
          </cell>
          <cell r="S123">
            <v>0</v>
          </cell>
          <cell r="T123">
            <v>4</v>
          </cell>
          <cell r="U123">
            <v>0.10810810810810811</v>
          </cell>
          <cell r="V123">
            <v>7</v>
          </cell>
          <cell r="W123">
            <v>1.1666666666666667</v>
          </cell>
          <cell r="X123">
            <v>0.16264117247263316</v>
          </cell>
        </row>
        <row r="124">
          <cell r="A124">
            <v>51732</v>
          </cell>
          <cell r="B124" t="str">
            <v>Multisite DAX</v>
          </cell>
          <cell r="C124">
            <v>61</v>
          </cell>
          <cell r="D124">
            <v>0</v>
          </cell>
          <cell r="E124">
            <v>0</v>
          </cell>
          <cell r="F124">
            <v>8</v>
          </cell>
          <cell r="G124">
            <v>0.13114754098360656</v>
          </cell>
          <cell r="H124">
            <v>10</v>
          </cell>
          <cell r="I124">
            <v>1.6666666666666667</v>
          </cell>
          <cell r="J124">
            <v>75</v>
          </cell>
          <cell r="K124">
            <v>0</v>
          </cell>
          <cell r="L124">
            <v>0</v>
          </cell>
          <cell r="M124">
            <v>22</v>
          </cell>
          <cell r="N124">
            <v>0.29333333333333333</v>
          </cell>
          <cell r="O124">
            <v>0</v>
          </cell>
          <cell r="P124">
            <v>0</v>
          </cell>
          <cell r="Q124">
            <v>21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7</v>
          </cell>
          <cell r="W124">
            <v>1.1666666666666667</v>
          </cell>
          <cell r="X124">
            <v>0.14149362477231331</v>
          </cell>
        </row>
        <row r="125">
          <cell r="A125">
            <v>1732</v>
          </cell>
          <cell r="B125" t="str">
            <v>DAX</v>
          </cell>
          <cell r="C125">
            <v>39</v>
          </cell>
          <cell r="D125">
            <v>0</v>
          </cell>
          <cell r="E125">
            <v>0</v>
          </cell>
          <cell r="F125">
            <v>3</v>
          </cell>
          <cell r="G125">
            <v>7.6923076923076927E-2</v>
          </cell>
          <cell r="H125">
            <v>9</v>
          </cell>
          <cell r="I125">
            <v>1.5</v>
          </cell>
          <cell r="J125">
            <v>50</v>
          </cell>
          <cell r="K125">
            <v>0</v>
          </cell>
          <cell r="L125">
            <v>0</v>
          </cell>
          <cell r="M125">
            <v>19</v>
          </cell>
          <cell r="N125">
            <v>0.38</v>
          </cell>
          <cell r="O125">
            <v>0</v>
          </cell>
          <cell r="P125">
            <v>0</v>
          </cell>
          <cell r="Q125">
            <v>13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4</v>
          </cell>
          <cell r="W125">
            <v>0.66666666666666663</v>
          </cell>
          <cell r="X125">
            <v>0.15230769230769231</v>
          </cell>
        </row>
        <row r="126">
          <cell r="A126">
            <v>1742</v>
          </cell>
          <cell r="B126" t="str">
            <v>PEYREHORADE</v>
          </cell>
          <cell r="C126">
            <v>8</v>
          </cell>
          <cell r="D126">
            <v>0</v>
          </cell>
          <cell r="E126">
            <v>0</v>
          </cell>
          <cell r="F126">
            <v>3</v>
          </cell>
          <cell r="G126">
            <v>0.375</v>
          </cell>
          <cell r="H126">
            <v>0</v>
          </cell>
          <cell r="I126">
            <v>0</v>
          </cell>
          <cell r="J126">
            <v>12</v>
          </cell>
          <cell r="K126">
            <v>0</v>
          </cell>
          <cell r="L126">
            <v>0</v>
          </cell>
          <cell r="M126">
            <v>1</v>
          </cell>
          <cell r="N126">
            <v>8.3333333333333329E-2</v>
          </cell>
          <cell r="O126">
            <v>3</v>
          </cell>
          <cell r="P126">
            <v>0.5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1</v>
          </cell>
          <cell r="W126">
            <v>0.16666666666666666</v>
          </cell>
          <cell r="X126">
            <v>0.15277777777777776</v>
          </cell>
        </row>
        <row r="127">
          <cell r="A127">
            <v>1745</v>
          </cell>
          <cell r="B127" t="str">
            <v>SAINT PAUL LES DAX</v>
          </cell>
          <cell r="C127">
            <v>14</v>
          </cell>
          <cell r="D127">
            <v>0</v>
          </cell>
          <cell r="E127">
            <v>0</v>
          </cell>
          <cell r="F127">
            <v>2</v>
          </cell>
          <cell r="G127">
            <v>0.14285714285714285</v>
          </cell>
          <cell r="H127">
            <v>3</v>
          </cell>
          <cell r="I127">
            <v>0.5</v>
          </cell>
          <cell r="J127">
            <v>13</v>
          </cell>
          <cell r="K127">
            <v>0</v>
          </cell>
          <cell r="L127">
            <v>0</v>
          </cell>
          <cell r="M127">
            <v>2</v>
          </cell>
          <cell r="N127">
            <v>0.15384615384615385</v>
          </cell>
          <cell r="O127">
            <v>2</v>
          </cell>
          <cell r="P127">
            <v>0.33333333333333331</v>
          </cell>
          <cell r="Q127">
            <v>5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2</v>
          </cell>
          <cell r="W127">
            <v>0.33333333333333331</v>
          </cell>
          <cell r="X127">
            <v>9.8901098901098897E-2</v>
          </cell>
        </row>
        <row r="128">
          <cell r="A128">
            <v>51746</v>
          </cell>
          <cell r="B128" t="str">
            <v>Multisite CAPBRETON</v>
          </cell>
          <cell r="C128">
            <v>51</v>
          </cell>
          <cell r="D128">
            <v>1</v>
          </cell>
          <cell r="E128">
            <v>1</v>
          </cell>
          <cell r="F128">
            <v>10</v>
          </cell>
          <cell r="G128">
            <v>0.19607843137254902</v>
          </cell>
          <cell r="H128">
            <v>5</v>
          </cell>
          <cell r="I128">
            <v>0.83333333333333337</v>
          </cell>
          <cell r="J128">
            <v>55</v>
          </cell>
          <cell r="K128">
            <v>0</v>
          </cell>
          <cell r="L128">
            <v>0</v>
          </cell>
          <cell r="M128">
            <v>17</v>
          </cell>
          <cell r="N128">
            <v>0.30909090909090908</v>
          </cell>
          <cell r="O128">
            <v>0</v>
          </cell>
          <cell r="P128">
            <v>0</v>
          </cell>
          <cell r="Q128">
            <v>16</v>
          </cell>
          <cell r="R128">
            <v>0</v>
          </cell>
          <cell r="S128">
            <v>0</v>
          </cell>
          <cell r="T128">
            <v>4</v>
          </cell>
          <cell r="U128">
            <v>0.25</v>
          </cell>
          <cell r="V128">
            <v>1</v>
          </cell>
          <cell r="W128">
            <v>0.16666666666666666</v>
          </cell>
          <cell r="X128">
            <v>0.25172311348781934</v>
          </cell>
        </row>
        <row r="129">
          <cell r="A129">
            <v>1740</v>
          </cell>
          <cell r="B129" t="str">
            <v>TARNOS</v>
          </cell>
          <cell r="C129">
            <v>12</v>
          </cell>
          <cell r="D129">
            <v>0</v>
          </cell>
          <cell r="E129">
            <v>0</v>
          </cell>
          <cell r="F129">
            <v>1</v>
          </cell>
          <cell r="G129">
            <v>8.3333333333333329E-2</v>
          </cell>
          <cell r="H129">
            <v>3</v>
          </cell>
          <cell r="I129">
            <v>0.5</v>
          </cell>
          <cell r="J129">
            <v>9</v>
          </cell>
          <cell r="K129">
            <v>0</v>
          </cell>
          <cell r="L129">
            <v>0</v>
          </cell>
          <cell r="M129">
            <v>4</v>
          </cell>
          <cell r="N129">
            <v>0.44</v>
          </cell>
          <cell r="O129">
            <v>0</v>
          </cell>
          <cell r="P129">
            <v>0</v>
          </cell>
          <cell r="Q129">
            <v>3</v>
          </cell>
          <cell r="R129">
            <v>0</v>
          </cell>
          <cell r="S129">
            <v>0</v>
          </cell>
          <cell r="T129">
            <v>3</v>
          </cell>
          <cell r="U129">
            <v>0.44</v>
          </cell>
          <cell r="V129">
            <v>0</v>
          </cell>
          <cell r="W129">
            <v>0</v>
          </cell>
          <cell r="X129">
            <v>0.32111111111111112</v>
          </cell>
        </row>
        <row r="130">
          <cell r="A130">
            <v>1746</v>
          </cell>
          <cell r="B130" t="str">
            <v>CAPBRETON</v>
          </cell>
          <cell r="C130">
            <v>24</v>
          </cell>
          <cell r="D130">
            <v>0</v>
          </cell>
          <cell r="E130">
            <v>0</v>
          </cell>
          <cell r="F130">
            <v>4</v>
          </cell>
          <cell r="G130">
            <v>0.16666666666666666</v>
          </cell>
          <cell r="H130">
            <v>3</v>
          </cell>
          <cell r="I130">
            <v>0.5</v>
          </cell>
          <cell r="J130">
            <v>30</v>
          </cell>
          <cell r="K130">
            <v>0</v>
          </cell>
          <cell r="L130">
            <v>0</v>
          </cell>
          <cell r="M130">
            <v>13</v>
          </cell>
          <cell r="N130">
            <v>0.43333333333333335</v>
          </cell>
          <cell r="O130">
            <v>0</v>
          </cell>
          <cell r="P130">
            <v>0</v>
          </cell>
          <cell r="Q130">
            <v>8</v>
          </cell>
          <cell r="R130">
            <v>0</v>
          </cell>
          <cell r="S130">
            <v>0</v>
          </cell>
          <cell r="T130">
            <v>1</v>
          </cell>
          <cell r="U130">
            <v>0.125</v>
          </cell>
          <cell r="V130">
            <v>2</v>
          </cell>
          <cell r="W130">
            <v>0.33333333333333331</v>
          </cell>
          <cell r="X130">
            <v>0.24166666666666667</v>
          </cell>
        </row>
        <row r="131">
          <cell r="A131">
            <v>1753</v>
          </cell>
          <cell r="B131" t="str">
            <v>SAINT VINCENT DE TYROSSE</v>
          </cell>
          <cell r="C131">
            <v>15</v>
          </cell>
          <cell r="D131">
            <v>1</v>
          </cell>
          <cell r="E131">
            <v>1</v>
          </cell>
          <cell r="F131">
            <v>5</v>
          </cell>
          <cell r="G131">
            <v>0.33333333333333331</v>
          </cell>
          <cell r="H131">
            <v>0</v>
          </cell>
          <cell r="I131">
            <v>0</v>
          </cell>
          <cell r="J131">
            <v>16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5</v>
          </cell>
          <cell r="P131">
            <v>0.83333333333333337</v>
          </cell>
          <cell r="Q131">
            <v>5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2</v>
          </cell>
          <cell r="W131">
            <v>0.33333333333333331</v>
          </cell>
          <cell r="X131">
            <v>0.1111111111111111</v>
          </cell>
        </row>
        <row r="132">
          <cell r="A132">
            <v>43804</v>
          </cell>
          <cell r="B132" t="str">
            <v>DGA VIENNE</v>
          </cell>
          <cell r="C132">
            <v>114</v>
          </cell>
          <cell r="D132">
            <v>0</v>
          </cell>
          <cell r="E132">
            <v>0</v>
          </cell>
          <cell r="F132">
            <v>13</v>
          </cell>
          <cell r="G132">
            <v>0.11403508771929824</v>
          </cell>
          <cell r="H132">
            <v>21</v>
          </cell>
          <cell r="I132">
            <v>3.5</v>
          </cell>
          <cell r="J132">
            <v>182</v>
          </cell>
          <cell r="K132">
            <v>3</v>
          </cell>
          <cell r="L132">
            <v>3</v>
          </cell>
          <cell r="M132">
            <v>27</v>
          </cell>
          <cell r="N132">
            <v>0.14835164835164835</v>
          </cell>
          <cell r="O132">
            <v>26</v>
          </cell>
          <cell r="P132">
            <v>4.333333333333333</v>
          </cell>
          <cell r="Q132">
            <v>34</v>
          </cell>
          <cell r="R132">
            <v>0</v>
          </cell>
          <cell r="S132">
            <v>0</v>
          </cell>
          <cell r="T132">
            <v>5</v>
          </cell>
          <cell r="U132">
            <v>0.14705882352941177</v>
          </cell>
          <cell r="V132">
            <v>5</v>
          </cell>
          <cell r="W132">
            <v>0.83333333333333337</v>
          </cell>
          <cell r="X132">
            <v>0.13648185320011944</v>
          </cell>
        </row>
        <row r="133">
          <cell r="A133">
            <v>57800</v>
          </cell>
          <cell r="B133" t="str">
            <v>Multisite POITIERS</v>
          </cell>
          <cell r="C133">
            <v>45</v>
          </cell>
          <cell r="D133">
            <v>0</v>
          </cell>
          <cell r="E133">
            <v>0</v>
          </cell>
          <cell r="F133">
            <v>6</v>
          </cell>
          <cell r="G133">
            <v>0.13333333333333333</v>
          </cell>
          <cell r="H133">
            <v>8</v>
          </cell>
          <cell r="I133">
            <v>1.3333333333333333</v>
          </cell>
          <cell r="J133">
            <v>37</v>
          </cell>
          <cell r="K133">
            <v>0</v>
          </cell>
          <cell r="L133">
            <v>0</v>
          </cell>
          <cell r="M133">
            <v>13</v>
          </cell>
          <cell r="N133">
            <v>0.35135135135135137</v>
          </cell>
          <cell r="O133">
            <v>0</v>
          </cell>
          <cell r="P133">
            <v>0</v>
          </cell>
          <cell r="Q133">
            <v>14</v>
          </cell>
          <cell r="R133">
            <v>0</v>
          </cell>
          <cell r="S133">
            <v>0</v>
          </cell>
          <cell r="T133">
            <v>1</v>
          </cell>
          <cell r="U133">
            <v>7.1428571428571425E-2</v>
          </cell>
          <cell r="V133">
            <v>4</v>
          </cell>
          <cell r="W133">
            <v>0.66666666666666663</v>
          </cell>
          <cell r="X133">
            <v>0.18537108537108538</v>
          </cell>
        </row>
        <row r="134">
          <cell r="A134">
            <v>7800</v>
          </cell>
          <cell r="B134" t="str">
            <v>POITIERS</v>
          </cell>
          <cell r="C134">
            <v>35</v>
          </cell>
          <cell r="D134">
            <v>0</v>
          </cell>
          <cell r="E134">
            <v>0</v>
          </cell>
          <cell r="F134">
            <v>5</v>
          </cell>
          <cell r="G134">
            <v>0.14285714285714285</v>
          </cell>
          <cell r="H134">
            <v>6</v>
          </cell>
          <cell r="I134">
            <v>1</v>
          </cell>
          <cell r="J134">
            <v>26</v>
          </cell>
          <cell r="K134">
            <v>0</v>
          </cell>
          <cell r="L134">
            <v>0</v>
          </cell>
          <cell r="M134">
            <v>10</v>
          </cell>
          <cell r="N134">
            <v>0.38461538461538464</v>
          </cell>
          <cell r="O134">
            <v>0</v>
          </cell>
          <cell r="P134">
            <v>0</v>
          </cell>
          <cell r="Q134">
            <v>12</v>
          </cell>
          <cell r="R134">
            <v>0</v>
          </cell>
          <cell r="S134">
            <v>0</v>
          </cell>
          <cell r="T134">
            <v>1</v>
          </cell>
          <cell r="U134">
            <v>8.3333333333333329E-2</v>
          </cell>
          <cell r="V134">
            <v>3</v>
          </cell>
          <cell r="W134">
            <v>0.5</v>
          </cell>
          <cell r="X134">
            <v>0.20360195360195363</v>
          </cell>
        </row>
        <row r="135">
          <cell r="A135">
            <v>7803</v>
          </cell>
          <cell r="B135" t="str">
            <v>POITIERS BOURBEAU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</row>
        <row r="136">
          <cell r="A136">
            <v>7839</v>
          </cell>
          <cell r="B136" t="str">
            <v>POITIERS LIBERATION</v>
          </cell>
          <cell r="C136">
            <v>10</v>
          </cell>
          <cell r="D136">
            <v>0</v>
          </cell>
          <cell r="E136">
            <v>0</v>
          </cell>
          <cell r="F136">
            <v>1</v>
          </cell>
          <cell r="G136">
            <v>0.1</v>
          </cell>
          <cell r="H136">
            <v>2</v>
          </cell>
          <cell r="I136">
            <v>0.33333333333333331</v>
          </cell>
          <cell r="J136">
            <v>11</v>
          </cell>
          <cell r="K136">
            <v>0</v>
          </cell>
          <cell r="L136">
            <v>0</v>
          </cell>
          <cell r="M136">
            <v>3</v>
          </cell>
          <cell r="N136">
            <v>0.27272727272727271</v>
          </cell>
          <cell r="O136">
            <v>1</v>
          </cell>
          <cell r="P136">
            <v>0.16666666666666666</v>
          </cell>
          <cell r="Q136">
            <v>2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1</v>
          </cell>
          <cell r="W136">
            <v>0.16666666666666666</v>
          </cell>
          <cell r="X136">
            <v>0.12424242424242422</v>
          </cell>
        </row>
        <row r="137">
          <cell r="A137">
            <v>7831</v>
          </cell>
          <cell r="B137" t="str">
            <v>CHATELLERAULT</v>
          </cell>
          <cell r="C137">
            <v>46</v>
          </cell>
          <cell r="D137">
            <v>0</v>
          </cell>
          <cell r="E137">
            <v>0</v>
          </cell>
          <cell r="F137">
            <v>7</v>
          </cell>
          <cell r="G137">
            <v>0.15217391304347827</v>
          </cell>
          <cell r="H137">
            <v>7</v>
          </cell>
          <cell r="I137">
            <v>1.1666666666666667</v>
          </cell>
          <cell r="J137">
            <v>38</v>
          </cell>
          <cell r="K137">
            <v>3</v>
          </cell>
          <cell r="L137">
            <v>3</v>
          </cell>
          <cell r="M137">
            <v>10</v>
          </cell>
          <cell r="N137">
            <v>0.26315789473684209</v>
          </cell>
          <cell r="O137">
            <v>2</v>
          </cell>
          <cell r="P137">
            <v>0.33333333333333331</v>
          </cell>
          <cell r="Q137">
            <v>15</v>
          </cell>
          <cell r="R137">
            <v>0</v>
          </cell>
          <cell r="S137">
            <v>0</v>
          </cell>
          <cell r="T137">
            <v>1</v>
          </cell>
          <cell r="U137">
            <v>6.6666666666666666E-2</v>
          </cell>
          <cell r="V137">
            <v>4</v>
          </cell>
          <cell r="W137">
            <v>0.66666666666666663</v>
          </cell>
          <cell r="X137">
            <v>0.16066615814899568</v>
          </cell>
        </row>
        <row r="138">
          <cell r="A138">
            <v>57836</v>
          </cell>
          <cell r="B138" t="str">
            <v>Multisite POITIERS PROVENCE</v>
          </cell>
          <cell r="C138">
            <v>23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7</v>
          </cell>
          <cell r="I138">
            <v>1.1666666666666667</v>
          </cell>
          <cell r="J138">
            <v>22</v>
          </cell>
          <cell r="K138">
            <v>0</v>
          </cell>
          <cell r="L138">
            <v>0</v>
          </cell>
          <cell r="M138">
            <v>4</v>
          </cell>
          <cell r="N138">
            <v>0.18181818181818182</v>
          </cell>
          <cell r="O138">
            <v>3</v>
          </cell>
          <cell r="P138">
            <v>0.5</v>
          </cell>
          <cell r="Q138">
            <v>7</v>
          </cell>
          <cell r="R138">
            <v>0</v>
          </cell>
          <cell r="S138">
            <v>0</v>
          </cell>
          <cell r="T138">
            <v>3</v>
          </cell>
          <cell r="U138">
            <v>0.42857142857142855</v>
          </cell>
          <cell r="V138">
            <v>0</v>
          </cell>
          <cell r="W138">
            <v>0</v>
          </cell>
          <cell r="X138">
            <v>0.20346320346320346</v>
          </cell>
        </row>
        <row r="139">
          <cell r="A139">
            <v>7802</v>
          </cell>
          <cell r="B139" t="str">
            <v>NEUVILLE DE POITOU</v>
          </cell>
          <cell r="C139">
            <v>2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1</v>
          </cell>
          <cell r="I139">
            <v>0.16666666666666666</v>
          </cell>
          <cell r="J139">
            <v>4</v>
          </cell>
          <cell r="K139">
            <v>0</v>
          </cell>
          <cell r="L139">
            <v>0</v>
          </cell>
          <cell r="M139">
            <v>1</v>
          </cell>
          <cell r="N139">
            <v>0.25</v>
          </cell>
          <cell r="O139">
            <v>1</v>
          </cell>
          <cell r="P139">
            <v>0.16666666666666666</v>
          </cell>
          <cell r="Q139">
            <v>1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</v>
          </cell>
          <cell r="W139">
            <v>0.16666666666666666</v>
          </cell>
          <cell r="X139">
            <v>8.3333333333333329E-2</v>
          </cell>
        </row>
        <row r="140">
          <cell r="A140">
            <v>7832</v>
          </cell>
          <cell r="B140" t="str">
            <v>POITIERS BEAULIEU</v>
          </cell>
          <cell r="C140">
            <v>6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2</v>
          </cell>
          <cell r="I140">
            <v>0.33333333333333331</v>
          </cell>
          <cell r="J140">
            <v>6</v>
          </cell>
          <cell r="K140">
            <v>0</v>
          </cell>
          <cell r="L140">
            <v>0</v>
          </cell>
          <cell r="M140">
            <v>1</v>
          </cell>
          <cell r="N140">
            <v>0.16666666666666666</v>
          </cell>
          <cell r="O140">
            <v>1</v>
          </cell>
          <cell r="P140">
            <v>0.16666666666666666</v>
          </cell>
          <cell r="Q140">
            <v>2</v>
          </cell>
          <cell r="R140">
            <v>0</v>
          </cell>
          <cell r="S140">
            <v>0</v>
          </cell>
          <cell r="T140">
            <v>1</v>
          </cell>
          <cell r="U140">
            <v>0.44</v>
          </cell>
          <cell r="V140">
            <v>0</v>
          </cell>
          <cell r="W140">
            <v>0</v>
          </cell>
          <cell r="X140">
            <v>0.20222222222222222</v>
          </cell>
        </row>
        <row r="141">
          <cell r="A141">
            <v>7836</v>
          </cell>
          <cell r="B141" t="str">
            <v>POITIERS PROVENCE</v>
          </cell>
          <cell r="C141">
            <v>15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5</v>
          </cell>
          <cell r="I141">
            <v>0.83333333333333337</v>
          </cell>
          <cell r="J141">
            <v>12</v>
          </cell>
          <cell r="K141">
            <v>0</v>
          </cell>
          <cell r="L141">
            <v>0</v>
          </cell>
          <cell r="M141">
            <v>2</v>
          </cell>
          <cell r="N141">
            <v>0.16666666666666666</v>
          </cell>
          <cell r="O141">
            <v>2</v>
          </cell>
          <cell r="P141">
            <v>0.33333333333333331</v>
          </cell>
          <cell r="Q141">
            <v>4</v>
          </cell>
          <cell r="R141">
            <v>0</v>
          </cell>
          <cell r="S141">
            <v>0</v>
          </cell>
          <cell r="T141">
            <v>2</v>
          </cell>
          <cell r="U141">
            <v>0.44</v>
          </cell>
          <cell r="V141">
            <v>0</v>
          </cell>
          <cell r="W141">
            <v>0</v>
          </cell>
          <cell r="X141">
            <v>0.20222222222222222</v>
          </cell>
        </row>
        <row r="142">
          <cell r="A142">
            <v>43812</v>
          </cell>
          <cell r="B142" t="str">
            <v>DGA PAYS ROCHELAIS DEUX SEVRES</v>
          </cell>
          <cell r="C142">
            <v>153</v>
          </cell>
          <cell r="D142">
            <v>2</v>
          </cell>
          <cell r="E142">
            <v>2</v>
          </cell>
          <cell r="F142">
            <v>29</v>
          </cell>
          <cell r="G142">
            <v>0.18954248366013071</v>
          </cell>
          <cell r="H142">
            <v>16</v>
          </cell>
          <cell r="I142">
            <v>2.6666666666666665</v>
          </cell>
          <cell r="J142">
            <v>271</v>
          </cell>
          <cell r="K142">
            <v>0</v>
          </cell>
          <cell r="L142">
            <v>0</v>
          </cell>
          <cell r="M142">
            <v>45</v>
          </cell>
          <cell r="N142">
            <v>0.16605166051660517</v>
          </cell>
          <cell r="O142">
            <v>34</v>
          </cell>
          <cell r="P142">
            <v>5.666666666666667</v>
          </cell>
          <cell r="Q142">
            <v>52</v>
          </cell>
          <cell r="R142">
            <v>0</v>
          </cell>
          <cell r="S142">
            <v>0</v>
          </cell>
          <cell r="T142">
            <v>14</v>
          </cell>
          <cell r="U142">
            <v>0.26923076923076922</v>
          </cell>
          <cell r="V142">
            <v>2</v>
          </cell>
          <cell r="W142">
            <v>0.33333333333333331</v>
          </cell>
          <cell r="X142">
            <v>0.20827497113583501</v>
          </cell>
        </row>
        <row r="143">
          <cell r="A143">
            <v>55131</v>
          </cell>
          <cell r="B143" t="str">
            <v>Multisite BRESSUIRE</v>
          </cell>
          <cell r="C143">
            <v>32</v>
          </cell>
          <cell r="D143">
            <v>1</v>
          </cell>
          <cell r="E143">
            <v>1</v>
          </cell>
          <cell r="F143">
            <v>3</v>
          </cell>
          <cell r="G143">
            <v>9.375E-2</v>
          </cell>
          <cell r="H143">
            <v>7</v>
          </cell>
          <cell r="I143">
            <v>1.1666666666666667</v>
          </cell>
          <cell r="J143">
            <v>28</v>
          </cell>
          <cell r="K143">
            <v>0</v>
          </cell>
          <cell r="L143">
            <v>0</v>
          </cell>
          <cell r="M143">
            <v>10</v>
          </cell>
          <cell r="N143">
            <v>0.35714285714285715</v>
          </cell>
          <cell r="O143">
            <v>0</v>
          </cell>
          <cell r="P143">
            <v>0</v>
          </cell>
          <cell r="Q143">
            <v>11</v>
          </cell>
          <cell r="R143">
            <v>0</v>
          </cell>
          <cell r="S143">
            <v>0</v>
          </cell>
          <cell r="T143">
            <v>2</v>
          </cell>
          <cell r="U143">
            <v>0.18181818181818182</v>
          </cell>
          <cell r="V143">
            <v>2</v>
          </cell>
          <cell r="W143">
            <v>0.33333333333333331</v>
          </cell>
          <cell r="X143">
            <v>0.21090367965367965</v>
          </cell>
        </row>
        <row r="144">
          <cell r="A144">
            <v>5131</v>
          </cell>
          <cell r="B144" t="str">
            <v>BRESSUIRE</v>
          </cell>
          <cell r="C144">
            <v>17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5</v>
          </cell>
          <cell r="I144">
            <v>0.83333333333333337</v>
          </cell>
          <cell r="J144">
            <v>15</v>
          </cell>
          <cell r="K144">
            <v>0</v>
          </cell>
          <cell r="L144">
            <v>0</v>
          </cell>
          <cell r="M144">
            <v>6</v>
          </cell>
          <cell r="N144">
            <v>0.4</v>
          </cell>
          <cell r="O144">
            <v>0</v>
          </cell>
          <cell r="P144">
            <v>0</v>
          </cell>
          <cell r="Q144">
            <v>6</v>
          </cell>
          <cell r="R144">
            <v>0</v>
          </cell>
          <cell r="S144">
            <v>0</v>
          </cell>
          <cell r="T144">
            <v>1</v>
          </cell>
          <cell r="U144">
            <v>0.16666666666666666</v>
          </cell>
          <cell r="V144">
            <v>1</v>
          </cell>
          <cell r="W144">
            <v>0.16666666666666666</v>
          </cell>
          <cell r="X144">
            <v>0.18888888888888888</v>
          </cell>
        </row>
        <row r="145">
          <cell r="A145">
            <v>5139</v>
          </cell>
          <cell r="B145" t="str">
            <v>THOUARS</v>
          </cell>
          <cell r="C145">
            <v>4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2</v>
          </cell>
          <cell r="I145">
            <v>0.33333333333333331</v>
          </cell>
          <cell r="J145">
            <v>6</v>
          </cell>
          <cell r="K145">
            <v>0</v>
          </cell>
          <cell r="L145">
            <v>0</v>
          </cell>
          <cell r="M145">
            <v>3</v>
          </cell>
          <cell r="N145">
            <v>0.44</v>
          </cell>
          <cell r="O145">
            <v>0</v>
          </cell>
          <cell r="P145">
            <v>0</v>
          </cell>
          <cell r="Q145">
            <v>1</v>
          </cell>
          <cell r="R145">
            <v>0</v>
          </cell>
          <cell r="S145">
            <v>0</v>
          </cell>
          <cell r="T145">
            <v>1</v>
          </cell>
          <cell r="U145">
            <v>0.44</v>
          </cell>
          <cell r="V145">
            <v>0</v>
          </cell>
          <cell r="W145">
            <v>0</v>
          </cell>
          <cell r="X145">
            <v>0.29333333333333333</v>
          </cell>
        </row>
        <row r="146">
          <cell r="A146">
            <v>7834</v>
          </cell>
          <cell r="B146" t="str">
            <v>PARTHENAY</v>
          </cell>
          <cell r="C146">
            <v>11</v>
          </cell>
          <cell r="D146">
            <v>1</v>
          </cell>
          <cell r="E146">
            <v>1</v>
          </cell>
          <cell r="F146">
            <v>3</v>
          </cell>
          <cell r="G146">
            <v>0.27272727272727271</v>
          </cell>
          <cell r="H146">
            <v>1</v>
          </cell>
          <cell r="I146">
            <v>0.16666666666666666</v>
          </cell>
          <cell r="J146">
            <v>7</v>
          </cell>
          <cell r="K146">
            <v>0</v>
          </cell>
          <cell r="L146">
            <v>0</v>
          </cell>
          <cell r="M146">
            <v>1</v>
          </cell>
          <cell r="N146">
            <v>0.14285714285714285</v>
          </cell>
          <cell r="O146">
            <v>2</v>
          </cell>
          <cell r="P146">
            <v>0.33333333333333331</v>
          </cell>
          <cell r="Q146">
            <v>4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2</v>
          </cell>
          <cell r="W146">
            <v>0.33333333333333331</v>
          </cell>
          <cell r="X146">
            <v>0.13852813852813853</v>
          </cell>
        </row>
        <row r="147">
          <cell r="A147">
            <v>57833</v>
          </cell>
          <cell r="B147" t="str">
            <v>Multisite NIORT</v>
          </cell>
          <cell r="C147">
            <v>33</v>
          </cell>
          <cell r="D147">
            <v>0</v>
          </cell>
          <cell r="E147">
            <v>0</v>
          </cell>
          <cell r="F147">
            <v>4</v>
          </cell>
          <cell r="G147">
            <v>0.12121212121212122</v>
          </cell>
          <cell r="H147">
            <v>6</v>
          </cell>
          <cell r="I147">
            <v>1</v>
          </cell>
          <cell r="J147">
            <v>27</v>
          </cell>
          <cell r="K147">
            <v>0</v>
          </cell>
          <cell r="L147">
            <v>0</v>
          </cell>
          <cell r="M147">
            <v>8</v>
          </cell>
          <cell r="N147">
            <v>0.29629629629629628</v>
          </cell>
          <cell r="O147">
            <v>0</v>
          </cell>
          <cell r="P147">
            <v>0</v>
          </cell>
          <cell r="Q147">
            <v>10</v>
          </cell>
          <cell r="R147">
            <v>0</v>
          </cell>
          <cell r="S147">
            <v>0</v>
          </cell>
          <cell r="T147">
            <v>3</v>
          </cell>
          <cell r="U147">
            <v>0.3</v>
          </cell>
          <cell r="V147">
            <v>0</v>
          </cell>
          <cell r="W147">
            <v>0</v>
          </cell>
          <cell r="X147">
            <v>0.23916947250280582</v>
          </cell>
        </row>
        <row r="148">
          <cell r="A148">
            <v>7833</v>
          </cell>
          <cell r="B148" t="str">
            <v>NIORT</v>
          </cell>
          <cell r="C148">
            <v>29</v>
          </cell>
          <cell r="D148">
            <v>0</v>
          </cell>
          <cell r="E148">
            <v>0</v>
          </cell>
          <cell r="F148">
            <v>4</v>
          </cell>
          <cell r="G148">
            <v>0.13793103448275862</v>
          </cell>
          <cell r="H148">
            <v>5</v>
          </cell>
          <cell r="I148">
            <v>0.83333333333333337</v>
          </cell>
          <cell r="J148">
            <v>22</v>
          </cell>
          <cell r="K148">
            <v>0</v>
          </cell>
          <cell r="L148">
            <v>0</v>
          </cell>
          <cell r="M148">
            <v>8</v>
          </cell>
          <cell r="N148">
            <v>0.36363636363636365</v>
          </cell>
          <cell r="O148">
            <v>0</v>
          </cell>
          <cell r="P148">
            <v>0</v>
          </cell>
          <cell r="Q148">
            <v>9</v>
          </cell>
          <cell r="R148">
            <v>0</v>
          </cell>
          <cell r="S148">
            <v>0</v>
          </cell>
          <cell r="T148">
            <v>3</v>
          </cell>
          <cell r="U148">
            <v>0.33333333333333331</v>
          </cell>
          <cell r="V148">
            <v>0</v>
          </cell>
          <cell r="W148">
            <v>0</v>
          </cell>
          <cell r="X148">
            <v>0.27830024381748514</v>
          </cell>
        </row>
        <row r="149">
          <cell r="A149">
            <v>7835</v>
          </cell>
          <cell r="B149" t="str">
            <v>SAINT MAIXENT L'ECOLE</v>
          </cell>
          <cell r="C149">
            <v>4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2</v>
          </cell>
          <cell r="I149">
            <v>0.33333333333333331</v>
          </cell>
          <cell r="J149">
            <v>5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2</v>
          </cell>
          <cell r="P149">
            <v>0.33333333333333331</v>
          </cell>
          <cell r="Q149">
            <v>1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1</v>
          </cell>
          <cell r="W149">
            <v>0.16666666666666666</v>
          </cell>
          <cell r="X149">
            <v>0</v>
          </cell>
        </row>
        <row r="150">
          <cell r="A150">
            <v>7837</v>
          </cell>
          <cell r="B150" t="str">
            <v>MELLE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</row>
        <row r="151">
          <cell r="A151">
            <v>58100</v>
          </cell>
          <cell r="B151" t="str">
            <v>Multisite LA ROCHELLE</v>
          </cell>
          <cell r="C151">
            <v>48</v>
          </cell>
          <cell r="D151">
            <v>1</v>
          </cell>
          <cell r="E151">
            <v>1</v>
          </cell>
          <cell r="F151">
            <v>9</v>
          </cell>
          <cell r="G151">
            <v>0.1875</v>
          </cell>
          <cell r="H151">
            <v>5</v>
          </cell>
          <cell r="I151">
            <v>0.83333333333333337</v>
          </cell>
          <cell r="J151">
            <v>49</v>
          </cell>
          <cell r="K151">
            <v>0</v>
          </cell>
          <cell r="L151">
            <v>0</v>
          </cell>
          <cell r="M151">
            <v>14</v>
          </cell>
          <cell r="N151">
            <v>0.2857142857142857</v>
          </cell>
          <cell r="O151">
            <v>1</v>
          </cell>
          <cell r="P151">
            <v>0.16666666666666666</v>
          </cell>
          <cell r="Q151">
            <v>17</v>
          </cell>
          <cell r="R151">
            <v>0</v>
          </cell>
          <cell r="S151">
            <v>0</v>
          </cell>
          <cell r="T151">
            <v>7</v>
          </cell>
          <cell r="U151">
            <v>0.41176470588235292</v>
          </cell>
          <cell r="V151">
            <v>0</v>
          </cell>
          <cell r="W151">
            <v>0</v>
          </cell>
          <cell r="X151">
            <v>0.29499299719887956</v>
          </cell>
        </row>
        <row r="152">
          <cell r="A152">
            <v>8100</v>
          </cell>
          <cell r="B152" t="str">
            <v>LA ROCHELLE</v>
          </cell>
          <cell r="C152">
            <v>29</v>
          </cell>
          <cell r="D152">
            <v>1</v>
          </cell>
          <cell r="E152">
            <v>1</v>
          </cell>
          <cell r="F152">
            <v>6</v>
          </cell>
          <cell r="G152">
            <v>0.20689655172413793</v>
          </cell>
          <cell r="H152">
            <v>3</v>
          </cell>
          <cell r="I152">
            <v>0.5</v>
          </cell>
          <cell r="J152">
            <v>33</v>
          </cell>
          <cell r="K152">
            <v>0</v>
          </cell>
          <cell r="L152">
            <v>0</v>
          </cell>
          <cell r="M152">
            <v>13</v>
          </cell>
          <cell r="N152">
            <v>0.39393939393939392</v>
          </cell>
          <cell r="O152">
            <v>0</v>
          </cell>
          <cell r="P152">
            <v>0</v>
          </cell>
          <cell r="Q152">
            <v>9</v>
          </cell>
          <cell r="R152">
            <v>0</v>
          </cell>
          <cell r="S152">
            <v>0</v>
          </cell>
          <cell r="T152">
            <v>4</v>
          </cell>
          <cell r="U152">
            <v>0.44</v>
          </cell>
          <cell r="V152">
            <v>0</v>
          </cell>
          <cell r="W152">
            <v>0</v>
          </cell>
          <cell r="X152">
            <v>0.34694531522117728</v>
          </cell>
        </row>
        <row r="153">
          <cell r="A153">
            <v>8146</v>
          </cell>
          <cell r="B153" t="str">
            <v>LA ROCHELLE BEL AIR</v>
          </cell>
          <cell r="C153">
            <v>2</v>
          </cell>
          <cell r="D153">
            <v>0</v>
          </cell>
          <cell r="E153">
            <v>0</v>
          </cell>
          <cell r="F153">
            <v>1</v>
          </cell>
          <cell r="G153">
            <v>0.44</v>
          </cell>
          <cell r="H153">
            <v>0</v>
          </cell>
          <cell r="I153">
            <v>0</v>
          </cell>
          <cell r="J153">
            <v>1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1</v>
          </cell>
          <cell r="P153">
            <v>0.16666666666666666</v>
          </cell>
          <cell r="Q153">
            <v>2</v>
          </cell>
          <cell r="R153">
            <v>0</v>
          </cell>
          <cell r="S153">
            <v>0</v>
          </cell>
          <cell r="T153">
            <v>1</v>
          </cell>
          <cell r="U153">
            <v>0.44</v>
          </cell>
          <cell r="V153">
            <v>0</v>
          </cell>
          <cell r="W153">
            <v>0</v>
          </cell>
          <cell r="X153">
            <v>0.29333333333333333</v>
          </cell>
        </row>
        <row r="154">
          <cell r="A154">
            <v>8150</v>
          </cell>
          <cell r="B154" t="str">
            <v>LA ROCHELLE MARCHE</v>
          </cell>
          <cell r="C154">
            <v>17</v>
          </cell>
          <cell r="D154">
            <v>0</v>
          </cell>
          <cell r="E154">
            <v>0</v>
          </cell>
          <cell r="F154">
            <v>2</v>
          </cell>
          <cell r="G154">
            <v>0.11764705882352941</v>
          </cell>
          <cell r="H154">
            <v>3</v>
          </cell>
          <cell r="I154">
            <v>0.5</v>
          </cell>
          <cell r="J154">
            <v>15</v>
          </cell>
          <cell r="K154">
            <v>0</v>
          </cell>
          <cell r="L154">
            <v>0</v>
          </cell>
          <cell r="M154">
            <v>1</v>
          </cell>
          <cell r="N154">
            <v>6.6666666666666666E-2</v>
          </cell>
          <cell r="O154">
            <v>4</v>
          </cell>
          <cell r="P154">
            <v>0.66666666666666663</v>
          </cell>
          <cell r="Q154">
            <v>6</v>
          </cell>
          <cell r="R154">
            <v>0</v>
          </cell>
          <cell r="S154">
            <v>0</v>
          </cell>
          <cell r="T154">
            <v>2</v>
          </cell>
          <cell r="U154">
            <v>0.33333333333333331</v>
          </cell>
          <cell r="V154">
            <v>0</v>
          </cell>
          <cell r="W154">
            <v>0</v>
          </cell>
          <cell r="X154">
            <v>0.17254901960784311</v>
          </cell>
        </row>
        <row r="155">
          <cell r="A155">
            <v>58143</v>
          </cell>
          <cell r="B155" t="str">
            <v>Multisite AYTRE</v>
          </cell>
          <cell r="C155">
            <v>28</v>
          </cell>
          <cell r="D155">
            <v>0</v>
          </cell>
          <cell r="E155">
            <v>0</v>
          </cell>
          <cell r="F155">
            <v>8</v>
          </cell>
          <cell r="G155">
            <v>0.2857142857142857</v>
          </cell>
          <cell r="H155">
            <v>1</v>
          </cell>
          <cell r="I155">
            <v>0.16666666666666666</v>
          </cell>
          <cell r="J155">
            <v>23</v>
          </cell>
          <cell r="K155">
            <v>0</v>
          </cell>
          <cell r="L155">
            <v>0</v>
          </cell>
          <cell r="M155">
            <v>7</v>
          </cell>
          <cell r="N155">
            <v>0.30434782608695654</v>
          </cell>
          <cell r="O155">
            <v>0</v>
          </cell>
          <cell r="P155">
            <v>0</v>
          </cell>
          <cell r="Q155">
            <v>10</v>
          </cell>
          <cell r="R155">
            <v>0</v>
          </cell>
          <cell r="S155">
            <v>0</v>
          </cell>
          <cell r="T155">
            <v>1</v>
          </cell>
          <cell r="U155">
            <v>0.1</v>
          </cell>
          <cell r="V155">
            <v>2</v>
          </cell>
          <cell r="W155">
            <v>0.33333333333333331</v>
          </cell>
          <cell r="X155">
            <v>0.23002070393374741</v>
          </cell>
        </row>
        <row r="156">
          <cell r="A156">
            <v>8143</v>
          </cell>
          <cell r="B156" t="str">
            <v>AYTRE</v>
          </cell>
          <cell r="C156">
            <v>15</v>
          </cell>
          <cell r="D156">
            <v>0</v>
          </cell>
          <cell r="E156">
            <v>0</v>
          </cell>
          <cell r="F156">
            <v>4</v>
          </cell>
          <cell r="G156">
            <v>0.26666666666666666</v>
          </cell>
          <cell r="H156">
            <v>1</v>
          </cell>
          <cell r="I156">
            <v>0.16666666666666666</v>
          </cell>
          <cell r="J156">
            <v>13</v>
          </cell>
          <cell r="K156">
            <v>0</v>
          </cell>
          <cell r="L156">
            <v>0</v>
          </cell>
          <cell r="M156">
            <v>1</v>
          </cell>
          <cell r="N156">
            <v>7.6923076923076927E-2</v>
          </cell>
          <cell r="O156">
            <v>3</v>
          </cell>
          <cell r="P156">
            <v>0.5</v>
          </cell>
          <cell r="Q156">
            <v>5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2</v>
          </cell>
          <cell r="W156">
            <v>0.33333333333333331</v>
          </cell>
          <cell r="X156">
            <v>0.11452991452991453</v>
          </cell>
        </row>
        <row r="157">
          <cell r="A157">
            <v>8145</v>
          </cell>
          <cell r="B157" t="str">
            <v>MARANS</v>
          </cell>
          <cell r="C157">
            <v>5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2</v>
          </cell>
          <cell r="I157">
            <v>0.33333333333333331</v>
          </cell>
          <cell r="J157">
            <v>4</v>
          </cell>
          <cell r="K157">
            <v>0</v>
          </cell>
          <cell r="L157">
            <v>0</v>
          </cell>
          <cell r="M157">
            <v>2</v>
          </cell>
          <cell r="N157">
            <v>0.44</v>
          </cell>
          <cell r="O157">
            <v>0</v>
          </cell>
          <cell r="P157">
            <v>0</v>
          </cell>
          <cell r="Q157">
            <v>1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1</v>
          </cell>
          <cell r="W157">
            <v>0.16666666666666666</v>
          </cell>
          <cell r="X157">
            <v>0.14666666666666667</v>
          </cell>
        </row>
        <row r="158">
          <cell r="A158">
            <v>8152</v>
          </cell>
          <cell r="B158" t="str">
            <v>PERIGNY</v>
          </cell>
          <cell r="C158">
            <v>6</v>
          </cell>
          <cell r="D158">
            <v>0</v>
          </cell>
          <cell r="E158">
            <v>0</v>
          </cell>
          <cell r="F158">
            <v>3</v>
          </cell>
          <cell r="G158">
            <v>0.44</v>
          </cell>
          <cell r="H158">
            <v>0</v>
          </cell>
          <cell r="I158">
            <v>0</v>
          </cell>
          <cell r="J158">
            <v>4</v>
          </cell>
          <cell r="K158">
            <v>0</v>
          </cell>
          <cell r="L158">
            <v>0</v>
          </cell>
          <cell r="M158">
            <v>4</v>
          </cell>
          <cell r="N158">
            <v>0.44</v>
          </cell>
          <cell r="O158">
            <v>0</v>
          </cell>
          <cell r="P158">
            <v>0</v>
          </cell>
          <cell r="Q158">
            <v>3</v>
          </cell>
          <cell r="R158">
            <v>0</v>
          </cell>
          <cell r="S158">
            <v>0</v>
          </cell>
          <cell r="T158">
            <v>1</v>
          </cell>
          <cell r="U158">
            <v>0.33333333333333331</v>
          </cell>
          <cell r="V158">
            <v>0</v>
          </cell>
          <cell r="W158">
            <v>0</v>
          </cell>
          <cell r="X158">
            <v>0.40444444444444444</v>
          </cell>
        </row>
        <row r="159">
          <cell r="A159">
            <v>8153</v>
          </cell>
          <cell r="B159" t="str">
            <v>LA ROCHELLE LES MINIMES</v>
          </cell>
          <cell r="C159">
            <v>2</v>
          </cell>
          <cell r="D159">
            <v>0</v>
          </cell>
          <cell r="E159">
            <v>0</v>
          </cell>
          <cell r="F159">
            <v>1</v>
          </cell>
          <cell r="G159">
            <v>0.44</v>
          </cell>
          <cell r="H159">
            <v>0</v>
          </cell>
          <cell r="I159">
            <v>0</v>
          </cell>
          <cell r="J159">
            <v>2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1</v>
          </cell>
          <cell r="P159">
            <v>0.16666666666666666</v>
          </cell>
          <cell r="Q159">
            <v>1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1</v>
          </cell>
          <cell r="W159">
            <v>0.16666666666666666</v>
          </cell>
          <cell r="X159">
            <v>0.14666666666666667</v>
          </cell>
        </row>
        <row r="160">
          <cell r="A160">
            <v>8148</v>
          </cell>
          <cell r="B160" t="str">
            <v>SAINT MARTIN DE RE</v>
          </cell>
          <cell r="C160">
            <v>12</v>
          </cell>
          <cell r="D160">
            <v>0</v>
          </cell>
          <cell r="E160">
            <v>0</v>
          </cell>
          <cell r="F160">
            <v>5</v>
          </cell>
          <cell r="G160">
            <v>0.41666666666666669</v>
          </cell>
          <cell r="H160">
            <v>0</v>
          </cell>
          <cell r="I160">
            <v>0</v>
          </cell>
          <cell r="J160">
            <v>13</v>
          </cell>
          <cell r="K160">
            <v>0</v>
          </cell>
          <cell r="L160">
            <v>0</v>
          </cell>
          <cell r="M160">
            <v>6</v>
          </cell>
          <cell r="N160">
            <v>0.44</v>
          </cell>
          <cell r="O160">
            <v>0</v>
          </cell>
          <cell r="P160">
            <v>0</v>
          </cell>
          <cell r="Q160">
            <v>4</v>
          </cell>
          <cell r="R160">
            <v>0</v>
          </cell>
          <cell r="S160">
            <v>0</v>
          </cell>
          <cell r="T160">
            <v>1</v>
          </cell>
          <cell r="U160">
            <v>0.25</v>
          </cell>
          <cell r="V160">
            <v>1</v>
          </cell>
          <cell r="W160">
            <v>0.16666666666666666</v>
          </cell>
          <cell r="X160">
            <v>0.36888888888888888</v>
          </cell>
        </row>
        <row r="161">
          <cell r="A161">
            <v>43816</v>
          </cell>
          <cell r="B161" t="str">
            <v>DGA CHARENTE MARITIME SUD</v>
          </cell>
          <cell r="C161">
            <v>100</v>
          </cell>
          <cell r="D161">
            <v>0</v>
          </cell>
          <cell r="E161">
            <v>0</v>
          </cell>
          <cell r="F161">
            <v>19</v>
          </cell>
          <cell r="G161">
            <v>0.19</v>
          </cell>
          <cell r="H161">
            <v>10</v>
          </cell>
          <cell r="I161">
            <v>1.6666666666666667</v>
          </cell>
          <cell r="J161">
            <v>194</v>
          </cell>
          <cell r="K161">
            <v>1</v>
          </cell>
          <cell r="L161">
            <v>1</v>
          </cell>
          <cell r="M161">
            <v>27</v>
          </cell>
          <cell r="N161">
            <v>0.13917525773195877</v>
          </cell>
          <cell r="O161">
            <v>30</v>
          </cell>
          <cell r="P161">
            <v>5</v>
          </cell>
          <cell r="Q161">
            <v>40</v>
          </cell>
          <cell r="R161">
            <v>0</v>
          </cell>
          <cell r="S161">
            <v>0</v>
          </cell>
          <cell r="T161">
            <v>11</v>
          </cell>
          <cell r="U161">
            <v>0.27500000000000002</v>
          </cell>
          <cell r="V161">
            <v>1</v>
          </cell>
          <cell r="W161">
            <v>0.16666666666666666</v>
          </cell>
          <cell r="X161">
            <v>0.20139175257731959</v>
          </cell>
        </row>
        <row r="162">
          <cell r="A162">
            <v>8131</v>
          </cell>
          <cell r="B162" t="str">
            <v>JONZAC</v>
          </cell>
          <cell r="C162">
            <v>9</v>
          </cell>
          <cell r="D162">
            <v>0</v>
          </cell>
          <cell r="E162">
            <v>0</v>
          </cell>
          <cell r="F162">
            <v>2</v>
          </cell>
          <cell r="G162">
            <v>0.22222222222222221</v>
          </cell>
          <cell r="H162">
            <v>1</v>
          </cell>
          <cell r="I162">
            <v>0.16666666666666666</v>
          </cell>
          <cell r="J162">
            <v>9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3</v>
          </cell>
          <cell r="P162">
            <v>0.5</v>
          </cell>
          <cell r="Q162">
            <v>3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1</v>
          </cell>
          <cell r="W162">
            <v>0.16666666666666666</v>
          </cell>
          <cell r="X162">
            <v>7.407407407407407E-2</v>
          </cell>
        </row>
        <row r="163">
          <cell r="A163">
            <v>58134</v>
          </cell>
          <cell r="B163" t="str">
            <v>Multisite ROCHEFORT SUR MER</v>
          </cell>
          <cell r="C163">
            <v>28</v>
          </cell>
          <cell r="D163">
            <v>0</v>
          </cell>
          <cell r="E163">
            <v>0</v>
          </cell>
          <cell r="F163">
            <v>5</v>
          </cell>
          <cell r="G163">
            <v>0.17857142857142858</v>
          </cell>
          <cell r="H163">
            <v>4</v>
          </cell>
          <cell r="I163">
            <v>0.66666666666666663</v>
          </cell>
          <cell r="J163">
            <v>30</v>
          </cell>
          <cell r="K163">
            <v>1</v>
          </cell>
          <cell r="L163">
            <v>1</v>
          </cell>
          <cell r="M163">
            <v>2</v>
          </cell>
          <cell r="N163">
            <v>6.6666666666666666E-2</v>
          </cell>
          <cell r="O163">
            <v>7</v>
          </cell>
          <cell r="P163">
            <v>1.1666666666666667</v>
          </cell>
          <cell r="Q163">
            <v>13</v>
          </cell>
          <cell r="R163">
            <v>0</v>
          </cell>
          <cell r="S163">
            <v>0</v>
          </cell>
          <cell r="T163">
            <v>3</v>
          </cell>
          <cell r="U163">
            <v>0.23076923076923078</v>
          </cell>
          <cell r="V163">
            <v>1</v>
          </cell>
          <cell r="W163">
            <v>0.16666666666666666</v>
          </cell>
          <cell r="X163">
            <v>0.15866910866910869</v>
          </cell>
        </row>
        <row r="164">
          <cell r="A164">
            <v>8134</v>
          </cell>
          <cell r="B164" t="str">
            <v>ROCHEFORT SUR MER</v>
          </cell>
          <cell r="C164">
            <v>17</v>
          </cell>
          <cell r="D164">
            <v>0</v>
          </cell>
          <cell r="E164">
            <v>0</v>
          </cell>
          <cell r="F164">
            <v>2</v>
          </cell>
          <cell r="G164">
            <v>0.11764705882352941</v>
          </cell>
          <cell r="H164">
            <v>3</v>
          </cell>
          <cell r="I164">
            <v>0.5</v>
          </cell>
          <cell r="J164">
            <v>17</v>
          </cell>
          <cell r="K164">
            <v>1</v>
          </cell>
          <cell r="L164">
            <v>1</v>
          </cell>
          <cell r="M164">
            <v>1</v>
          </cell>
          <cell r="N164">
            <v>5.8823529411764705E-2</v>
          </cell>
          <cell r="O164">
            <v>4</v>
          </cell>
          <cell r="P164">
            <v>0.66666666666666663</v>
          </cell>
          <cell r="Q164">
            <v>9</v>
          </cell>
          <cell r="R164">
            <v>0</v>
          </cell>
          <cell r="S164">
            <v>0</v>
          </cell>
          <cell r="T164">
            <v>3</v>
          </cell>
          <cell r="U164">
            <v>0.33333333333333331</v>
          </cell>
          <cell r="V164">
            <v>0</v>
          </cell>
          <cell r="W164">
            <v>0</v>
          </cell>
          <cell r="X164">
            <v>0.1699346405228758</v>
          </cell>
        </row>
        <row r="165">
          <cell r="A165">
            <v>8137</v>
          </cell>
          <cell r="B165" t="str">
            <v>SURGERES</v>
          </cell>
          <cell r="C165">
            <v>3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1</v>
          </cell>
          <cell r="I165">
            <v>0.16666666666666666</v>
          </cell>
          <cell r="J165">
            <v>3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</v>
          </cell>
          <cell r="P165">
            <v>0.16666666666666666</v>
          </cell>
          <cell r="Q165">
            <v>1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1</v>
          </cell>
          <cell r="W165">
            <v>0.16666666666666666</v>
          </cell>
          <cell r="X165">
            <v>0</v>
          </cell>
        </row>
        <row r="166">
          <cell r="A166">
            <v>8142</v>
          </cell>
          <cell r="B166" t="str">
            <v>SAINT PIERRE D'OLERON</v>
          </cell>
          <cell r="C166">
            <v>8</v>
          </cell>
          <cell r="D166">
            <v>0</v>
          </cell>
          <cell r="E166">
            <v>0</v>
          </cell>
          <cell r="F166">
            <v>3</v>
          </cell>
          <cell r="G166">
            <v>0.375</v>
          </cell>
          <cell r="H166">
            <v>0</v>
          </cell>
          <cell r="I166">
            <v>0</v>
          </cell>
          <cell r="J166">
            <v>10</v>
          </cell>
          <cell r="K166">
            <v>0</v>
          </cell>
          <cell r="L166">
            <v>0</v>
          </cell>
          <cell r="M166">
            <v>1</v>
          </cell>
          <cell r="N166">
            <v>0.1</v>
          </cell>
          <cell r="O166">
            <v>2</v>
          </cell>
          <cell r="P166">
            <v>0.33333333333333331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1</v>
          </cell>
          <cell r="W166">
            <v>0.16666666666666666</v>
          </cell>
          <cell r="X166">
            <v>0.15833333333333333</v>
          </cell>
        </row>
        <row r="167">
          <cell r="A167">
            <v>58135</v>
          </cell>
          <cell r="B167" t="str">
            <v>Multisite SAINTES</v>
          </cell>
          <cell r="C167">
            <v>20</v>
          </cell>
          <cell r="D167">
            <v>0</v>
          </cell>
          <cell r="E167">
            <v>0</v>
          </cell>
          <cell r="F167">
            <v>4</v>
          </cell>
          <cell r="G167">
            <v>0.2</v>
          </cell>
          <cell r="H167">
            <v>2</v>
          </cell>
          <cell r="I167">
            <v>0.33333333333333331</v>
          </cell>
          <cell r="J167">
            <v>20</v>
          </cell>
          <cell r="K167">
            <v>0</v>
          </cell>
          <cell r="L167">
            <v>0</v>
          </cell>
          <cell r="M167">
            <v>9</v>
          </cell>
          <cell r="N167">
            <v>0.44</v>
          </cell>
          <cell r="O167">
            <v>0</v>
          </cell>
          <cell r="P167">
            <v>0</v>
          </cell>
          <cell r="Q167">
            <v>9</v>
          </cell>
          <cell r="R167">
            <v>0</v>
          </cell>
          <cell r="S167">
            <v>0</v>
          </cell>
          <cell r="T167">
            <v>3</v>
          </cell>
          <cell r="U167">
            <v>0.33333333333333331</v>
          </cell>
          <cell r="V167">
            <v>0</v>
          </cell>
          <cell r="W167">
            <v>0</v>
          </cell>
          <cell r="X167">
            <v>0.32444444444444448</v>
          </cell>
        </row>
        <row r="168">
          <cell r="A168">
            <v>8135</v>
          </cell>
          <cell r="B168" t="str">
            <v>SAINTES</v>
          </cell>
          <cell r="C168">
            <v>17</v>
          </cell>
          <cell r="D168">
            <v>0</v>
          </cell>
          <cell r="E168">
            <v>0</v>
          </cell>
          <cell r="F168">
            <v>4</v>
          </cell>
          <cell r="G168">
            <v>0.23529411764705882</v>
          </cell>
          <cell r="H168">
            <v>1</v>
          </cell>
          <cell r="I168">
            <v>0.16666666666666666</v>
          </cell>
          <cell r="J168">
            <v>17</v>
          </cell>
          <cell r="K168">
            <v>0</v>
          </cell>
          <cell r="L168">
            <v>0</v>
          </cell>
          <cell r="M168">
            <v>9</v>
          </cell>
          <cell r="N168">
            <v>0.44</v>
          </cell>
          <cell r="O168">
            <v>0</v>
          </cell>
          <cell r="P168">
            <v>0</v>
          </cell>
          <cell r="Q168">
            <v>8</v>
          </cell>
          <cell r="R168">
            <v>0</v>
          </cell>
          <cell r="S168">
            <v>0</v>
          </cell>
          <cell r="T168">
            <v>1</v>
          </cell>
          <cell r="U168">
            <v>0.125</v>
          </cell>
          <cell r="V168">
            <v>2</v>
          </cell>
          <cell r="W168">
            <v>0.33333333333333331</v>
          </cell>
          <cell r="X168">
            <v>0.26676470588235296</v>
          </cell>
        </row>
        <row r="169">
          <cell r="A169">
            <v>8160</v>
          </cell>
          <cell r="B169" t="str">
            <v>SAINTES RECOUVRANCE</v>
          </cell>
          <cell r="C169">
            <v>3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1</v>
          </cell>
          <cell r="I169">
            <v>0.16666666666666666</v>
          </cell>
          <cell r="J169">
            <v>3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</v>
          </cell>
          <cell r="P169">
            <v>0.16666666666666666</v>
          </cell>
          <cell r="Q169">
            <v>1</v>
          </cell>
          <cell r="R169">
            <v>0</v>
          </cell>
          <cell r="S169">
            <v>0</v>
          </cell>
          <cell r="T169">
            <v>2</v>
          </cell>
          <cell r="U169">
            <v>0.44</v>
          </cell>
          <cell r="V169">
            <v>0</v>
          </cell>
          <cell r="W169">
            <v>0</v>
          </cell>
          <cell r="X169">
            <v>0.14666666666666667</v>
          </cell>
        </row>
        <row r="170">
          <cell r="A170">
            <v>8136</v>
          </cell>
          <cell r="B170" t="str">
            <v>SAINT JEAN D'ANGELY</v>
          </cell>
          <cell r="C170">
            <v>7</v>
          </cell>
          <cell r="D170">
            <v>0</v>
          </cell>
          <cell r="E170">
            <v>0</v>
          </cell>
          <cell r="F170">
            <v>2</v>
          </cell>
          <cell r="G170">
            <v>0.2857142857142857</v>
          </cell>
          <cell r="H170">
            <v>1</v>
          </cell>
          <cell r="I170">
            <v>0.16666666666666666</v>
          </cell>
          <cell r="J170">
            <v>6</v>
          </cell>
          <cell r="K170">
            <v>0</v>
          </cell>
          <cell r="L170">
            <v>0</v>
          </cell>
          <cell r="M170">
            <v>4</v>
          </cell>
          <cell r="N170">
            <v>0.44</v>
          </cell>
          <cell r="O170">
            <v>0</v>
          </cell>
          <cell r="P170">
            <v>0</v>
          </cell>
          <cell r="Q170">
            <v>1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1</v>
          </cell>
          <cell r="W170">
            <v>0.16666666666666666</v>
          </cell>
          <cell r="X170">
            <v>0.24190476190476193</v>
          </cell>
        </row>
        <row r="171">
          <cell r="A171">
            <v>8139</v>
          </cell>
          <cell r="B171" t="str">
            <v>MATHA</v>
          </cell>
          <cell r="C171">
            <v>4</v>
          </cell>
          <cell r="D171">
            <v>0</v>
          </cell>
          <cell r="E171">
            <v>0</v>
          </cell>
          <cell r="F171">
            <v>1</v>
          </cell>
          <cell r="G171">
            <v>0.25</v>
          </cell>
          <cell r="H171">
            <v>1</v>
          </cell>
          <cell r="I171">
            <v>0.16666666666666666</v>
          </cell>
          <cell r="J171">
            <v>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2</v>
          </cell>
          <cell r="P171">
            <v>0.33333333333333331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1</v>
          </cell>
          <cell r="W171">
            <v>0.16666666666666666</v>
          </cell>
          <cell r="X171">
            <v>8.3333333333333329E-2</v>
          </cell>
        </row>
        <row r="172">
          <cell r="A172">
            <v>8140</v>
          </cell>
          <cell r="B172" t="str">
            <v>ROYAN</v>
          </cell>
          <cell r="C172">
            <v>32</v>
          </cell>
          <cell r="D172">
            <v>0</v>
          </cell>
          <cell r="E172">
            <v>0</v>
          </cell>
          <cell r="F172">
            <v>5</v>
          </cell>
          <cell r="G172">
            <v>0.15625</v>
          </cell>
          <cell r="H172">
            <v>5</v>
          </cell>
          <cell r="I172">
            <v>0.83333333333333337</v>
          </cell>
          <cell r="J172">
            <v>30</v>
          </cell>
          <cell r="K172">
            <v>0</v>
          </cell>
          <cell r="L172">
            <v>0</v>
          </cell>
          <cell r="M172">
            <v>12</v>
          </cell>
          <cell r="N172">
            <v>0.4</v>
          </cell>
          <cell r="O172">
            <v>0</v>
          </cell>
          <cell r="P172">
            <v>0</v>
          </cell>
          <cell r="Q172">
            <v>13</v>
          </cell>
          <cell r="R172">
            <v>0</v>
          </cell>
          <cell r="S172">
            <v>0</v>
          </cell>
          <cell r="T172">
            <v>5</v>
          </cell>
          <cell r="U172">
            <v>0.38461538461538464</v>
          </cell>
          <cell r="V172">
            <v>0</v>
          </cell>
          <cell r="W172">
            <v>0</v>
          </cell>
          <cell r="X172">
            <v>0.31362179487179492</v>
          </cell>
        </row>
        <row r="173">
          <cell r="A173">
            <v>43874</v>
          </cell>
          <cell r="B173" t="str">
            <v>DGA CHARENTE</v>
          </cell>
          <cell r="C173">
            <v>133</v>
          </cell>
          <cell r="D173">
            <v>0</v>
          </cell>
          <cell r="E173">
            <v>1</v>
          </cell>
          <cell r="F173">
            <v>11</v>
          </cell>
          <cell r="G173">
            <v>8.2706766917293228E-2</v>
          </cell>
          <cell r="H173">
            <v>28</v>
          </cell>
          <cell r="I173">
            <v>4.666666666666667</v>
          </cell>
          <cell r="J173">
            <v>246</v>
          </cell>
          <cell r="K173">
            <v>1</v>
          </cell>
          <cell r="L173">
            <v>5</v>
          </cell>
          <cell r="M173">
            <v>46</v>
          </cell>
          <cell r="N173">
            <v>0.18699186991869918</v>
          </cell>
          <cell r="O173">
            <v>26</v>
          </cell>
          <cell r="P173">
            <v>4.333333333333333</v>
          </cell>
          <cell r="Q173">
            <v>46</v>
          </cell>
          <cell r="R173">
            <v>0</v>
          </cell>
          <cell r="S173">
            <v>0</v>
          </cell>
          <cell r="T173">
            <v>9</v>
          </cell>
          <cell r="U173">
            <v>0.19565217391304349</v>
          </cell>
          <cell r="V173">
            <v>5</v>
          </cell>
          <cell r="W173">
            <v>0.83333333333333337</v>
          </cell>
          <cell r="X173">
            <v>0.15511693691634529</v>
          </cell>
        </row>
        <row r="174">
          <cell r="A174">
            <v>55200</v>
          </cell>
          <cell r="B174" t="str">
            <v>Multisite ANGOULEME</v>
          </cell>
          <cell r="C174">
            <v>40</v>
          </cell>
          <cell r="D174">
            <v>0</v>
          </cell>
          <cell r="E174">
            <v>0</v>
          </cell>
          <cell r="F174">
            <v>6</v>
          </cell>
          <cell r="G174">
            <v>0.15</v>
          </cell>
          <cell r="H174">
            <v>6</v>
          </cell>
          <cell r="I174">
            <v>1</v>
          </cell>
          <cell r="J174">
            <v>54</v>
          </cell>
          <cell r="K174">
            <v>0</v>
          </cell>
          <cell r="L174">
            <v>0</v>
          </cell>
          <cell r="M174">
            <v>14</v>
          </cell>
          <cell r="N174">
            <v>0.25925925925925924</v>
          </cell>
          <cell r="O174">
            <v>2</v>
          </cell>
          <cell r="P174">
            <v>0.33333333333333331</v>
          </cell>
          <cell r="Q174">
            <v>21</v>
          </cell>
          <cell r="R174">
            <v>0</v>
          </cell>
          <cell r="S174">
            <v>0</v>
          </cell>
          <cell r="T174">
            <v>4</v>
          </cell>
          <cell r="U174">
            <v>0.19047619047619047</v>
          </cell>
          <cell r="V174">
            <v>3</v>
          </cell>
          <cell r="W174">
            <v>0.5</v>
          </cell>
          <cell r="X174">
            <v>0.19991181657848323</v>
          </cell>
        </row>
        <row r="175">
          <cell r="A175">
            <v>5200</v>
          </cell>
          <cell r="B175" t="str">
            <v>ANGOULEME</v>
          </cell>
          <cell r="C175">
            <v>37</v>
          </cell>
          <cell r="D175">
            <v>0</v>
          </cell>
          <cell r="E175">
            <v>0</v>
          </cell>
          <cell r="F175">
            <v>5</v>
          </cell>
          <cell r="G175">
            <v>0.13513513513513514</v>
          </cell>
          <cell r="H175">
            <v>6</v>
          </cell>
          <cell r="I175">
            <v>1</v>
          </cell>
          <cell r="J175">
            <v>45</v>
          </cell>
          <cell r="K175">
            <v>0</v>
          </cell>
          <cell r="L175">
            <v>0</v>
          </cell>
          <cell r="M175">
            <v>13</v>
          </cell>
          <cell r="N175">
            <v>0.28888888888888886</v>
          </cell>
          <cell r="O175">
            <v>1</v>
          </cell>
          <cell r="P175">
            <v>0.16666666666666666</v>
          </cell>
          <cell r="Q175">
            <v>17</v>
          </cell>
          <cell r="R175">
            <v>0</v>
          </cell>
          <cell r="S175">
            <v>0</v>
          </cell>
          <cell r="T175">
            <v>3</v>
          </cell>
          <cell r="U175">
            <v>0.17647058823529413</v>
          </cell>
          <cell r="V175">
            <v>2</v>
          </cell>
          <cell r="W175">
            <v>0.33333333333333331</v>
          </cell>
          <cell r="X175">
            <v>0.20016487075310604</v>
          </cell>
        </row>
        <row r="176">
          <cell r="A176">
            <v>5237</v>
          </cell>
          <cell r="B176" t="str">
            <v>RUELLE</v>
          </cell>
          <cell r="C176">
            <v>3</v>
          </cell>
          <cell r="D176">
            <v>0</v>
          </cell>
          <cell r="E176">
            <v>0</v>
          </cell>
          <cell r="F176">
            <v>1</v>
          </cell>
          <cell r="G176">
            <v>0.33333333333333331</v>
          </cell>
          <cell r="H176">
            <v>0</v>
          </cell>
          <cell r="I176">
            <v>0</v>
          </cell>
          <cell r="J176">
            <v>9</v>
          </cell>
          <cell r="K176">
            <v>0</v>
          </cell>
          <cell r="L176">
            <v>0</v>
          </cell>
          <cell r="M176">
            <v>1</v>
          </cell>
          <cell r="N176">
            <v>0.1111111111111111</v>
          </cell>
          <cell r="O176">
            <v>2</v>
          </cell>
          <cell r="P176">
            <v>0.33333333333333331</v>
          </cell>
          <cell r="Q176">
            <v>4</v>
          </cell>
          <cell r="R176">
            <v>0</v>
          </cell>
          <cell r="S176">
            <v>0</v>
          </cell>
          <cell r="T176">
            <v>1</v>
          </cell>
          <cell r="U176">
            <v>0.25</v>
          </cell>
          <cell r="V176">
            <v>1</v>
          </cell>
          <cell r="W176">
            <v>0.16666666666666666</v>
          </cell>
          <cell r="X176">
            <v>0.23148148148148148</v>
          </cell>
        </row>
        <row r="177">
          <cell r="A177">
            <v>5243</v>
          </cell>
          <cell r="B177" t="str">
            <v>ANGOULEME SAINT CYBARD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</row>
        <row r="178">
          <cell r="A178">
            <v>5231</v>
          </cell>
          <cell r="B178" t="str">
            <v>BARBEZIEUX</v>
          </cell>
          <cell r="C178">
            <v>9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3</v>
          </cell>
          <cell r="I178">
            <v>0.5</v>
          </cell>
          <cell r="J178">
            <v>8</v>
          </cell>
          <cell r="K178">
            <v>0</v>
          </cell>
          <cell r="L178">
            <v>0</v>
          </cell>
          <cell r="M178">
            <v>2</v>
          </cell>
          <cell r="N178">
            <v>0.25</v>
          </cell>
          <cell r="O178">
            <v>1</v>
          </cell>
          <cell r="P178">
            <v>0.16666666666666666</v>
          </cell>
          <cell r="Q178">
            <v>4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2</v>
          </cell>
          <cell r="W178">
            <v>0.33333333333333331</v>
          </cell>
          <cell r="X178">
            <v>8.3333333333333329E-2</v>
          </cell>
        </row>
        <row r="179">
          <cell r="A179">
            <v>5234</v>
          </cell>
          <cell r="B179" t="str">
            <v>RUFFEC</v>
          </cell>
          <cell r="C179">
            <v>12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4</v>
          </cell>
          <cell r="I179">
            <v>0.66666666666666663</v>
          </cell>
          <cell r="J179">
            <v>13</v>
          </cell>
          <cell r="K179">
            <v>0</v>
          </cell>
          <cell r="L179">
            <v>2</v>
          </cell>
          <cell r="M179">
            <v>3</v>
          </cell>
          <cell r="N179">
            <v>0.23076923076923078</v>
          </cell>
          <cell r="O179">
            <v>1</v>
          </cell>
          <cell r="P179">
            <v>0.16666666666666666</v>
          </cell>
          <cell r="Q179">
            <v>5</v>
          </cell>
          <cell r="R179">
            <v>0</v>
          </cell>
          <cell r="S179">
            <v>0</v>
          </cell>
          <cell r="T179">
            <v>1</v>
          </cell>
          <cell r="U179">
            <v>0.2</v>
          </cell>
          <cell r="V179">
            <v>1</v>
          </cell>
          <cell r="W179">
            <v>0.16666666666666666</v>
          </cell>
          <cell r="X179">
            <v>0.14358974358974361</v>
          </cell>
        </row>
        <row r="180">
          <cell r="A180">
            <v>5236</v>
          </cell>
          <cell r="B180" t="str">
            <v>ANGOULEME VICTOR HUGO</v>
          </cell>
          <cell r="C180">
            <v>20</v>
          </cell>
          <cell r="D180">
            <v>0</v>
          </cell>
          <cell r="E180">
            <v>1</v>
          </cell>
          <cell r="F180">
            <v>3</v>
          </cell>
          <cell r="G180">
            <v>0.15</v>
          </cell>
          <cell r="H180">
            <v>3</v>
          </cell>
          <cell r="I180">
            <v>0.5</v>
          </cell>
          <cell r="J180">
            <v>22</v>
          </cell>
          <cell r="K180">
            <v>0</v>
          </cell>
          <cell r="L180">
            <v>1</v>
          </cell>
          <cell r="M180">
            <v>5</v>
          </cell>
          <cell r="N180">
            <v>0.22727272727272727</v>
          </cell>
          <cell r="O180">
            <v>2</v>
          </cell>
          <cell r="P180">
            <v>0.33333333333333331</v>
          </cell>
          <cell r="Q180">
            <v>8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3</v>
          </cell>
          <cell r="W180">
            <v>0.5</v>
          </cell>
          <cell r="X180">
            <v>0.12575757575757576</v>
          </cell>
        </row>
        <row r="181">
          <cell r="A181">
            <v>58138</v>
          </cell>
          <cell r="B181" t="str">
            <v>Multisite COGNAC</v>
          </cell>
          <cell r="C181">
            <v>52</v>
          </cell>
          <cell r="D181">
            <v>0</v>
          </cell>
          <cell r="E181">
            <v>0</v>
          </cell>
          <cell r="F181">
            <v>2</v>
          </cell>
          <cell r="G181">
            <v>3.8461538461538464E-2</v>
          </cell>
          <cell r="H181">
            <v>14</v>
          </cell>
          <cell r="I181">
            <v>2.3333333333333335</v>
          </cell>
          <cell r="J181">
            <v>51</v>
          </cell>
          <cell r="K181">
            <v>1</v>
          </cell>
          <cell r="L181">
            <v>2</v>
          </cell>
          <cell r="M181">
            <v>22</v>
          </cell>
          <cell r="N181">
            <v>0.43137254901960786</v>
          </cell>
          <cell r="O181">
            <v>0</v>
          </cell>
          <cell r="P181">
            <v>0</v>
          </cell>
          <cell r="Q181">
            <v>22</v>
          </cell>
          <cell r="R181">
            <v>0</v>
          </cell>
          <cell r="S181">
            <v>0</v>
          </cell>
          <cell r="T181">
            <v>4</v>
          </cell>
          <cell r="U181">
            <v>0.18181818181818182</v>
          </cell>
          <cell r="V181">
            <v>3</v>
          </cell>
          <cell r="W181">
            <v>0.5</v>
          </cell>
          <cell r="X181">
            <v>0.21721742309977601</v>
          </cell>
        </row>
        <row r="182">
          <cell r="A182">
            <v>5232</v>
          </cell>
          <cell r="B182" t="str">
            <v>JARNAC</v>
          </cell>
          <cell r="C182">
            <v>6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2</v>
          </cell>
          <cell r="I182">
            <v>0.33333333333333331</v>
          </cell>
          <cell r="J182">
            <v>8</v>
          </cell>
          <cell r="K182">
            <v>0</v>
          </cell>
          <cell r="L182">
            <v>0</v>
          </cell>
          <cell r="M182">
            <v>5</v>
          </cell>
          <cell r="N182">
            <v>0.44</v>
          </cell>
          <cell r="O182">
            <v>0</v>
          </cell>
          <cell r="P182">
            <v>0</v>
          </cell>
          <cell r="Q182">
            <v>4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2</v>
          </cell>
          <cell r="W182">
            <v>0.33333333333333331</v>
          </cell>
          <cell r="X182">
            <v>0.14666666666666667</v>
          </cell>
        </row>
        <row r="183">
          <cell r="A183">
            <v>5240</v>
          </cell>
          <cell r="B183" t="str">
            <v>ROUILLAC</v>
          </cell>
          <cell r="C183">
            <v>6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2</v>
          </cell>
          <cell r="I183">
            <v>0.33333333333333331</v>
          </cell>
          <cell r="J183">
            <v>7</v>
          </cell>
          <cell r="K183">
            <v>0</v>
          </cell>
          <cell r="L183">
            <v>1</v>
          </cell>
          <cell r="M183">
            <v>2</v>
          </cell>
          <cell r="N183">
            <v>0.2857142857142857</v>
          </cell>
          <cell r="O183">
            <v>1</v>
          </cell>
          <cell r="P183">
            <v>0.16666666666666666</v>
          </cell>
          <cell r="Q183">
            <v>4</v>
          </cell>
          <cell r="R183">
            <v>0</v>
          </cell>
          <cell r="S183">
            <v>0</v>
          </cell>
          <cell r="T183">
            <v>2</v>
          </cell>
          <cell r="U183">
            <v>0.44</v>
          </cell>
          <cell r="V183">
            <v>0</v>
          </cell>
          <cell r="W183">
            <v>0</v>
          </cell>
          <cell r="X183">
            <v>0.24190476190476193</v>
          </cell>
        </row>
        <row r="184">
          <cell r="A184">
            <v>8138</v>
          </cell>
          <cell r="B184" t="str">
            <v>COGNAC</v>
          </cell>
          <cell r="C184">
            <v>40</v>
          </cell>
          <cell r="D184">
            <v>0</v>
          </cell>
          <cell r="E184">
            <v>0</v>
          </cell>
          <cell r="F184">
            <v>2</v>
          </cell>
          <cell r="G184">
            <v>0.05</v>
          </cell>
          <cell r="H184">
            <v>10</v>
          </cell>
          <cell r="I184">
            <v>1.6666666666666667</v>
          </cell>
          <cell r="J184">
            <v>36</v>
          </cell>
          <cell r="K184">
            <v>1</v>
          </cell>
          <cell r="L184">
            <v>1</v>
          </cell>
          <cell r="M184">
            <v>15</v>
          </cell>
          <cell r="N184">
            <v>0.41666666666666669</v>
          </cell>
          <cell r="O184">
            <v>0</v>
          </cell>
          <cell r="P184">
            <v>0</v>
          </cell>
          <cell r="Q184">
            <v>14</v>
          </cell>
          <cell r="R184">
            <v>0</v>
          </cell>
          <cell r="S184">
            <v>0</v>
          </cell>
          <cell r="T184">
            <v>2</v>
          </cell>
          <cell r="U184">
            <v>0.14285714285714285</v>
          </cell>
          <cell r="V184">
            <v>3</v>
          </cell>
          <cell r="W184">
            <v>0.5</v>
          </cell>
          <cell r="X184">
            <v>0.2031746031746032</v>
          </cell>
        </row>
        <row r="185">
          <cell r="A185">
            <v>43747</v>
          </cell>
          <cell r="B185" t="str">
            <v>DGA DORDOGNE</v>
          </cell>
          <cell r="C185">
            <v>100</v>
          </cell>
          <cell r="D185">
            <v>0</v>
          </cell>
          <cell r="E185">
            <v>0</v>
          </cell>
          <cell r="F185">
            <v>13</v>
          </cell>
          <cell r="G185">
            <v>0.13</v>
          </cell>
          <cell r="H185">
            <v>16</v>
          </cell>
          <cell r="I185">
            <v>2.6666666666666665</v>
          </cell>
          <cell r="J185">
            <v>201</v>
          </cell>
          <cell r="K185">
            <v>0</v>
          </cell>
          <cell r="L185">
            <v>0</v>
          </cell>
          <cell r="M185">
            <v>52</v>
          </cell>
          <cell r="N185">
            <v>0.25870646766169153</v>
          </cell>
          <cell r="O185">
            <v>7</v>
          </cell>
          <cell r="P185">
            <v>1.1666666666666667</v>
          </cell>
          <cell r="Q185">
            <v>33</v>
          </cell>
          <cell r="R185">
            <v>0</v>
          </cell>
          <cell r="S185">
            <v>0</v>
          </cell>
          <cell r="T185">
            <v>9</v>
          </cell>
          <cell r="U185">
            <v>0.27272727272727271</v>
          </cell>
          <cell r="V185">
            <v>1</v>
          </cell>
          <cell r="W185">
            <v>0.16666666666666666</v>
          </cell>
          <cell r="X185">
            <v>0.22047791346298809</v>
          </cell>
        </row>
        <row r="186">
          <cell r="A186">
            <v>5233</v>
          </cell>
          <cell r="B186" t="str">
            <v>PERIGUEUX</v>
          </cell>
          <cell r="C186">
            <v>42</v>
          </cell>
          <cell r="D186">
            <v>0</v>
          </cell>
          <cell r="E186">
            <v>0</v>
          </cell>
          <cell r="F186">
            <v>9</v>
          </cell>
          <cell r="G186">
            <v>0.21428571428571427</v>
          </cell>
          <cell r="H186">
            <v>4</v>
          </cell>
          <cell r="I186">
            <v>0.66666666666666663</v>
          </cell>
          <cell r="J186">
            <v>49</v>
          </cell>
          <cell r="K186">
            <v>0</v>
          </cell>
          <cell r="L186">
            <v>0</v>
          </cell>
          <cell r="M186">
            <v>29</v>
          </cell>
          <cell r="N186">
            <v>0.44</v>
          </cell>
          <cell r="O186">
            <v>0</v>
          </cell>
          <cell r="P186">
            <v>0</v>
          </cell>
          <cell r="Q186">
            <v>13</v>
          </cell>
          <cell r="R186">
            <v>0</v>
          </cell>
          <cell r="S186">
            <v>0</v>
          </cell>
          <cell r="T186">
            <v>2</v>
          </cell>
          <cell r="U186">
            <v>0.15384615384615385</v>
          </cell>
          <cell r="V186">
            <v>2</v>
          </cell>
          <cell r="W186">
            <v>0.33333333333333331</v>
          </cell>
          <cell r="X186">
            <v>0.26937728937728939</v>
          </cell>
        </row>
        <row r="187">
          <cell r="A187">
            <v>55235</v>
          </cell>
          <cell r="B187" t="str">
            <v>Multisite BERGERAC</v>
          </cell>
          <cell r="C187">
            <v>41</v>
          </cell>
          <cell r="D187">
            <v>0</v>
          </cell>
          <cell r="E187">
            <v>0</v>
          </cell>
          <cell r="F187">
            <v>2</v>
          </cell>
          <cell r="G187">
            <v>4.878048780487805E-2</v>
          </cell>
          <cell r="H187">
            <v>10</v>
          </cell>
          <cell r="I187">
            <v>1.6666666666666667</v>
          </cell>
          <cell r="J187">
            <v>30</v>
          </cell>
          <cell r="K187">
            <v>0</v>
          </cell>
          <cell r="L187">
            <v>0</v>
          </cell>
          <cell r="M187">
            <v>17</v>
          </cell>
          <cell r="N187">
            <v>0.44</v>
          </cell>
          <cell r="O187">
            <v>0</v>
          </cell>
          <cell r="P187">
            <v>0</v>
          </cell>
          <cell r="Q187">
            <v>14</v>
          </cell>
          <cell r="R187">
            <v>0</v>
          </cell>
          <cell r="S187">
            <v>0</v>
          </cell>
          <cell r="T187">
            <v>2</v>
          </cell>
          <cell r="U187">
            <v>0.14285714285714285</v>
          </cell>
          <cell r="V187">
            <v>3</v>
          </cell>
          <cell r="W187">
            <v>0.5</v>
          </cell>
          <cell r="X187">
            <v>0.21054587688734028</v>
          </cell>
        </row>
        <row r="188">
          <cell r="A188">
            <v>1849</v>
          </cell>
          <cell r="B188" t="str">
            <v>STE FOY LA GRANDE</v>
          </cell>
          <cell r="C188">
            <v>13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4</v>
          </cell>
          <cell r="I188">
            <v>0.66666666666666663</v>
          </cell>
          <cell r="J188">
            <v>7</v>
          </cell>
          <cell r="K188">
            <v>0</v>
          </cell>
          <cell r="L188">
            <v>0</v>
          </cell>
          <cell r="M188">
            <v>5</v>
          </cell>
          <cell r="N188">
            <v>0.44</v>
          </cell>
          <cell r="O188">
            <v>0</v>
          </cell>
          <cell r="P188">
            <v>0</v>
          </cell>
          <cell r="Q188">
            <v>4</v>
          </cell>
          <cell r="R188">
            <v>0</v>
          </cell>
          <cell r="S188">
            <v>0</v>
          </cell>
          <cell r="T188">
            <v>2</v>
          </cell>
          <cell r="U188">
            <v>0.44</v>
          </cell>
          <cell r="V188">
            <v>0</v>
          </cell>
          <cell r="W188">
            <v>0</v>
          </cell>
          <cell r="X188">
            <v>0.29333333333333333</v>
          </cell>
        </row>
        <row r="189">
          <cell r="A189">
            <v>5235</v>
          </cell>
          <cell r="B189" t="str">
            <v>BERGERAC</v>
          </cell>
          <cell r="C189">
            <v>24</v>
          </cell>
          <cell r="D189">
            <v>0</v>
          </cell>
          <cell r="E189">
            <v>0</v>
          </cell>
          <cell r="F189">
            <v>2</v>
          </cell>
          <cell r="G189">
            <v>8.3333333333333329E-2</v>
          </cell>
          <cell r="H189">
            <v>5</v>
          </cell>
          <cell r="I189">
            <v>0.83333333333333337</v>
          </cell>
          <cell r="J189">
            <v>21</v>
          </cell>
          <cell r="K189">
            <v>0</v>
          </cell>
          <cell r="L189">
            <v>0</v>
          </cell>
          <cell r="M189">
            <v>11</v>
          </cell>
          <cell r="N189">
            <v>0.44</v>
          </cell>
          <cell r="O189">
            <v>0</v>
          </cell>
          <cell r="P189">
            <v>0</v>
          </cell>
          <cell r="Q189">
            <v>8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3</v>
          </cell>
          <cell r="W189">
            <v>0.5</v>
          </cell>
          <cell r="X189">
            <v>0.17444444444444443</v>
          </cell>
        </row>
        <row r="190">
          <cell r="A190">
            <v>5239</v>
          </cell>
          <cell r="B190" t="str">
            <v>MUSSIDAN</v>
          </cell>
          <cell r="C190">
            <v>4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2</v>
          </cell>
          <cell r="I190">
            <v>0.33333333333333331</v>
          </cell>
          <cell r="J190">
            <v>2</v>
          </cell>
          <cell r="K190">
            <v>0</v>
          </cell>
          <cell r="L190">
            <v>0</v>
          </cell>
          <cell r="M190">
            <v>1</v>
          </cell>
          <cell r="N190">
            <v>0.44</v>
          </cell>
          <cell r="O190">
            <v>0</v>
          </cell>
          <cell r="P190">
            <v>0</v>
          </cell>
          <cell r="Q190">
            <v>2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1</v>
          </cell>
          <cell r="W190">
            <v>0.16666666666666666</v>
          </cell>
          <cell r="X190">
            <v>0.14666666666666667</v>
          </cell>
        </row>
        <row r="191">
          <cell r="A191">
            <v>5238</v>
          </cell>
          <cell r="B191" t="str">
            <v>SARLAT</v>
          </cell>
          <cell r="C191">
            <v>9</v>
          </cell>
          <cell r="D191">
            <v>0</v>
          </cell>
          <cell r="E191">
            <v>0</v>
          </cell>
          <cell r="F191">
            <v>2</v>
          </cell>
          <cell r="G191">
            <v>0.22222222222222221</v>
          </cell>
          <cell r="H191">
            <v>1</v>
          </cell>
          <cell r="I191">
            <v>0.16666666666666666</v>
          </cell>
          <cell r="J191">
            <v>11</v>
          </cell>
          <cell r="K191">
            <v>0</v>
          </cell>
          <cell r="L191">
            <v>0</v>
          </cell>
          <cell r="M191">
            <v>3</v>
          </cell>
          <cell r="N191">
            <v>0.27272727272727271</v>
          </cell>
          <cell r="O191">
            <v>1</v>
          </cell>
          <cell r="P191">
            <v>0.16666666666666666</v>
          </cell>
          <cell r="Q191">
            <v>3</v>
          </cell>
          <cell r="R191">
            <v>0</v>
          </cell>
          <cell r="S191">
            <v>0</v>
          </cell>
          <cell r="T191">
            <v>3</v>
          </cell>
          <cell r="U191">
            <v>0.44</v>
          </cell>
          <cell r="V191">
            <v>0</v>
          </cell>
          <cell r="W191">
            <v>0</v>
          </cell>
          <cell r="X191">
            <v>0.31164983164983168</v>
          </cell>
        </row>
        <row r="192">
          <cell r="A192">
            <v>5241</v>
          </cell>
          <cell r="B192" t="str">
            <v>NONTRON</v>
          </cell>
          <cell r="C192">
            <v>8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3</v>
          </cell>
          <cell r="I192">
            <v>0.5</v>
          </cell>
          <cell r="J192">
            <v>13</v>
          </cell>
          <cell r="K192">
            <v>0</v>
          </cell>
          <cell r="L192">
            <v>0</v>
          </cell>
          <cell r="M192">
            <v>3</v>
          </cell>
          <cell r="N192">
            <v>0.23076923076923078</v>
          </cell>
          <cell r="O192">
            <v>1</v>
          </cell>
          <cell r="P192">
            <v>0.16666666666666666</v>
          </cell>
          <cell r="Q192">
            <v>3</v>
          </cell>
          <cell r="R192">
            <v>0</v>
          </cell>
          <cell r="S192">
            <v>0</v>
          </cell>
          <cell r="T192">
            <v>2</v>
          </cell>
          <cell r="U192">
            <v>0.44</v>
          </cell>
          <cell r="V192">
            <v>0</v>
          </cell>
          <cell r="W192">
            <v>0</v>
          </cell>
          <cell r="X192">
            <v>0.22358974358974359</v>
          </cell>
        </row>
        <row r="193">
          <cell r="A193">
            <v>43864</v>
          </cell>
          <cell r="B193" t="str">
            <v>DGA HT VIENNE CREUSE</v>
          </cell>
          <cell r="C193">
            <v>125</v>
          </cell>
          <cell r="D193">
            <v>0</v>
          </cell>
          <cell r="E193">
            <v>0</v>
          </cell>
          <cell r="F193">
            <v>6</v>
          </cell>
          <cell r="G193">
            <v>4.8000000000000001E-2</v>
          </cell>
          <cell r="H193">
            <v>31</v>
          </cell>
          <cell r="I193">
            <v>5.166666666666667</v>
          </cell>
          <cell r="J193">
            <v>204</v>
          </cell>
          <cell r="K193">
            <v>1</v>
          </cell>
          <cell r="L193">
            <v>5</v>
          </cell>
          <cell r="M193">
            <v>27</v>
          </cell>
          <cell r="N193">
            <v>0.13235294117647059</v>
          </cell>
          <cell r="O193">
            <v>33</v>
          </cell>
          <cell r="P193">
            <v>5.5</v>
          </cell>
          <cell r="Q193">
            <v>41</v>
          </cell>
          <cell r="R193">
            <v>0</v>
          </cell>
          <cell r="S193">
            <v>0</v>
          </cell>
          <cell r="T193">
            <v>4</v>
          </cell>
          <cell r="U193">
            <v>9.7560975609756101E-2</v>
          </cell>
          <cell r="V193">
            <v>8</v>
          </cell>
          <cell r="W193">
            <v>1.3333333333333333</v>
          </cell>
          <cell r="X193">
            <v>9.2637972262075555E-2</v>
          </cell>
        </row>
        <row r="194">
          <cell r="A194">
            <v>6700</v>
          </cell>
          <cell r="B194" t="str">
            <v>LIMOGES</v>
          </cell>
          <cell r="C194">
            <v>60</v>
          </cell>
          <cell r="D194">
            <v>0</v>
          </cell>
          <cell r="E194">
            <v>0</v>
          </cell>
          <cell r="F194">
            <v>2</v>
          </cell>
          <cell r="G194">
            <v>3.3333333333333333E-2</v>
          </cell>
          <cell r="H194">
            <v>16</v>
          </cell>
          <cell r="I194">
            <v>2.6666666666666665</v>
          </cell>
          <cell r="J194">
            <v>43</v>
          </cell>
          <cell r="K194">
            <v>1</v>
          </cell>
          <cell r="L194">
            <v>3</v>
          </cell>
          <cell r="M194">
            <v>15</v>
          </cell>
          <cell r="N194">
            <v>0.34883720930232559</v>
          </cell>
          <cell r="O194">
            <v>0</v>
          </cell>
          <cell r="P194">
            <v>0</v>
          </cell>
          <cell r="Q194">
            <v>17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5</v>
          </cell>
          <cell r="W194">
            <v>0.83333333333333337</v>
          </cell>
          <cell r="X194">
            <v>0.12739018087855297</v>
          </cell>
        </row>
        <row r="195">
          <cell r="A195">
            <v>6731</v>
          </cell>
          <cell r="B195" t="str">
            <v>AUBUSSON</v>
          </cell>
          <cell r="C195">
            <v>8</v>
          </cell>
          <cell r="D195">
            <v>0</v>
          </cell>
          <cell r="E195">
            <v>0</v>
          </cell>
          <cell r="F195">
            <v>1</v>
          </cell>
          <cell r="G195">
            <v>0.125</v>
          </cell>
          <cell r="H195">
            <v>2</v>
          </cell>
          <cell r="I195">
            <v>0.33333333333333331</v>
          </cell>
          <cell r="J195">
            <v>7</v>
          </cell>
          <cell r="K195">
            <v>0</v>
          </cell>
          <cell r="L195">
            <v>0</v>
          </cell>
          <cell r="M195">
            <v>3</v>
          </cell>
          <cell r="N195">
            <v>0.42857142857142855</v>
          </cell>
          <cell r="O195">
            <v>0</v>
          </cell>
          <cell r="P195">
            <v>0</v>
          </cell>
          <cell r="Q195">
            <v>3</v>
          </cell>
          <cell r="R195">
            <v>0</v>
          </cell>
          <cell r="S195">
            <v>0</v>
          </cell>
          <cell r="T195">
            <v>1</v>
          </cell>
          <cell r="U195">
            <v>0.33333333333333331</v>
          </cell>
          <cell r="V195">
            <v>0</v>
          </cell>
          <cell r="W195">
            <v>0</v>
          </cell>
          <cell r="X195">
            <v>0.29563492063492064</v>
          </cell>
        </row>
        <row r="196">
          <cell r="A196">
            <v>56733</v>
          </cell>
          <cell r="B196" t="str">
            <v>Multisite GUERET</v>
          </cell>
          <cell r="C196">
            <v>15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5</v>
          </cell>
          <cell r="I196">
            <v>0.83333333333333337</v>
          </cell>
          <cell r="J196">
            <v>14</v>
          </cell>
          <cell r="K196">
            <v>0</v>
          </cell>
          <cell r="L196">
            <v>2</v>
          </cell>
          <cell r="M196">
            <v>5</v>
          </cell>
          <cell r="N196">
            <v>0.35714285714285715</v>
          </cell>
          <cell r="O196">
            <v>0</v>
          </cell>
          <cell r="P196">
            <v>0</v>
          </cell>
          <cell r="Q196">
            <v>6</v>
          </cell>
          <cell r="R196">
            <v>0</v>
          </cell>
          <cell r="S196">
            <v>0</v>
          </cell>
          <cell r="T196">
            <v>2</v>
          </cell>
          <cell r="U196">
            <v>0.33333333333333331</v>
          </cell>
          <cell r="V196">
            <v>0</v>
          </cell>
          <cell r="W196">
            <v>0</v>
          </cell>
          <cell r="X196">
            <v>0.23015873015873015</v>
          </cell>
        </row>
        <row r="197">
          <cell r="A197">
            <v>6733</v>
          </cell>
          <cell r="B197" t="str">
            <v>GUERET</v>
          </cell>
          <cell r="C197">
            <v>9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3</v>
          </cell>
          <cell r="I197">
            <v>0.5</v>
          </cell>
          <cell r="J197">
            <v>8</v>
          </cell>
          <cell r="K197">
            <v>0</v>
          </cell>
          <cell r="L197">
            <v>2</v>
          </cell>
          <cell r="M197">
            <v>5</v>
          </cell>
          <cell r="N197">
            <v>0.44</v>
          </cell>
          <cell r="O197">
            <v>0</v>
          </cell>
          <cell r="P197">
            <v>0</v>
          </cell>
          <cell r="Q197">
            <v>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2</v>
          </cell>
          <cell r="W197">
            <v>0.33333333333333331</v>
          </cell>
          <cell r="X197">
            <v>0.14666666666666667</v>
          </cell>
        </row>
        <row r="198">
          <cell r="A198">
            <v>6739</v>
          </cell>
          <cell r="B198" t="str">
            <v>LA SOUTERRAINE</v>
          </cell>
          <cell r="C198">
            <v>6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2</v>
          </cell>
          <cell r="I198">
            <v>0.33333333333333331</v>
          </cell>
          <cell r="J198">
            <v>6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2</v>
          </cell>
          <cell r="P198">
            <v>0.33333333333333331</v>
          </cell>
          <cell r="Q198">
            <v>2</v>
          </cell>
          <cell r="R198">
            <v>0</v>
          </cell>
          <cell r="S198">
            <v>0</v>
          </cell>
          <cell r="T198">
            <v>2</v>
          </cell>
          <cell r="U198">
            <v>0.44</v>
          </cell>
          <cell r="V198">
            <v>0</v>
          </cell>
          <cell r="W198">
            <v>0</v>
          </cell>
          <cell r="X198">
            <v>0.14666666666666667</v>
          </cell>
        </row>
        <row r="199">
          <cell r="A199">
            <v>56734</v>
          </cell>
          <cell r="B199" t="str">
            <v>Multisite ST JUNIEN</v>
          </cell>
          <cell r="C199">
            <v>19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6</v>
          </cell>
          <cell r="I199">
            <v>1</v>
          </cell>
          <cell r="J199">
            <v>19</v>
          </cell>
          <cell r="K199">
            <v>0</v>
          </cell>
          <cell r="L199">
            <v>0</v>
          </cell>
          <cell r="M199">
            <v>3</v>
          </cell>
          <cell r="N199">
            <v>0.15789473684210525</v>
          </cell>
          <cell r="O199">
            <v>3</v>
          </cell>
          <cell r="P199">
            <v>0.5</v>
          </cell>
          <cell r="Q199">
            <v>8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3</v>
          </cell>
          <cell r="W199">
            <v>0.5</v>
          </cell>
          <cell r="X199">
            <v>5.2631578947368418E-2</v>
          </cell>
        </row>
        <row r="200">
          <cell r="A200">
            <v>6734</v>
          </cell>
          <cell r="B200" t="str">
            <v>SAINT JUNIEN</v>
          </cell>
          <cell r="C200">
            <v>9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</v>
          </cell>
          <cell r="I200">
            <v>0.5</v>
          </cell>
          <cell r="J200">
            <v>9</v>
          </cell>
          <cell r="K200">
            <v>0</v>
          </cell>
          <cell r="L200">
            <v>0</v>
          </cell>
          <cell r="M200">
            <v>2</v>
          </cell>
          <cell r="N200">
            <v>0.22222222222222221</v>
          </cell>
          <cell r="O200">
            <v>1</v>
          </cell>
          <cell r="P200">
            <v>0.16666666666666666</v>
          </cell>
          <cell r="Q200">
            <v>4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2</v>
          </cell>
          <cell r="W200">
            <v>0.33333333333333331</v>
          </cell>
          <cell r="X200">
            <v>7.407407407407407E-2</v>
          </cell>
        </row>
        <row r="201">
          <cell r="A201">
            <v>6737</v>
          </cell>
          <cell r="B201" t="str">
            <v>CONFOLENS</v>
          </cell>
          <cell r="C201">
            <v>6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2</v>
          </cell>
          <cell r="I201">
            <v>0.33333333333333331</v>
          </cell>
          <cell r="J201">
            <v>6</v>
          </cell>
          <cell r="K201">
            <v>0</v>
          </cell>
          <cell r="L201">
            <v>0</v>
          </cell>
          <cell r="M201">
            <v>1</v>
          </cell>
          <cell r="N201">
            <v>0.16666666666666666</v>
          </cell>
          <cell r="O201">
            <v>1</v>
          </cell>
          <cell r="P201">
            <v>0.16666666666666666</v>
          </cell>
          <cell r="Q201">
            <v>3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1</v>
          </cell>
          <cell r="W201">
            <v>0.16666666666666666</v>
          </cell>
          <cell r="X201">
            <v>5.5555555555555552E-2</v>
          </cell>
        </row>
        <row r="202">
          <cell r="A202">
            <v>6740</v>
          </cell>
          <cell r="B202" t="str">
            <v>BELLAC</v>
          </cell>
          <cell r="C202">
            <v>4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2</v>
          </cell>
          <cell r="I202">
            <v>0.33333333333333331</v>
          </cell>
          <cell r="J202">
            <v>4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2</v>
          </cell>
          <cell r="P202">
            <v>0.33333333333333331</v>
          </cell>
          <cell r="Q202">
            <v>1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1</v>
          </cell>
          <cell r="W202">
            <v>0.16666666666666666</v>
          </cell>
          <cell r="X202">
            <v>0</v>
          </cell>
        </row>
        <row r="203">
          <cell r="A203">
            <v>56738</v>
          </cell>
          <cell r="B203" t="str">
            <v>Multisite LIMOGES PL CARMES</v>
          </cell>
          <cell r="C203">
            <v>23</v>
          </cell>
          <cell r="D203">
            <v>0</v>
          </cell>
          <cell r="E203">
            <v>0</v>
          </cell>
          <cell r="F203">
            <v>3</v>
          </cell>
          <cell r="G203">
            <v>0.13043478260869565</v>
          </cell>
          <cell r="H203">
            <v>4</v>
          </cell>
          <cell r="I203">
            <v>0.66666666666666663</v>
          </cell>
          <cell r="J203">
            <v>28</v>
          </cell>
          <cell r="K203">
            <v>0</v>
          </cell>
          <cell r="L203">
            <v>0</v>
          </cell>
          <cell r="M203">
            <v>1</v>
          </cell>
          <cell r="N203">
            <v>3.5714285714285712E-2</v>
          </cell>
          <cell r="O203">
            <v>8</v>
          </cell>
          <cell r="P203">
            <v>1.3333333333333333</v>
          </cell>
          <cell r="Q203">
            <v>7</v>
          </cell>
          <cell r="R203">
            <v>0</v>
          </cell>
          <cell r="S203">
            <v>0</v>
          </cell>
          <cell r="T203">
            <v>1</v>
          </cell>
          <cell r="U203">
            <v>0.14285714285714285</v>
          </cell>
          <cell r="V203">
            <v>2</v>
          </cell>
          <cell r="W203">
            <v>0.33333333333333331</v>
          </cell>
          <cell r="X203">
            <v>0.10300207039337474</v>
          </cell>
        </row>
        <row r="204">
          <cell r="A204">
            <v>6738</v>
          </cell>
          <cell r="B204" t="str">
            <v>LIMOGES LES CARMES</v>
          </cell>
          <cell r="C204">
            <v>5</v>
          </cell>
          <cell r="D204">
            <v>0</v>
          </cell>
          <cell r="E204">
            <v>0</v>
          </cell>
          <cell r="F204">
            <v>2</v>
          </cell>
          <cell r="G204">
            <v>0.4</v>
          </cell>
          <cell r="H204">
            <v>0</v>
          </cell>
          <cell r="I204">
            <v>0</v>
          </cell>
          <cell r="J204">
            <v>11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4</v>
          </cell>
          <cell r="P204">
            <v>0.66666666666666663</v>
          </cell>
          <cell r="Q204">
            <v>2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1</v>
          </cell>
          <cell r="W204">
            <v>0.16666666666666666</v>
          </cell>
          <cell r="X204">
            <v>0.13333333333333333</v>
          </cell>
        </row>
        <row r="205">
          <cell r="A205">
            <v>6743</v>
          </cell>
          <cell r="B205" t="str">
            <v>ST YRIEIX LA PERCHE</v>
          </cell>
          <cell r="C205">
            <v>9</v>
          </cell>
          <cell r="D205">
            <v>0</v>
          </cell>
          <cell r="E205">
            <v>0</v>
          </cell>
          <cell r="F205">
            <v>1</v>
          </cell>
          <cell r="G205">
            <v>0.1111111111111111</v>
          </cell>
          <cell r="H205">
            <v>2</v>
          </cell>
          <cell r="I205">
            <v>0.33333333333333331</v>
          </cell>
          <cell r="J205">
            <v>8</v>
          </cell>
          <cell r="K205">
            <v>0</v>
          </cell>
          <cell r="L205">
            <v>0</v>
          </cell>
          <cell r="M205">
            <v>1</v>
          </cell>
          <cell r="N205">
            <v>0.125</v>
          </cell>
          <cell r="O205">
            <v>2</v>
          </cell>
          <cell r="P205">
            <v>0.33333333333333331</v>
          </cell>
          <cell r="Q205">
            <v>2</v>
          </cell>
          <cell r="R205">
            <v>0</v>
          </cell>
          <cell r="S205">
            <v>0</v>
          </cell>
          <cell r="T205">
            <v>1</v>
          </cell>
          <cell r="U205">
            <v>0.44</v>
          </cell>
          <cell r="V205">
            <v>0</v>
          </cell>
          <cell r="W205">
            <v>0</v>
          </cell>
          <cell r="X205">
            <v>0.22537037037037036</v>
          </cell>
        </row>
        <row r="206">
          <cell r="A206">
            <v>6748</v>
          </cell>
          <cell r="B206" t="str">
            <v>LIMOGES PONT NEUF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</row>
        <row r="207">
          <cell r="A207">
            <v>6750</v>
          </cell>
          <cell r="B207" t="str">
            <v>LIMOGES CARNOT</v>
          </cell>
          <cell r="C207">
            <v>9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3</v>
          </cell>
          <cell r="I207">
            <v>0.5</v>
          </cell>
          <cell r="J207">
            <v>9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3</v>
          </cell>
          <cell r="P207">
            <v>0.5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1</v>
          </cell>
          <cell r="W207">
            <v>0.16666666666666666</v>
          </cell>
          <cell r="X207">
            <v>0</v>
          </cell>
        </row>
        <row r="208">
          <cell r="A208">
            <v>43866</v>
          </cell>
          <cell r="B208" t="str">
            <v>DGA CORREZE</v>
          </cell>
          <cell r="C208">
            <v>88</v>
          </cell>
          <cell r="D208">
            <v>0</v>
          </cell>
          <cell r="E208">
            <v>0</v>
          </cell>
          <cell r="F208">
            <v>9</v>
          </cell>
          <cell r="G208">
            <v>0.10227272727272728</v>
          </cell>
          <cell r="H208">
            <v>17</v>
          </cell>
          <cell r="I208">
            <v>2.8333333333333335</v>
          </cell>
          <cell r="J208">
            <v>150</v>
          </cell>
          <cell r="K208">
            <v>3</v>
          </cell>
          <cell r="L208">
            <v>3</v>
          </cell>
          <cell r="M208">
            <v>33</v>
          </cell>
          <cell r="N208">
            <v>0.22</v>
          </cell>
          <cell r="O208">
            <v>11</v>
          </cell>
          <cell r="P208">
            <v>1.8333333333333333</v>
          </cell>
          <cell r="Q208">
            <v>29</v>
          </cell>
          <cell r="R208">
            <v>0</v>
          </cell>
          <cell r="S208">
            <v>0</v>
          </cell>
          <cell r="T208">
            <v>6</v>
          </cell>
          <cell r="U208">
            <v>0.20689655172413793</v>
          </cell>
          <cell r="V208">
            <v>3</v>
          </cell>
          <cell r="W208">
            <v>0.5</v>
          </cell>
          <cell r="X208">
            <v>0.17638975966562173</v>
          </cell>
        </row>
        <row r="209">
          <cell r="A209">
            <v>6732</v>
          </cell>
          <cell r="B209" t="str">
            <v>BRIVE</v>
          </cell>
          <cell r="C209">
            <v>37</v>
          </cell>
          <cell r="D209">
            <v>0</v>
          </cell>
          <cell r="E209">
            <v>0</v>
          </cell>
          <cell r="F209">
            <v>5</v>
          </cell>
          <cell r="G209">
            <v>0.13513513513513514</v>
          </cell>
          <cell r="H209">
            <v>6</v>
          </cell>
          <cell r="I209">
            <v>1</v>
          </cell>
          <cell r="J209">
            <v>32</v>
          </cell>
          <cell r="K209">
            <v>0</v>
          </cell>
          <cell r="L209">
            <v>0</v>
          </cell>
          <cell r="M209">
            <v>12</v>
          </cell>
          <cell r="N209">
            <v>0.375</v>
          </cell>
          <cell r="O209">
            <v>0</v>
          </cell>
          <cell r="P209">
            <v>0</v>
          </cell>
          <cell r="Q209">
            <v>15</v>
          </cell>
          <cell r="R209">
            <v>0</v>
          </cell>
          <cell r="S209">
            <v>0</v>
          </cell>
          <cell r="T209">
            <v>3</v>
          </cell>
          <cell r="U209">
            <v>0.2</v>
          </cell>
          <cell r="V209">
            <v>2</v>
          </cell>
          <cell r="W209">
            <v>0.33333333333333331</v>
          </cell>
          <cell r="X209">
            <v>0.23671171171171168</v>
          </cell>
        </row>
        <row r="210">
          <cell r="A210">
            <v>6735</v>
          </cell>
          <cell r="B210" t="str">
            <v>TULLE</v>
          </cell>
          <cell r="C210">
            <v>10</v>
          </cell>
          <cell r="D210">
            <v>0</v>
          </cell>
          <cell r="E210">
            <v>0</v>
          </cell>
          <cell r="F210">
            <v>2</v>
          </cell>
          <cell r="G210">
            <v>0.2</v>
          </cell>
          <cell r="H210">
            <v>1</v>
          </cell>
          <cell r="I210">
            <v>0.16666666666666666</v>
          </cell>
          <cell r="J210">
            <v>7</v>
          </cell>
          <cell r="K210">
            <v>0</v>
          </cell>
          <cell r="L210">
            <v>0</v>
          </cell>
          <cell r="M210">
            <v>2</v>
          </cell>
          <cell r="N210">
            <v>0.2857142857142857</v>
          </cell>
          <cell r="O210">
            <v>1</v>
          </cell>
          <cell r="P210">
            <v>0.16666666666666666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1</v>
          </cell>
          <cell r="W210">
            <v>0.16666666666666666</v>
          </cell>
          <cell r="X210">
            <v>0.16190476190476191</v>
          </cell>
        </row>
        <row r="211">
          <cell r="A211">
            <v>6736</v>
          </cell>
          <cell r="B211" t="str">
            <v>USSEL</v>
          </cell>
          <cell r="C211">
            <v>8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3</v>
          </cell>
          <cell r="I211">
            <v>0.5</v>
          </cell>
          <cell r="J211">
            <v>7</v>
          </cell>
          <cell r="K211">
            <v>2</v>
          </cell>
          <cell r="L211">
            <v>2</v>
          </cell>
          <cell r="M211">
            <v>7</v>
          </cell>
          <cell r="N211">
            <v>0.44</v>
          </cell>
          <cell r="O211">
            <v>0</v>
          </cell>
          <cell r="P211">
            <v>0</v>
          </cell>
          <cell r="Q211">
            <v>5</v>
          </cell>
          <cell r="R211">
            <v>0</v>
          </cell>
          <cell r="S211">
            <v>0</v>
          </cell>
          <cell r="T211">
            <v>1</v>
          </cell>
          <cell r="U211">
            <v>0.2</v>
          </cell>
          <cell r="V211">
            <v>1</v>
          </cell>
          <cell r="W211">
            <v>0.16666666666666666</v>
          </cell>
          <cell r="X211">
            <v>0.21333333333333335</v>
          </cell>
        </row>
        <row r="212">
          <cell r="A212">
            <v>56741</v>
          </cell>
          <cell r="B212" t="str">
            <v>Multisite OBJAT</v>
          </cell>
          <cell r="C212">
            <v>26</v>
          </cell>
          <cell r="D212">
            <v>0</v>
          </cell>
          <cell r="E212">
            <v>0</v>
          </cell>
          <cell r="F212">
            <v>2</v>
          </cell>
          <cell r="G212">
            <v>7.6923076923076927E-2</v>
          </cell>
          <cell r="H212">
            <v>6</v>
          </cell>
          <cell r="I212">
            <v>1</v>
          </cell>
          <cell r="J212">
            <v>21</v>
          </cell>
          <cell r="K212">
            <v>0</v>
          </cell>
          <cell r="L212">
            <v>0</v>
          </cell>
          <cell r="M212">
            <v>11</v>
          </cell>
          <cell r="N212">
            <v>0.44</v>
          </cell>
          <cell r="O212">
            <v>0</v>
          </cell>
          <cell r="P212">
            <v>0</v>
          </cell>
          <cell r="Q212">
            <v>14</v>
          </cell>
          <cell r="R212">
            <v>0</v>
          </cell>
          <cell r="S212">
            <v>0</v>
          </cell>
          <cell r="T212">
            <v>2</v>
          </cell>
          <cell r="U212">
            <v>0.14285714285714285</v>
          </cell>
          <cell r="V212">
            <v>3</v>
          </cell>
          <cell r="W212">
            <v>0.5</v>
          </cell>
          <cell r="X212">
            <v>0.21992673992673994</v>
          </cell>
        </row>
        <row r="213">
          <cell r="A213">
            <v>6741</v>
          </cell>
          <cell r="B213" t="str">
            <v>OBJAT</v>
          </cell>
          <cell r="C213">
            <v>8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3</v>
          </cell>
          <cell r="I213">
            <v>0.5</v>
          </cell>
          <cell r="J213">
            <v>6</v>
          </cell>
          <cell r="K213">
            <v>0</v>
          </cell>
          <cell r="L213">
            <v>0</v>
          </cell>
          <cell r="M213">
            <v>6</v>
          </cell>
          <cell r="N213">
            <v>0.44</v>
          </cell>
          <cell r="O213">
            <v>0</v>
          </cell>
          <cell r="P213">
            <v>0</v>
          </cell>
          <cell r="Q213">
            <v>4</v>
          </cell>
          <cell r="R213">
            <v>0</v>
          </cell>
          <cell r="S213">
            <v>0</v>
          </cell>
          <cell r="T213">
            <v>1</v>
          </cell>
          <cell r="U213">
            <v>0.25</v>
          </cell>
          <cell r="V213">
            <v>1</v>
          </cell>
          <cell r="W213">
            <v>0.16666666666666666</v>
          </cell>
          <cell r="X213">
            <v>0.22999999999999998</v>
          </cell>
        </row>
        <row r="214">
          <cell r="A214">
            <v>6745</v>
          </cell>
          <cell r="B214" t="str">
            <v>TERRASSON</v>
          </cell>
          <cell r="C214">
            <v>8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3</v>
          </cell>
          <cell r="I214">
            <v>0.5</v>
          </cell>
          <cell r="J214">
            <v>6</v>
          </cell>
          <cell r="K214">
            <v>0</v>
          </cell>
          <cell r="L214">
            <v>0</v>
          </cell>
          <cell r="M214">
            <v>4</v>
          </cell>
          <cell r="N214">
            <v>0.44</v>
          </cell>
          <cell r="O214">
            <v>0</v>
          </cell>
          <cell r="P214">
            <v>0</v>
          </cell>
          <cell r="Q214">
            <v>4</v>
          </cell>
          <cell r="R214">
            <v>0</v>
          </cell>
          <cell r="S214">
            <v>0</v>
          </cell>
          <cell r="T214">
            <v>1</v>
          </cell>
          <cell r="U214">
            <v>0.25</v>
          </cell>
          <cell r="V214">
            <v>1</v>
          </cell>
          <cell r="W214">
            <v>0.16666666666666666</v>
          </cell>
          <cell r="X214">
            <v>0.22999999999999998</v>
          </cell>
        </row>
        <row r="215">
          <cell r="A215">
            <v>6751</v>
          </cell>
          <cell r="B215" t="str">
            <v>MALEMORT</v>
          </cell>
          <cell r="C215">
            <v>10</v>
          </cell>
          <cell r="D215">
            <v>0</v>
          </cell>
          <cell r="E215">
            <v>0</v>
          </cell>
          <cell r="F215">
            <v>2</v>
          </cell>
          <cell r="G215">
            <v>0.2</v>
          </cell>
          <cell r="H215">
            <v>1</v>
          </cell>
          <cell r="I215">
            <v>0.16666666666666666</v>
          </cell>
          <cell r="J215">
            <v>9</v>
          </cell>
          <cell r="K215">
            <v>0</v>
          </cell>
          <cell r="L215">
            <v>0</v>
          </cell>
          <cell r="M215">
            <v>1</v>
          </cell>
          <cell r="N215">
            <v>0.1111111111111111</v>
          </cell>
          <cell r="O215">
            <v>2</v>
          </cell>
          <cell r="P215">
            <v>0.33333333333333331</v>
          </cell>
          <cell r="Q215">
            <v>6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2</v>
          </cell>
          <cell r="W215">
            <v>0.33333333333333331</v>
          </cell>
          <cell r="X215">
            <v>0.1037037037037037</v>
          </cell>
        </row>
        <row r="216">
          <cell r="A216">
            <v>6742</v>
          </cell>
          <cell r="B216" t="str">
            <v>EGLETONS</v>
          </cell>
          <cell r="C216">
            <v>7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3</v>
          </cell>
          <cell r="I216">
            <v>0.5</v>
          </cell>
          <cell r="J216">
            <v>7</v>
          </cell>
          <cell r="K216">
            <v>1</v>
          </cell>
          <cell r="L216">
            <v>1</v>
          </cell>
          <cell r="M216">
            <v>1</v>
          </cell>
          <cell r="N216">
            <v>0.14285714285714285</v>
          </cell>
          <cell r="O216">
            <v>2</v>
          </cell>
          <cell r="P216">
            <v>0.33333333333333331</v>
          </cell>
          <cell r="Q216">
            <v>3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1</v>
          </cell>
          <cell r="W216">
            <v>0.16666666666666666</v>
          </cell>
          <cell r="X216">
            <v>4.7619047619047616E-2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10.225.238.194/intr@de/Resultats/Suivi%20DDR/Trimestre%201/Fichier%20Animation%20T1%20DDR.xl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67"/>
  <sheetViews>
    <sheetView tabSelected="1" zoomScaleNormal="100" workbookViewId="0">
      <selection activeCell="T10" sqref="T10"/>
    </sheetView>
  </sheetViews>
  <sheetFormatPr baseColWidth="10" defaultRowHeight="15" outlineLevelRow="1" outlineLevelCol="1" x14ac:dyDescent="0.25"/>
  <cols>
    <col min="1" max="1" width="11.42578125" style="29" customWidth="1"/>
    <col min="2" max="2" width="30.42578125" style="26" customWidth="1"/>
    <col min="3" max="3" width="0.85546875" style="26" customWidth="1" collapsed="1"/>
    <col min="4" max="4" width="7.7109375" style="26" hidden="1" customWidth="1" outlineLevel="1"/>
    <col min="5" max="5" width="6.7109375" style="26" hidden="1" customWidth="1" outlineLevel="1"/>
    <col min="6" max="6" width="6.7109375" style="26" customWidth="1" collapsed="1"/>
    <col min="7" max="7" width="8.28515625" style="26" customWidth="1"/>
    <col min="8" max="8" width="9.42578125" style="26" customWidth="1"/>
    <col min="9" max="9" width="0.85546875" style="26" customWidth="1" collapsed="1"/>
    <col min="10" max="10" width="9.5703125" style="26" bestFit="1" customWidth="1"/>
    <col min="11" max="13" width="9" style="29" hidden="1" customWidth="1" outlineLevel="1"/>
    <col min="14" max="14" width="8.28515625" style="29" customWidth="1" collapsed="1"/>
    <col min="15" max="15" width="0.85546875" style="26" customWidth="1"/>
    <col min="16" max="16" width="10.140625" style="26" customWidth="1"/>
    <col min="17" max="17" width="23" style="26" customWidth="1"/>
    <col min="18" max="18" width="0.85546875" style="26" customWidth="1"/>
    <col min="19" max="19" width="9.5703125" style="26" bestFit="1" customWidth="1"/>
    <col min="20" max="20" width="31.7109375" style="26" customWidth="1"/>
    <col min="21" max="21" width="9.5703125" style="157" hidden="1" customWidth="1" outlineLevel="1"/>
    <col min="22" max="22" width="8.7109375" style="157" hidden="1" customWidth="1" outlineLevel="1"/>
    <col min="23" max="23" width="8.7109375" style="158" hidden="1" customWidth="1" outlineLevel="1"/>
    <col min="24" max="30" width="10.7109375" style="158" hidden="1" customWidth="1" outlineLevel="1"/>
    <col min="31" max="31" width="9.42578125" style="158" customWidth="1" collapsed="1"/>
    <col min="32" max="16384" width="11.42578125" style="26"/>
  </cols>
  <sheetData>
    <row r="1" spans="1:31" ht="15.75" thickBot="1" x14ac:dyDescent="0.3">
      <c r="A1" s="94"/>
      <c r="B1" s="95"/>
      <c r="C1" s="95"/>
      <c r="D1" s="95"/>
      <c r="E1" s="95"/>
      <c r="F1" s="95"/>
      <c r="G1" s="95"/>
      <c r="H1" s="95"/>
      <c r="I1" s="95"/>
      <c r="J1" s="95"/>
      <c r="K1" s="94"/>
      <c r="L1" s="94"/>
      <c r="M1" s="94"/>
      <c r="N1" s="94"/>
      <c r="O1" s="95"/>
      <c r="P1" s="95"/>
      <c r="Q1" s="95"/>
      <c r="R1" s="96"/>
      <c r="S1" s="96"/>
      <c r="T1" s="179" t="s">
        <v>8</v>
      </c>
      <c r="U1" s="96"/>
      <c r="V1" s="97"/>
      <c r="W1" s="98"/>
      <c r="X1" s="98"/>
      <c r="Y1" s="98"/>
      <c r="Z1" s="98"/>
      <c r="AA1" s="98"/>
      <c r="AB1" s="98"/>
      <c r="AC1" s="98"/>
      <c r="AD1" s="98"/>
      <c r="AE1" s="98"/>
    </row>
    <row r="2" spans="1:31" x14ac:dyDescent="0.25">
      <c r="A2" s="94"/>
      <c r="B2" s="99" t="s">
        <v>2</v>
      </c>
      <c r="C2" s="100"/>
      <c r="D2" s="100"/>
      <c r="E2" s="100"/>
      <c r="F2" s="101">
        <v>0.28999999999999998</v>
      </c>
      <c r="G2" s="95"/>
      <c r="H2" s="95"/>
      <c r="I2" s="95"/>
      <c r="J2" s="95"/>
      <c r="K2" s="94"/>
      <c r="L2" s="94"/>
      <c r="M2" s="94"/>
      <c r="N2" s="94"/>
      <c r="O2" s="95"/>
      <c r="P2" s="95"/>
      <c r="Q2" s="96"/>
      <c r="R2" s="96"/>
      <c r="S2" s="96"/>
      <c r="T2" s="96"/>
      <c r="U2" s="96"/>
      <c r="V2" s="97"/>
      <c r="W2" s="98"/>
      <c r="X2" s="98"/>
      <c r="Y2" s="98"/>
      <c r="Z2" s="98"/>
      <c r="AA2" s="98"/>
      <c r="AB2" s="98"/>
      <c r="AC2" s="98"/>
      <c r="AD2" s="98"/>
      <c r="AE2" s="98"/>
    </row>
    <row r="3" spans="1:31" x14ac:dyDescent="0.25">
      <c r="A3" s="94"/>
      <c r="B3" s="102" t="s">
        <v>34</v>
      </c>
      <c r="C3" s="103"/>
      <c r="D3" s="103"/>
      <c r="E3" s="103"/>
      <c r="F3" s="104">
        <f>44%</f>
        <v>0.44</v>
      </c>
      <c r="G3" s="95"/>
      <c r="H3" s="95"/>
      <c r="I3" s="95"/>
      <c r="J3" s="95"/>
      <c r="K3" s="94"/>
      <c r="L3" s="94"/>
      <c r="M3" s="94"/>
      <c r="N3" s="94"/>
      <c r="O3" s="95"/>
      <c r="P3" s="95"/>
      <c r="Q3" s="105"/>
      <c r="R3" s="105"/>
      <c r="S3" s="105"/>
      <c r="T3" s="105"/>
      <c r="U3" s="105"/>
      <c r="V3" s="97"/>
      <c r="W3" s="98"/>
      <c r="X3" s="98"/>
      <c r="Y3" s="98"/>
      <c r="Z3" s="98"/>
      <c r="AA3" s="98"/>
      <c r="AB3" s="98"/>
      <c r="AC3" s="98"/>
      <c r="AD3" s="98"/>
      <c r="AE3" s="98"/>
    </row>
    <row r="4" spans="1:31" ht="15.75" thickBot="1" x14ac:dyDescent="0.3">
      <c r="A4" s="94"/>
      <c r="B4" s="106" t="s">
        <v>3</v>
      </c>
      <c r="C4" s="107"/>
      <c r="D4" s="107"/>
      <c r="E4" s="107"/>
      <c r="F4" s="108">
        <f>'[1]Synthèse DGA'!$A$1</f>
        <v>0.14119999999999999</v>
      </c>
      <c r="G4" s="95"/>
      <c r="H4" s="95"/>
      <c r="I4" s="95"/>
      <c r="J4" s="95"/>
      <c r="K4" s="94"/>
      <c r="L4" s="94"/>
      <c r="M4" s="94"/>
      <c r="N4" s="94"/>
      <c r="O4" s="95"/>
      <c r="P4" s="95"/>
      <c r="Q4" s="109"/>
      <c r="R4" s="95"/>
      <c r="S4" s="95"/>
      <c r="T4" s="95"/>
      <c r="U4" s="110"/>
      <c r="V4" s="110"/>
      <c r="W4" s="111"/>
      <c r="X4" s="111"/>
      <c r="Y4" s="111"/>
      <c r="Z4" s="111"/>
      <c r="AA4" s="111"/>
      <c r="AB4" s="111"/>
      <c r="AC4" s="111"/>
      <c r="AD4" s="111"/>
      <c r="AE4" s="111"/>
    </row>
    <row r="5" spans="1:31" x14ac:dyDescent="0.25">
      <c r="A5" s="94"/>
      <c r="B5" s="95"/>
      <c r="C5" s="95"/>
      <c r="D5" s="95"/>
      <c r="E5" s="112"/>
      <c r="F5" s="112"/>
      <c r="G5" s="95"/>
      <c r="H5" s="95"/>
      <c r="I5" s="95"/>
      <c r="J5" s="95"/>
      <c r="K5" s="94"/>
      <c r="L5" s="94"/>
      <c r="M5" s="94"/>
      <c r="N5" s="94"/>
      <c r="O5" s="95"/>
      <c r="P5" s="95"/>
      <c r="Q5" s="95"/>
      <c r="R5" s="95"/>
      <c r="S5" s="95"/>
      <c r="T5" s="95"/>
      <c r="U5" s="110"/>
      <c r="V5" s="110"/>
      <c r="W5" s="111"/>
      <c r="X5" s="111"/>
      <c r="Y5" s="111"/>
      <c r="Z5" s="111"/>
      <c r="AA5" s="111"/>
      <c r="AB5" s="111"/>
      <c r="AC5" s="111"/>
      <c r="AD5" s="111"/>
      <c r="AE5" s="111"/>
    </row>
    <row r="6" spans="1:31" x14ac:dyDescent="0.25">
      <c r="A6" s="94"/>
      <c r="B6" s="197" t="s">
        <v>57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59" t="str">
        <f>IF(LEFT(D7,6)="RSO DR","",IF(LEFT(D7,3)="DGA","GAIN POTENTIEL",VLOOKUP($B7,'[1]Synthèse Agence'!$B$1:$BI$65536,20,FALSE)&amp;IF(VLOOKUP($B7,'[1]Synthèse Agence'!$B$1:$BI$65536,20,FALSE)=1," er"," ème")))</f>
        <v>29 ème</v>
      </c>
      <c r="U6" s="110"/>
      <c r="V6" s="110"/>
      <c r="W6" s="111"/>
      <c r="X6" s="111"/>
      <c r="Y6" s="111"/>
      <c r="Z6" s="111"/>
      <c r="AA6" s="111"/>
      <c r="AB6" s="111"/>
      <c r="AC6" s="111"/>
      <c r="AD6" s="111"/>
      <c r="AE6" s="111"/>
    </row>
    <row r="7" spans="1:31" s="28" customFormat="1" x14ac:dyDescent="0.25">
      <c r="A7" s="27"/>
      <c r="B7" s="93">
        <v>51855</v>
      </c>
      <c r="C7" s="160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61" t="str">
        <f>IF(LEFT(D7,6)="RSO DR","",IF(LEFT(D7,3)="DGA",VLOOKUP($B7,'[1]Synthèse DGA'!$A$1:$BI$65536,24,FALSE)&amp;"€",IF(VLOOKUP(B7,Paramètres!$A$2:$D$183,2,FALSE)=0,"","sur "&amp;VLOOKUP(VLOOKUP(B7,Paramètres!$A$2:$D$183,2,FALSE),Paramètres!$G$2:$H$5,2,FALSE)&amp;" magasins")))</f>
        <v>sur 34 magasins</v>
      </c>
      <c r="U7" s="113"/>
      <c r="V7" s="113"/>
      <c r="W7" s="114"/>
      <c r="X7" s="114"/>
      <c r="Y7" s="114"/>
      <c r="Z7" s="114"/>
      <c r="AA7" s="114"/>
      <c r="AB7" s="114"/>
      <c r="AC7" s="114"/>
      <c r="AD7" s="114"/>
      <c r="AE7" s="114"/>
    </row>
    <row r="8" spans="1:31" s="28" customFormat="1" hidden="1" outlineLevel="1" x14ac:dyDescent="0.25">
      <c r="A8" s="27"/>
      <c r="B8" s="160">
        <f t="array" ref="B8">IF(OR(B7=AGENCES),VLOOKUP('Anim Magasin'!B7,Paramètres!A2:D183,3,FALSE),B7)</f>
        <v>43717</v>
      </c>
      <c r="C8" s="160"/>
      <c r="D8" s="196" t="str">
        <f>VLOOKUP($B8,'[1]Synthèse DGA'!$A$1:$BI$65536,2,FALSE)</f>
        <v>DGA SUD GIRONDE</v>
      </c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61"/>
      <c r="U8" s="113"/>
      <c r="V8" s="113"/>
      <c r="W8" s="114"/>
      <c r="X8" s="114"/>
      <c r="Y8" s="114"/>
      <c r="Z8" s="114"/>
      <c r="AA8" s="114"/>
      <c r="AB8" s="114"/>
      <c r="AC8" s="114"/>
      <c r="AD8" s="114"/>
      <c r="AE8" s="114"/>
    </row>
    <row r="9" spans="1:31" s="28" customFormat="1" ht="15.75" collapsed="1" thickBot="1" x14ac:dyDescent="0.3">
      <c r="A9" s="27"/>
      <c r="B9" s="115" t="str">
        <f>"Pt de passage = "&amp;F4*100&amp;"%"</f>
        <v>Pt de passage = 14,12%</v>
      </c>
      <c r="C9" s="103"/>
      <c r="D9" s="116"/>
      <c r="E9" s="116"/>
      <c r="F9" s="116"/>
      <c r="G9" s="116"/>
      <c r="H9" s="116"/>
      <c r="I9" s="103"/>
      <c r="J9" s="116"/>
      <c r="K9" s="117"/>
      <c r="L9" s="117"/>
      <c r="M9" s="117"/>
      <c r="N9" s="117"/>
      <c r="O9" s="103"/>
      <c r="P9" s="116"/>
      <c r="Q9" s="116"/>
      <c r="R9" s="103"/>
      <c r="S9" s="118"/>
      <c r="T9" s="118"/>
      <c r="U9" s="113"/>
      <c r="V9" s="113"/>
      <c r="W9" s="114"/>
      <c r="X9" s="114"/>
      <c r="Y9" s="114"/>
      <c r="Z9" s="114"/>
      <c r="AA9" s="114"/>
      <c r="AB9" s="114"/>
      <c r="AC9" s="114"/>
      <c r="AD9" s="114"/>
      <c r="AE9" s="114"/>
    </row>
    <row r="10" spans="1:31" s="28" customFormat="1" ht="40.5" customHeight="1" x14ac:dyDescent="0.25">
      <c r="A10" s="27"/>
      <c r="B10" s="119" t="str">
        <f>'[1]Fil Rouge 1'!$B$6</f>
        <v>Résultats au 13/02/18</v>
      </c>
      <c r="C10" s="120"/>
      <c r="D10" s="121" t="s">
        <v>0</v>
      </c>
      <c r="E10" s="121" t="s">
        <v>35</v>
      </c>
      <c r="F10" s="121" t="s">
        <v>12</v>
      </c>
      <c r="G10" s="122" t="s">
        <v>13</v>
      </c>
      <c r="H10" s="123" t="s">
        <v>7</v>
      </c>
      <c r="I10" s="124"/>
      <c r="J10" s="125" t="s">
        <v>1</v>
      </c>
      <c r="K10" s="126" t="s">
        <v>9</v>
      </c>
      <c r="L10" s="126" t="s">
        <v>10</v>
      </c>
      <c r="M10" s="126" t="s">
        <v>11</v>
      </c>
      <c r="N10" s="162" t="s">
        <v>5</v>
      </c>
      <c r="O10" s="120"/>
      <c r="P10" s="127" t="s">
        <v>4</v>
      </c>
      <c r="Q10" s="128" t="s">
        <v>6</v>
      </c>
      <c r="R10" s="129"/>
      <c r="S10" s="127" t="s">
        <v>21</v>
      </c>
      <c r="T10" s="178" t="s">
        <v>36</v>
      </c>
      <c r="U10" s="113"/>
      <c r="V10" s="113"/>
      <c r="W10" s="114"/>
      <c r="X10" s="114"/>
      <c r="Y10" s="114"/>
      <c r="Z10" s="114"/>
      <c r="AA10" s="114"/>
      <c r="AB10" s="114"/>
      <c r="AC10" s="114"/>
      <c r="AD10" s="114"/>
      <c r="AE10" s="114"/>
    </row>
    <row r="11" spans="1:31" s="28" customForma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113"/>
      <c r="V11" s="113"/>
      <c r="W11" s="114"/>
      <c r="X11" s="163">
        <v>1</v>
      </c>
      <c r="Y11" s="164">
        <f>1-1/6</f>
        <v>0.83333333333333337</v>
      </c>
      <c r="Z11" s="163">
        <f>1-2/6</f>
        <v>0.66666666666666674</v>
      </c>
      <c r="AA11" s="163">
        <f>1-3/6</f>
        <v>0.5</v>
      </c>
      <c r="AB11" s="163">
        <f>1-4/6</f>
        <v>0.33333333333333337</v>
      </c>
      <c r="AC11" s="163">
        <f>1-5/6</f>
        <v>0.16666666666666663</v>
      </c>
      <c r="AD11" s="163">
        <f>1-6/6</f>
        <v>0</v>
      </c>
      <c r="AE11" s="114"/>
    </row>
    <row r="12" spans="1:31" s="28" customFormat="1" ht="15.75" customHeight="1" x14ac:dyDescent="0.25">
      <c r="A12" s="27"/>
      <c r="B12" s="135" t="s">
        <v>41</v>
      </c>
      <c r="C12" s="120"/>
      <c r="D12" s="136">
        <f>VLOOKUP($B7,'[1]Fil Rouge 1'!$A$1:$BI$65536,3,FALSE)</f>
        <v>537</v>
      </c>
      <c r="E12" s="136">
        <f>D12*$F$3</f>
        <v>236.28</v>
      </c>
      <c r="F12" s="136">
        <f>ROUNDUP(D12*$F$2,0)</f>
        <v>156</v>
      </c>
      <c r="G12" s="137">
        <f>ROUND(VLOOKUP($B7,'[1]Fil Rouge 1'!$A$1:$BI$65536,6,FALSE),0)</f>
        <v>54</v>
      </c>
      <c r="H12" s="138">
        <f>ROUND(VLOOKUP($B7,'[1]Fil Rouge 1'!$A$1:$BI$65536,5,FALSE),0)</f>
        <v>3</v>
      </c>
      <c r="I12" s="124"/>
      <c r="J12" s="139">
        <f>ROUND(VLOOKUP($B7,'[1]Fil Rouge 1'!$A$1:$BI$65536,7,FALSE),3)</f>
        <v>0.10100000000000001</v>
      </c>
      <c r="K12" s="131">
        <f>IF(F12-G12&lt;0,0,F12-G12)</f>
        <v>102</v>
      </c>
      <c r="L12" s="131">
        <f>ROUND(F12/Paramètres!$H$7,0)</f>
        <v>12</v>
      </c>
      <c r="M12" s="131">
        <f ca="1">MAX(ROUND(50%*L12,0),ROUND(K12/Paramètres!$H$8,0))</f>
        <v>17</v>
      </c>
      <c r="N12" s="140">
        <f>IF((G12-D12*$F$4)&lt;0,ROUNDUP(G12-D12*$F$4,0),IF((G12-D12*$F$4)&gt;0,ROUNDDOWN(G12-D12*$F$4,0),(G12-D12*$F$4)))</f>
        <v>-22</v>
      </c>
      <c r="O12" s="120"/>
      <c r="P12" s="190">
        <f>ROUND(VLOOKUP($B7,'[1]Fil Rouge 1'!$A$1:$BI$65536,17,FALSE),4)</f>
        <v>9.9500000000000005E-2</v>
      </c>
      <c r="Q12" s="191" t="str">
        <f>"1 "&amp;B13&amp;CHAR(10)&amp;" = "&amp;ROUND(F12/F13,0)&amp;" "&amp;LEFT(B12,20)</f>
        <v>1 produit 2
 = 3 produit 1</v>
      </c>
      <c r="R12" s="129"/>
      <c r="S12" s="198" t="str">
        <f>VLOOKUP($B$7,'Synthèse Magasin'!$B$61:$U$84:'Synthèse Magasin'!$B$40:$U$59:'Synthèse Magasin'!$B$7:$U$38,4,FALSE)&amp;CHAR(10)&amp;LEFT(T7,6)</f>
        <v>24
sur 34</v>
      </c>
      <c r="T12" s="202" t="s">
        <v>52</v>
      </c>
      <c r="U12" s="200">
        <f ca="1">IF(VLOOKUP($B$7,Paramètres!$A$2:$D$183,2,FALSE)="A",OFFSET('Synthèse Magasin'!$D$60,MATCH(VLOOKUP($B$7,'Synthèse Magasin'!$B$61:$U$84,4,FALSE)-VLOOKUP($T$10,Paramètres!$J$2:$K$21,2,FALSE),'Synthèse Magasin'!$E$61:$E$84,0),0),IF(VLOOKUP($B$7,Paramètres!$A$2:$D$183,2,FALSE)="B",OFFSET('Synthèse Magasin'!$D$39,MATCH(VLOOKUP($B$7,'Synthèse Magasin'!$B$40:$U$59,4,FALSE)-VLOOKUP($T$10,Paramètres!$J$2:$K$21,2,FALSE),'Synthèse Magasin'!$E$40:$E$59,0),0),IF(VLOOKUP($B$7,Paramètres!$A$2:$D$183,2,FALSE)="C",OFFSET('Synthèse Magasin'!$D$6,MATCH(VLOOKUP($B$7,'Synthèse Magasin'!$B$7:$U$38,4,FALSE)-VLOOKUP($T$10,Paramètres!$J$2:$K$21,2,FALSE),'Synthèse Magasin'!$E$7:$E$38,0),0),"erreur")))</f>
        <v>0.10727353639240506</v>
      </c>
      <c r="V12" s="199">
        <f ca="1">U12-P12</f>
        <v>7.7735363924050505E-3</v>
      </c>
      <c r="W12" s="165">
        <v>0.5</v>
      </c>
      <c r="X12" s="132">
        <f t="shared" ref="X12:AD12" ca="1" si="0">ROUNDUP(MIN($V12/$W12*$D12*X$11,IF($E12-$G12&lt;0,0,$E12-$G12)),0)</f>
        <v>9</v>
      </c>
      <c r="Y12" s="132">
        <f t="shared" ca="1" si="0"/>
        <v>7</v>
      </c>
      <c r="Z12" s="132">
        <f t="shared" ca="1" si="0"/>
        <v>6</v>
      </c>
      <c r="AA12" s="132">
        <f t="shared" ca="1" si="0"/>
        <v>5</v>
      </c>
      <c r="AB12" s="132">
        <f t="shared" ca="1" si="0"/>
        <v>3</v>
      </c>
      <c r="AC12" s="132">
        <f t="shared" ca="1" si="0"/>
        <v>2</v>
      </c>
      <c r="AD12" s="132">
        <f t="shared" ca="1" si="0"/>
        <v>0</v>
      </c>
      <c r="AE12" s="133"/>
    </row>
    <row r="13" spans="1:31" s="28" customFormat="1" ht="15.75" customHeight="1" x14ac:dyDescent="0.25">
      <c r="A13" s="27"/>
      <c r="B13" s="135" t="s">
        <v>45</v>
      </c>
      <c r="C13" s="120"/>
      <c r="D13" s="136">
        <f>VLOOKUP($B7,'[1]Fil Rouge 1'!$A$1:$BI$65536,10,FALSE)</f>
        <v>193</v>
      </c>
      <c r="E13" s="136">
        <f>D13*$F$3</f>
        <v>84.92</v>
      </c>
      <c r="F13" s="136">
        <f>ROUNDUP(D13*$F$2,0)</f>
        <v>56</v>
      </c>
      <c r="G13" s="137">
        <f>ROUND(VLOOKUP($B7,'[1]Fil Rouge 1'!$A$1:$BI$65536,13,FALSE),0)</f>
        <v>19</v>
      </c>
      <c r="H13" s="138">
        <f>ROUND(VLOOKUP($B7,'[1]Fil Rouge 1'!$A$1:$BI$65536,12,FALSE),0)</f>
        <v>0</v>
      </c>
      <c r="I13" s="124"/>
      <c r="J13" s="139">
        <f>ROUND(VLOOKUP($B7,'[1]Fil Rouge 1'!$A$1:$BI$65536,14,FALSE),3)</f>
        <v>9.8000000000000004E-2</v>
      </c>
      <c r="K13" s="131">
        <f>IF(F13-G13&lt;0,0,F13-G13)</f>
        <v>37</v>
      </c>
      <c r="L13" s="131">
        <f>ROUND(F13/Paramètres!$H$7,0)</f>
        <v>4</v>
      </c>
      <c r="M13" s="131">
        <f ca="1">MAX(ROUND(50%*L13,0),ROUND(K13/Paramètres!$H$8,0))</f>
        <v>6</v>
      </c>
      <c r="N13" s="140">
        <f>IF((G13-D13*$F$4)&lt;0,ROUNDUP(G13-D13*$F$4,0),IF((G13-D13*$F$4)&gt;0,ROUNDDOWN(G13-D13*$F$4,0),(G13-D13*$F$4)))</f>
        <v>-9</v>
      </c>
      <c r="O13" s="120"/>
      <c r="P13" s="190"/>
      <c r="Q13" s="191"/>
      <c r="R13" s="129"/>
      <c r="S13" s="198"/>
      <c r="T13" s="202"/>
      <c r="U13" s="200"/>
      <c r="V13" s="199"/>
      <c r="W13" s="165">
        <v>0.5</v>
      </c>
      <c r="X13" s="132">
        <f t="shared" ref="X13:AD13" ca="1" si="1">ROUNDUP(IF(($V12/$W12*$D12-X12)&lt;0,0,MIN($E13-$G13,($V12/$W12*$D12-X12)/$D12*$D13)),0)</f>
        <v>0</v>
      </c>
      <c r="Y13" s="132">
        <f t="shared" ca="1" si="1"/>
        <v>1</v>
      </c>
      <c r="Z13" s="132">
        <f t="shared" ca="1" si="1"/>
        <v>1</v>
      </c>
      <c r="AA13" s="132">
        <f t="shared" ca="1" si="1"/>
        <v>2</v>
      </c>
      <c r="AB13" s="132">
        <f t="shared" ca="1" si="1"/>
        <v>2</v>
      </c>
      <c r="AC13" s="132">
        <f t="shared" ca="1" si="1"/>
        <v>3</v>
      </c>
      <c r="AD13" s="132">
        <f t="shared" ca="1" si="1"/>
        <v>4</v>
      </c>
      <c r="AE13" s="133"/>
    </row>
    <row r="14" spans="1:31" ht="22.5" hidden="1" outlineLevel="1" x14ac:dyDescent="0.25">
      <c r="A14" s="94"/>
      <c r="B14" s="95"/>
      <c r="C14" s="95"/>
      <c r="D14" s="95"/>
      <c r="E14" s="95"/>
      <c r="F14" s="95"/>
      <c r="G14" s="95"/>
      <c r="H14" s="95"/>
      <c r="I14" s="95"/>
      <c r="J14" s="103"/>
      <c r="K14" s="131"/>
      <c r="L14" s="131"/>
      <c r="M14" s="131"/>
      <c r="N14" s="131"/>
      <c r="O14" s="95"/>
      <c r="P14" s="95"/>
      <c r="Q14" s="95"/>
      <c r="R14" s="95"/>
      <c r="S14" s="95"/>
      <c r="T14" s="95"/>
      <c r="U14" s="113"/>
      <c r="V14" s="113"/>
      <c r="W14" s="114"/>
      <c r="X14" s="150" t="str">
        <f t="shared" ref="X14:AD14" ca="1" si="2">IF((X12/$D12+X13/$D13)/2&gt;$V12,X12&amp;" "&amp;$B12&amp;CHAR(10)&amp;" &amp; "&amp;X13&amp;" "&amp;$B13,"")</f>
        <v>9 produit 1
 &amp; 0 produit 2</v>
      </c>
      <c r="Y14" s="150" t="str">
        <f t="shared" ca="1" si="2"/>
        <v>7 produit 1
 &amp; 1 produit 2</v>
      </c>
      <c r="Z14" s="150" t="str">
        <f t="shared" ca="1" si="2"/>
        <v>6 produit 1
 &amp; 1 produit 2</v>
      </c>
      <c r="AA14" s="150" t="str">
        <f t="shared" ca="1" si="2"/>
        <v>5 produit 1
 &amp; 2 produit 2</v>
      </c>
      <c r="AB14" s="150" t="str">
        <f t="shared" ca="1" si="2"/>
        <v>3 produit 1
 &amp; 2 produit 2</v>
      </c>
      <c r="AC14" s="150" t="str">
        <f t="shared" ca="1" si="2"/>
        <v>2 produit 1
 &amp; 3 produit 2</v>
      </c>
      <c r="AD14" s="150" t="str">
        <f t="shared" ca="1" si="2"/>
        <v>0 produit 1
 &amp; 4 produit 2</v>
      </c>
      <c r="AE14" s="133"/>
    </row>
    <row r="15" spans="1:31" s="28" customFormat="1" hidden="1" outlineLevel="1" x14ac:dyDescent="0.2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113"/>
      <c r="V15" s="113"/>
      <c r="W15" s="114"/>
      <c r="X15" s="151">
        <f t="shared" ref="X15:AC15" ca="1" si="3">IF(X18=W18,"",X18)</f>
        <v>1</v>
      </c>
      <c r="Y15" s="151">
        <f t="shared" ca="1" si="3"/>
        <v>2</v>
      </c>
      <c r="Z15" s="151">
        <f t="shared" ca="1" si="3"/>
        <v>3</v>
      </c>
      <c r="AA15" s="151">
        <f t="shared" ca="1" si="3"/>
        <v>4</v>
      </c>
      <c r="AB15" s="151">
        <f t="shared" ca="1" si="3"/>
        <v>5</v>
      </c>
      <c r="AC15" s="151">
        <f t="shared" ca="1" si="3"/>
        <v>6</v>
      </c>
      <c r="AD15" s="151">
        <f ca="1">IF(AD18=AC18,"",AD18)</f>
        <v>7</v>
      </c>
      <c r="AE15" s="133"/>
    </row>
    <row r="16" spans="1:31" s="28" customFormat="1" ht="22.5" hidden="1" outlineLevel="1" x14ac:dyDescent="0.25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113"/>
      <c r="V16" s="113"/>
      <c r="W16" s="114"/>
      <c r="X16" s="152" t="str">
        <f t="shared" ref="X16:AD16" ca="1" si="4">IF(X14&lt;&gt;Y14,X14,"")</f>
        <v>9 produit 1
 &amp; 0 produit 2</v>
      </c>
      <c r="Y16" s="152" t="str">
        <f t="shared" ca="1" si="4"/>
        <v>7 produit 1
 &amp; 1 produit 2</v>
      </c>
      <c r="Z16" s="152" t="str">
        <f t="shared" ca="1" si="4"/>
        <v>6 produit 1
 &amp; 1 produit 2</v>
      </c>
      <c r="AA16" s="152" t="str">
        <f t="shared" ca="1" si="4"/>
        <v>5 produit 1
 &amp; 2 produit 2</v>
      </c>
      <c r="AB16" s="152" t="str">
        <f t="shared" ca="1" si="4"/>
        <v>3 produit 1
 &amp; 2 produit 2</v>
      </c>
      <c r="AC16" s="152" t="str">
        <f ca="1">IF(AC14&lt;&gt;AD14,AC14,"")</f>
        <v>2 produit 1
 &amp; 3 produit 2</v>
      </c>
      <c r="AD16" s="152" t="str">
        <f t="shared" ca="1" si="4"/>
        <v>0 produit 1
 &amp; 4 produit 2</v>
      </c>
      <c r="AE16" s="133"/>
    </row>
    <row r="17" spans="1:31" s="28" customFormat="1" hidden="1" outlineLevel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113"/>
      <c r="V17" s="113"/>
      <c r="W17" s="114"/>
      <c r="X17" s="154">
        <f t="shared" ref="X17:AD17" ca="1" si="5">IF(X16&lt;&gt;"",1,"")</f>
        <v>1</v>
      </c>
      <c r="Y17" s="154">
        <f t="shared" ca="1" si="5"/>
        <v>1</v>
      </c>
      <c r="Z17" s="154">
        <f t="shared" ca="1" si="5"/>
        <v>1</v>
      </c>
      <c r="AA17" s="154">
        <f t="shared" ca="1" si="5"/>
        <v>1</v>
      </c>
      <c r="AB17" s="154">
        <f t="shared" ca="1" si="5"/>
        <v>1</v>
      </c>
      <c r="AC17" s="154">
        <f t="shared" ca="1" si="5"/>
        <v>1</v>
      </c>
      <c r="AD17" s="154">
        <f t="shared" ca="1" si="5"/>
        <v>1</v>
      </c>
      <c r="AE17" s="133"/>
    </row>
    <row r="18" spans="1:31" s="28" customFormat="1" hidden="1" outlineLevel="1" x14ac:dyDescent="0.2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113"/>
      <c r="V18" s="155"/>
      <c r="W18" s="114"/>
      <c r="X18" s="154">
        <f ca="1">IF(X17=0,"",X17)</f>
        <v>1</v>
      </c>
      <c r="Y18" s="154">
        <f ca="1">SUM($X17:Y17)</f>
        <v>2</v>
      </c>
      <c r="Z18" s="154">
        <f ca="1">SUM($X17:Z17)</f>
        <v>3</v>
      </c>
      <c r="AA18" s="154">
        <f ca="1">SUM($X17:AA17)</f>
        <v>4</v>
      </c>
      <c r="AB18" s="154">
        <f ca="1">SUM($X17:AB17)</f>
        <v>5</v>
      </c>
      <c r="AC18" s="154">
        <f ca="1">SUM($X17:AC17)</f>
        <v>6</v>
      </c>
      <c r="AD18" s="154">
        <f ca="1">SUM($X17:AD17)</f>
        <v>7</v>
      </c>
      <c r="AE18" s="133"/>
    </row>
    <row r="19" spans="1:31" s="28" customFormat="1" ht="22.5" hidden="1" outlineLevel="1" x14ac:dyDescent="0.2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113"/>
      <c r="V19" s="113"/>
      <c r="W19" s="114"/>
      <c r="X19" s="156" t="str">
        <f ca="1">IF(ISNA(X18),"Vous ne pouvez plus gagner"&amp;CHAR(10)&amp;"autant de rangs",IF(COUNTIF($X16:$AD16,"&gt;&lt;")&gt;=1,HLOOKUP(1,$X15:$AD16,2,FALSE),""))</f>
        <v>9 produit 1
 &amp; 0 produit 2</v>
      </c>
      <c r="Y19" s="156" t="str">
        <f ca="1">IF(COUNTIF($X16:$AD16,"&gt;&lt;")&gt;=2,HLOOKUP(2,$X15:$AD16,2,FALSE),"")</f>
        <v>7 produit 1
 &amp; 1 produit 2</v>
      </c>
      <c r="Z19" s="156" t="str">
        <f ca="1">IF(COUNTIF($X16:$AD16,"&gt;&lt;")&gt;=3,HLOOKUP(3,$X15:$AD16,2,FALSE),"")</f>
        <v>6 produit 1
 &amp; 1 produit 2</v>
      </c>
      <c r="AA19" s="156" t="str">
        <f ca="1">IF(COUNTIF($X16:$AD16,"&gt;&lt;")&gt;=4,HLOOKUP(4,$X15:$AD16,2,FALSE),"")</f>
        <v>5 produit 1
 &amp; 2 produit 2</v>
      </c>
      <c r="AB19" s="156" t="str">
        <f ca="1">IF(COUNTIF($X16:$AD16,"&gt;&lt;")&gt;=5,HLOOKUP(5,$X15:$AD16,2,FALSE),"")</f>
        <v>3 produit 1
 &amp; 2 produit 2</v>
      </c>
      <c r="AC19" s="156" t="str">
        <f ca="1">IF(COUNTIF($X16:$AD16,"&gt;&lt;")&gt;=6,HLOOKUP(6,$X15:$AD16,2,FALSE),"")</f>
        <v>2 produit 1
 &amp; 3 produit 2</v>
      </c>
      <c r="AD19" s="156" t="str">
        <f ca="1">IF(COUNTIF($X16:$AD16,"&gt;&lt;")&gt;=7,HLOOKUP(7,$X15:$AD16,2,FALSE),"")</f>
        <v>0 produit 1
 &amp; 4 produit 2</v>
      </c>
      <c r="AE19" s="133"/>
    </row>
    <row r="20" spans="1:31" s="28" customFormat="1" collapsed="1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131"/>
      <c r="L20" s="131"/>
      <c r="M20" s="131"/>
      <c r="N20" s="131"/>
      <c r="O20" s="27"/>
      <c r="P20" s="27"/>
      <c r="Q20" s="27"/>
      <c r="R20" s="27"/>
      <c r="S20" s="27"/>
      <c r="T20" s="27"/>
      <c r="U20" s="113"/>
      <c r="V20" s="113"/>
      <c r="W20" s="114"/>
      <c r="X20" s="132"/>
      <c r="Y20" s="132"/>
      <c r="Z20" s="132"/>
      <c r="AA20" s="133"/>
      <c r="AB20" s="133"/>
      <c r="AC20" s="133"/>
      <c r="AD20" s="133"/>
      <c r="AE20" s="133"/>
    </row>
    <row r="21" spans="1:31" s="28" customFormat="1" ht="15" customHeight="1" x14ac:dyDescent="0.25">
      <c r="A21" s="27"/>
      <c r="B21" s="135" t="s">
        <v>42</v>
      </c>
      <c r="C21" s="120"/>
      <c r="D21" s="136">
        <f>VLOOKUP($B7,'[1]Fil Rouge 2'!$A$1:$BI$65536,3,FALSE)</f>
        <v>4943</v>
      </c>
      <c r="E21" s="136">
        <f>D21*$F$3</f>
        <v>2174.92</v>
      </c>
      <c r="F21" s="136">
        <f>ROUNDUP(D21*$F$2,0)</f>
        <v>1434</v>
      </c>
      <c r="G21" s="137">
        <f>ROUND(VLOOKUP($B7,'[1]Fil Rouge 2'!$A$1:$BI$65536,6,FALSE),0)</f>
        <v>597</v>
      </c>
      <c r="H21" s="138">
        <f>ROUND(VLOOKUP($B7,'[1]Fil Rouge 2'!$A$1:$BI$65536,5,FALSE),0)</f>
        <v>8</v>
      </c>
      <c r="I21" s="124"/>
      <c r="J21" s="139">
        <f>ROUND(VLOOKUP($B7,'[1]Fil Rouge 2'!$A$1:$BI$65536,7,FALSE),3)</f>
        <v>0.121</v>
      </c>
      <c r="K21" s="131">
        <f>IF(F21-G21&lt;0,0,F21-G21)</f>
        <v>837</v>
      </c>
      <c r="L21" s="131">
        <f>ROUND(F21/Paramètres!$H$7,0)</f>
        <v>110</v>
      </c>
      <c r="M21" s="131">
        <f ca="1">MAX(ROUND(50%*L21,0),ROUND(K21/Paramètres!$H$8,0))</f>
        <v>140</v>
      </c>
      <c r="N21" s="140">
        <f>IF((G21-D21*$F$4)&lt;0,ROUNDUP(G21-D21*$F$4,0),IF((G21-D21*$F$4)&gt;0,ROUNDDOWN(G21-D21*$F$4,0),(G21-D21*$F$4)))</f>
        <v>-101</v>
      </c>
      <c r="O21" s="120"/>
      <c r="P21" s="190">
        <f>ROUND(VLOOKUP($B7,'[1]Fil Rouge 2'!$A$1:$BI$65536,17,FALSE),4)</f>
        <v>0.106</v>
      </c>
      <c r="Q21" s="191" t="str">
        <f>"1 "&amp;LEFT(B22,19)&amp;CHAR(10)&amp;" = "&amp;ROUND(F21/(F22),0)&amp;"ke de "&amp;LEFT(B21,14)</f>
        <v>1 produit 4
 = 4ke de produit 3</v>
      </c>
      <c r="R21" s="129"/>
      <c r="S21" s="193" t="str">
        <f>VLOOKUP($B$7,'Synthèse Magasin'!$B$61:$U$84:'Synthèse Magasin'!$B$40:$U$59:'Synthèse Magasin'!$B$7:$U$38,6,FALSE)&amp;CHAR(10)&amp;LEFT(T7,6)</f>
        <v>24
sur 34</v>
      </c>
      <c r="T21" s="202" t="s">
        <v>53</v>
      </c>
      <c r="U21" s="200">
        <f ca="1">IF(VLOOKUP($B$7,Paramètres!$A$2:$D$183,2,FALSE)="A",OFFSET('Synthèse Magasin'!$F$60,MATCH(VLOOKUP($B$7,'Synthèse Magasin'!$B$61:$U$84,6,FALSE)-VLOOKUP($T$10,Paramètres!$J$2:$K$21,2,FALSE),'Synthèse Magasin'!$G$61:$G$84,0),0),IF(VLOOKUP($B$7,Paramètres!$A$2:$D$183,2,FALSE)="B",OFFSET('Synthèse Magasin'!$F$39,MATCH(VLOOKUP($B$7,'Synthèse Magasin'!$B$40:$U$59,6,FALSE)-VLOOKUP($T$10,Paramètres!$J$2:$K$21,2,FALSE),'Synthèse Magasin'!$G$40:$G$59,0),0),IF(VLOOKUP($B$7,Paramètres!$A$2:$D$183,2,FALSE)="C",OFFSET('Synthèse Magasin'!$F$6,MATCH(VLOOKUP($B$7,'Synthèse Magasin'!$B$7:$U$38,6,FALSE)-VLOOKUP($T$10,Paramètres!$J$2:$K$21,2,FALSE),'Synthèse Magasin'!$G$7:$G$38,0),0),"erreur")))</f>
        <v>0.10843602951954459</v>
      </c>
      <c r="V21" s="199">
        <f ca="1">U21-P21</f>
        <v>2.4360295195445941E-3</v>
      </c>
      <c r="W21" s="166">
        <v>0.5</v>
      </c>
      <c r="X21" s="132">
        <f t="shared" ref="X21:AD21" ca="1" si="6">ROUNDUP(MIN($V21/$W21*$D21*X$11,IF($E21-$G21&lt;0,0,$E21-$G21)),0)</f>
        <v>25</v>
      </c>
      <c r="Y21" s="132">
        <f t="shared" ca="1" si="6"/>
        <v>21</v>
      </c>
      <c r="Z21" s="132">
        <f t="shared" ca="1" si="6"/>
        <v>17</v>
      </c>
      <c r="AA21" s="132">
        <f t="shared" ca="1" si="6"/>
        <v>13</v>
      </c>
      <c r="AB21" s="132">
        <f t="shared" ca="1" si="6"/>
        <v>9</v>
      </c>
      <c r="AC21" s="132">
        <f t="shared" ca="1" si="6"/>
        <v>5</v>
      </c>
      <c r="AD21" s="132">
        <f t="shared" ca="1" si="6"/>
        <v>0</v>
      </c>
      <c r="AE21" s="133"/>
    </row>
    <row r="22" spans="1:31" s="28" customFormat="1" ht="15" customHeight="1" x14ac:dyDescent="0.25">
      <c r="A22" s="27"/>
      <c r="B22" s="135" t="s">
        <v>43</v>
      </c>
      <c r="C22" s="120"/>
      <c r="D22" s="136">
        <f>VLOOKUP($B7,'[1]Fil Rouge 2'!$A$1:$BI$65536,10,FALSE)</f>
        <v>1142</v>
      </c>
      <c r="E22" s="136">
        <f>D22*$F$3</f>
        <v>502.48</v>
      </c>
      <c r="F22" s="136">
        <f>ROUNDUP(D22*$F$2,0)</f>
        <v>332</v>
      </c>
      <c r="G22" s="137">
        <f>ROUND(VLOOKUP($B7,'[1]Fil Rouge 2'!$A$1:$BI$65536,13,FALSE),0)</f>
        <v>104</v>
      </c>
      <c r="H22" s="138">
        <f>ROUND(VLOOKUP($B7,'[1]Fil Rouge 2'!$A$1:$BI$65536,12,FALSE),0)</f>
        <v>6</v>
      </c>
      <c r="I22" s="124"/>
      <c r="J22" s="139">
        <f>ROUND(VLOOKUP($B7,'[1]Fil Rouge 2'!$A$1:$BI$65536,14,FALSE),3)</f>
        <v>9.0999999999999998E-2</v>
      </c>
      <c r="K22" s="131">
        <f>IF(F22-G22&lt;0,0,F22-G22)</f>
        <v>228</v>
      </c>
      <c r="L22" s="131">
        <f>ROUND(F22/Paramètres!$H$7,0)</f>
        <v>26</v>
      </c>
      <c r="M22" s="131">
        <f ca="1">MAX(ROUND(50%*L22,0),ROUND(K22/Paramètres!$H$8,0))</f>
        <v>38</v>
      </c>
      <c r="N22" s="140">
        <f>IF((G22-D22*$F$4)&lt;0,ROUNDUP(G22-D22*$F$4,0),IF((G22-D22*$F$4)&gt;0,ROUNDDOWN(G22-D22*$F$4,0),(G22-D22*$F$4)))</f>
        <v>-58</v>
      </c>
      <c r="O22" s="120"/>
      <c r="P22" s="190"/>
      <c r="Q22" s="191"/>
      <c r="R22" s="129"/>
      <c r="S22" s="193"/>
      <c r="T22" s="202"/>
      <c r="U22" s="200"/>
      <c r="V22" s="199"/>
      <c r="W22" s="166">
        <v>0.5</v>
      </c>
      <c r="X22" s="132">
        <f t="shared" ref="X22:AD22" ca="1" si="7">ROUNDUP(IF(($V21/$W21*$D21-X21)&lt;0,0,MIN($E22-$G22,($V21/$W21*$D21-X21)/$D21*$D22)),0)</f>
        <v>0</v>
      </c>
      <c r="Y22" s="132">
        <f t="shared" ca="1" si="7"/>
        <v>1</v>
      </c>
      <c r="Z22" s="132">
        <f t="shared" ca="1" si="7"/>
        <v>2</v>
      </c>
      <c r="AA22" s="132">
        <f t="shared" ca="1" si="7"/>
        <v>3</v>
      </c>
      <c r="AB22" s="132">
        <f t="shared" ca="1" si="7"/>
        <v>4</v>
      </c>
      <c r="AC22" s="132">
        <f t="shared" ca="1" si="7"/>
        <v>5</v>
      </c>
      <c r="AD22" s="132">
        <f t="shared" ca="1" si="7"/>
        <v>6</v>
      </c>
      <c r="AE22" s="133"/>
    </row>
    <row r="23" spans="1:31" ht="22.5" hidden="1" outlineLevel="1" x14ac:dyDescent="0.25">
      <c r="A23" s="94"/>
      <c r="B23" s="95"/>
      <c r="C23" s="95"/>
      <c r="D23" s="95"/>
      <c r="E23" s="95"/>
      <c r="F23" s="95"/>
      <c r="G23" s="95"/>
      <c r="H23" s="95"/>
      <c r="I23" s="95"/>
      <c r="J23" s="103"/>
      <c r="K23" s="131"/>
      <c r="L23" s="131"/>
      <c r="M23" s="131"/>
      <c r="N23" s="131"/>
      <c r="O23" s="95"/>
      <c r="P23" s="95"/>
      <c r="Q23" s="95"/>
      <c r="R23" s="95"/>
      <c r="S23" s="95"/>
      <c r="T23" s="95"/>
      <c r="U23" s="113"/>
      <c r="V23" s="113"/>
      <c r="W23" s="114"/>
      <c r="X23" s="150" t="str">
        <f t="shared" ref="X23:AD23" ca="1" si="8">IF((X21/$D21+X22/$D22)/2&gt;$V21,X21&amp;" "&amp;$B21&amp;CHAR(10)&amp;" &amp; "&amp;X22&amp;" "&amp;$B22,"")</f>
        <v>25 produit 3
 &amp; 0 produit 4</v>
      </c>
      <c r="Y23" s="150" t="str">
        <f t="shared" ca="1" si="8"/>
        <v>21 produit 3
 &amp; 1 produit 4</v>
      </c>
      <c r="Z23" s="150" t="str">
        <f t="shared" ca="1" si="8"/>
        <v>17 produit 3
 &amp; 2 produit 4</v>
      </c>
      <c r="AA23" s="150" t="str">
        <f t="shared" ca="1" si="8"/>
        <v>13 produit 3
 &amp; 3 produit 4</v>
      </c>
      <c r="AB23" s="150" t="str">
        <f t="shared" ca="1" si="8"/>
        <v>9 produit 3
 &amp; 4 produit 4</v>
      </c>
      <c r="AC23" s="150" t="str">
        <f t="shared" ca="1" si="8"/>
        <v>5 produit 3
 &amp; 5 produit 4</v>
      </c>
      <c r="AD23" s="150" t="str">
        <f t="shared" ca="1" si="8"/>
        <v>0 produit 3
 &amp; 6 produit 4</v>
      </c>
      <c r="AE23" s="133"/>
    </row>
    <row r="24" spans="1:31" s="28" customFormat="1" hidden="1" outlineLevel="1" x14ac:dyDescent="0.2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13"/>
      <c r="V24" s="113"/>
      <c r="W24" s="114"/>
      <c r="X24" s="151">
        <f t="shared" ref="X24:AC24" ca="1" si="9">IF(X27=W27,"",X27)</f>
        <v>1</v>
      </c>
      <c r="Y24" s="151">
        <f t="shared" ca="1" si="9"/>
        <v>2</v>
      </c>
      <c r="Z24" s="151">
        <f t="shared" ca="1" si="9"/>
        <v>3</v>
      </c>
      <c r="AA24" s="151">
        <f t="shared" ca="1" si="9"/>
        <v>4</v>
      </c>
      <c r="AB24" s="151">
        <f t="shared" ca="1" si="9"/>
        <v>5</v>
      </c>
      <c r="AC24" s="151">
        <f t="shared" ca="1" si="9"/>
        <v>6</v>
      </c>
      <c r="AD24" s="151">
        <f ca="1">IF(AD27=AC27,"",AD27)</f>
        <v>7</v>
      </c>
      <c r="AE24" s="133"/>
    </row>
    <row r="25" spans="1:31" s="28" customFormat="1" ht="22.5" hidden="1" outlineLevel="1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113"/>
      <c r="V25" s="113"/>
      <c r="W25" s="114"/>
      <c r="X25" s="152" t="str">
        <f t="shared" ref="X25:AD25" ca="1" si="10">IF(X23&lt;&gt;Y23,X23,"")</f>
        <v>25 produit 3
 &amp; 0 produit 4</v>
      </c>
      <c r="Y25" s="152" t="str">
        <f t="shared" ca="1" si="10"/>
        <v>21 produit 3
 &amp; 1 produit 4</v>
      </c>
      <c r="Z25" s="152" t="str">
        <f t="shared" ca="1" si="10"/>
        <v>17 produit 3
 &amp; 2 produit 4</v>
      </c>
      <c r="AA25" s="152" t="str">
        <f t="shared" ca="1" si="10"/>
        <v>13 produit 3
 &amp; 3 produit 4</v>
      </c>
      <c r="AB25" s="152" t="str">
        <f t="shared" ca="1" si="10"/>
        <v>9 produit 3
 &amp; 4 produit 4</v>
      </c>
      <c r="AC25" s="152" t="str">
        <f ca="1">IF(AC23&lt;&gt;AD23,AC23,"")</f>
        <v>5 produit 3
 &amp; 5 produit 4</v>
      </c>
      <c r="AD25" s="152" t="str">
        <f t="shared" ca="1" si="10"/>
        <v>0 produit 3
 &amp; 6 produit 4</v>
      </c>
      <c r="AE25" s="133"/>
    </row>
    <row r="26" spans="1:31" s="28" customFormat="1" hidden="1" outlineLevel="1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113"/>
      <c r="V26" s="113"/>
      <c r="W26" s="114"/>
      <c r="X26" s="154">
        <f t="shared" ref="X26:AD26" ca="1" si="11">IF(X25&lt;&gt;"",1,"")</f>
        <v>1</v>
      </c>
      <c r="Y26" s="154">
        <f t="shared" ca="1" si="11"/>
        <v>1</v>
      </c>
      <c r="Z26" s="154">
        <f t="shared" ca="1" si="11"/>
        <v>1</v>
      </c>
      <c r="AA26" s="154">
        <f t="shared" ca="1" si="11"/>
        <v>1</v>
      </c>
      <c r="AB26" s="154">
        <f t="shared" ca="1" si="11"/>
        <v>1</v>
      </c>
      <c r="AC26" s="154">
        <f t="shared" ca="1" si="11"/>
        <v>1</v>
      </c>
      <c r="AD26" s="154">
        <f t="shared" ca="1" si="11"/>
        <v>1</v>
      </c>
      <c r="AE26" s="133"/>
    </row>
    <row r="27" spans="1:31" s="28" customFormat="1" hidden="1" outlineLevel="1" x14ac:dyDescent="0.2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113"/>
      <c r="V27" s="155"/>
      <c r="W27" s="114"/>
      <c r="X27" s="154">
        <f ca="1">IF(X26=0,"",X26)</f>
        <v>1</v>
      </c>
      <c r="Y27" s="154">
        <f ca="1">SUM($X26:Y26)</f>
        <v>2</v>
      </c>
      <c r="Z27" s="154">
        <f ca="1">SUM($X26:Z26)</f>
        <v>3</v>
      </c>
      <c r="AA27" s="154">
        <f ca="1">SUM($X26:AA26)</f>
        <v>4</v>
      </c>
      <c r="AB27" s="154">
        <f ca="1">SUM($X26:AB26)</f>
        <v>5</v>
      </c>
      <c r="AC27" s="154">
        <f ca="1">SUM($X26:AC26)</f>
        <v>6</v>
      </c>
      <c r="AD27" s="154">
        <f ca="1">SUM($X26:AD26)</f>
        <v>7</v>
      </c>
      <c r="AE27" s="133"/>
    </row>
    <row r="28" spans="1:31" s="28" customFormat="1" ht="22.5" hidden="1" outlineLevel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113"/>
      <c r="V28" s="113"/>
      <c r="W28" s="114"/>
      <c r="X28" s="156" t="str">
        <f ca="1">IF(ISNA(X27),"Vous ne pouvez plus gagner"&amp;CHAR(10)&amp;"autant de rangs",IF(COUNTIF($X25:$AD25,"&gt;&lt;")&gt;=1,HLOOKUP(1,$X24:$AD25,2,FALSE),""))</f>
        <v>25 produit 3
 &amp; 0 produit 4</v>
      </c>
      <c r="Y28" s="156" t="str">
        <f ca="1">IF(COUNTIF($X25:$AD25,"&gt;&lt;")&gt;=2,HLOOKUP(2,$X24:$AD25,2,FALSE),"")</f>
        <v>21 produit 3
 &amp; 1 produit 4</v>
      </c>
      <c r="Z28" s="156" t="str">
        <f ca="1">IF(COUNTIF($X25:$AD25,"&gt;&lt;")&gt;=3,HLOOKUP(3,$X24:$AD25,2,FALSE),"")</f>
        <v>17 produit 3
 &amp; 2 produit 4</v>
      </c>
      <c r="AA28" s="156" t="str">
        <f ca="1">IF(COUNTIF($X25:$AD25,"&gt;&lt;")&gt;=4,HLOOKUP(4,$X24:$AD25,2,FALSE),"")</f>
        <v>13 produit 3
 &amp; 3 produit 4</v>
      </c>
      <c r="AB28" s="156" t="str">
        <f ca="1">IF(COUNTIF($X25:$AD25,"&gt;&lt;")&gt;=5,HLOOKUP(5,$X24:$AD25,2,FALSE),"")</f>
        <v>9 produit 3
 &amp; 4 produit 4</v>
      </c>
      <c r="AC28" s="156" t="str">
        <f ca="1">IF(COUNTIF($X25:$AD25,"&gt;&lt;")&gt;=6,HLOOKUP(6,$X24:$AD25,2,FALSE),"")</f>
        <v>5 produit 3
 &amp; 5 produit 4</v>
      </c>
      <c r="AD28" s="156" t="str">
        <f ca="1">IF(COUNTIF($X25:$AD25,"&gt;&lt;")&gt;=7,HLOOKUP(7,$X24:$AD25,2,FALSE),"")</f>
        <v>0 produit 3
 &amp; 6 produit 4</v>
      </c>
      <c r="AE28" s="133"/>
    </row>
    <row r="29" spans="1:31" collapsed="1" x14ac:dyDescent="0.25">
      <c r="A29" s="94"/>
      <c r="B29" s="95"/>
      <c r="C29" s="95"/>
      <c r="D29" s="95"/>
      <c r="E29" s="95"/>
      <c r="F29" s="95"/>
      <c r="G29" s="95"/>
      <c r="H29" s="95"/>
      <c r="I29" s="95"/>
      <c r="J29" s="103"/>
      <c r="K29" s="131"/>
      <c r="L29" s="131"/>
      <c r="M29" s="131"/>
      <c r="N29" s="131"/>
      <c r="O29" s="95"/>
      <c r="P29" s="95"/>
      <c r="Q29" s="95"/>
      <c r="R29" s="95"/>
      <c r="S29" s="95"/>
      <c r="T29" s="95"/>
      <c r="U29" s="113"/>
      <c r="V29" s="113"/>
      <c r="W29" s="114"/>
      <c r="X29" s="132"/>
      <c r="Y29" s="132"/>
      <c r="Z29" s="132"/>
      <c r="AA29" s="133"/>
      <c r="AB29" s="133"/>
      <c r="AC29" s="133"/>
      <c r="AD29" s="133"/>
      <c r="AE29" s="133"/>
    </row>
    <row r="30" spans="1:31" ht="15" customHeight="1" x14ac:dyDescent="0.25">
      <c r="A30" s="94"/>
      <c r="B30" s="135" t="s">
        <v>44</v>
      </c>
      <c r="C30" s="120"/>
      <c r="D30" s="136">
        <f>VLOOKUP($B7,'[1]Fil Rouge 3'!$A$1:$BI$65536,3,FALSE)</f>
        <v>439</v>
      </c>
      <c r="E30" s="136">
        <f>D30*$F$3</f>
        <v>193.16</v>
      </c>
      <c r="F30" s="136">
        <f>ROUNDUP(D30*$F$2,0)</f>
        <v>128</v>
      </c>
      <c r="G30" s="137">
        <f>ROUND(VLOOKUP($B7,'[1]Fil Rouge 3'!$A$1:$BI$65536,6,FALSE),0)</f>
        <v>41</v>
      </c>
      <c r="H30" s="138">
        <f>ROUND(VLOOKUP($B7,'[1]Fil Rouge 3'!$A$1:$BI$65536,5,FALSE),0)</f>
        <v>6</v>
      </c>
      <c r="I30" s="124"/>
      <c r="J30" s="139">
        <f>ROUND(VLOOKUP($B7,'[1]Fil Rouge 3'!$A$1:$BI$65536,7,FALSE),3)</f>
        <v>9.2999999999999999E-2</v>
      </c>
      <c r="K30" s="131">
        <f>IF(F30-G30&lt;0,0,F30-G30)</f>
        <v>87</v>
      </c>
      <c r="L30" s="131">
        <f>ROUND(F30/Paramètres!$H$7,0)</f>
        <v>10</v>
      </c>
      <c r="M30" s="131">
        <f ca="1">MAX(ROUND(50%*L30,0),ROUND(K30/Paramètres!$H$8,0))</f>
        <v>15</v>
      </c>
      <c r="N30" s="140">
        <f>IF((G30-D30*$F$4)&lt;0,ROUNDUP(G30-D30*$F$4,0),IF((G30-D30*$F$4)&gt;0,ROUNDDOWN(G30-D30*$F$4,0),(G30-D30*$F$4)))</f>
        <v>-21</v>
      </c>
      <c r="O30" s="120"/>
      <c r="P30" s="190">
        <f>ROUND(VLOOKUP($B7,'[1]Fil Rouge 3'!$A$1:$BI$65536,17,FALSE),4)</f>
        <v>9.5299999999999996E-2</v>
      </c>
      <c r="Q30" s="191" t="str">
        <f>"1 "&amp;B31&amp;CHAR(10)&amp;" = "&amp;ROUND(F30/F31,0)&amp;" "&amp;B30</f>
        <v>1 produit 6
 = 3 produit 5</v>
      </c>
      <c r="R30" s="129"/>
      <c r="S30" s="193" t="str">
        <f>VLOOKUP($B$7,'Synthèse Magasin'!$B$61:$U$84:'Synthèse Magasin'!$B$40:$U$59:'Synthèse Magasin'!$B$7:$U$38,8,FALSE)&amp;CHAR(10)&amp;LEFT(T7,6)</f>
        <v>25
sur 34</v>
      </c>
      <c r="T30" s="202" t="s">
        <v>55</v>
      </c>
      <c r="U30" s="200">
        <f ca="1">IF(VLOOKUP($B$7,Paramètres!$A$2:$D$183,2,FALSE)="A",OFFSET('Synthèse Magasin'!$H$60,MATCH(VLOOKUP($B$7,'Synthèse Magasin'!$B$61:$U$84,8,FALSE)-VLOOKUP($T$10,Paramètres!$J$2:$K$21,2,FALSE),'Synthèse Magasin'!$I$61:$I$84,0),0),IF(VLOOKUP($B$7,Paramètres!$A$2:$D$183,2,FALSE)="B",OFFSET('Synthèse Magasin'!$H$39,MATCH(VLOOKUP($B$7,'Synthèse Magasin'!$B$40:$U$59,8,FALSE)-VLOOKUP($T$10,Paramètres!$J$2:$K$21,2,FALSE),'Synthèse Magasin'!$I$40:$I$59,0),0),IF(VLOOKUP($B$7,Paramètres!$A$2:$D$183,2,FALSE)="C",OFFSET('Synthèse Magasin'!$H$6,MATCH(VLOOKUP($B$7,'Synthèse Magasin'!$B$7:$U$38,8,FALSE)-VLOOKUP($T$10,Paramètres!$J$2:$K$21,2,FALSE),'Synthèse Magasin'!$I$7:$I$38,0),0),"erreur")))</f>
        <v>0.10463824614352785</v>
      </c>
      <c r="V30" s="199">
        <f ca="1">U30-P30</f>
        <v>9.3382461435278508E-3</v>
      </c>
      <c r="W30" s="166">
        <v>0.5</v>
      </c>
      <c r="X30" s="132">
        <f t="shared" ref="X30:AD30" ca="1" si="12">ROUNDUP(MIN($V30/$W30*$D30*X$11,IF($E30-$G30&lt;0,0,$E30-$G30)),0)</f>
        <v>9</v>
      </c>
      <c r="Y30" s="132">
        <f t="shared" ca="1" si="12"/>
        <v>7</v>
      </c>
      <c r="Z30" s="132">
        <f t="shared" ca="1" si="12"/>
        <v>6</v>
      </c>
      <c r="AA30" s="132">
        <f t="shared" ca="1" si="12"/>
        <v>5</v>
      </c>
      <c r="AB30" s="132">
        <f t="shared" ca="1" si="12"/>
        <v>3</v>
      </c>
      <c r="AC30" s="132">
        <f t="shared" ca="1" si="12"/>
        <v>2</v>
      </c>
      <c r="AD30" s="132">
        <f t="shared" ca="1" si="12"/>
        <v>0</v>
      </c>
      <c r="AE30" s="133"/>
    </row>
    <row r="31" spans="1:31" x14ac:dyDescent="0.25">
      <c r="A31" s="94"/>
      <c r="B31" s="135" t="s">
        <v>46</v>
      </c>
      <c r="C31" s="120"/>
      <c r="D31" s="136">
        <f>VLOOKUP($B7,'[1]Fil Rouge 3'!$A$1:$BI$65536,10,FALSE)</f>
        <v>175</v>
      </c>
      <c r="E31" s="136">
        <f>D31*$F$3</f>
        <v>77</v>
      </c>
      <c r="F31" s="136">
        <f>ROUNDUP(D31*$F$2,0)</f>
        <v>51</v>
      </c>
      <c r="G31" s="137">
        <f>ROUND(VLOOKUP($B7,'[1]Fil Rouge 3'!$A$1:$BI$65536,13,FALSE),0)</f>
        <v>17</v>
      </c>
      <c r="H31" s="138">
        <f>ROUND(VLOOKUP($B7,'[1]Fil Rouge 3'!$A$1:$BI$65536,12,FALSE),0)</f>
        <v>2</v>
      </c>
      <c r="I31" s="124"/>
      <c r="J31" s="139">
        <f>ROUND(VLOOKUP($B7,'[1]Fil Rouge 3'!$A$1:$BI$65536,14,FALSE),3)</f>
        <v>9.7000000000000003E-2</v>
      </c>
      <c r="K31" s="131">
        <f>IF(F31-G31&lt;0,0,F31-G31)</f>
        <v>34</v>
      </c>
      <c r="L31" s="131">
        <f>ROUND(F31/Paramètres!$H$7,0)</f>
        <v>4</v>
      </c>
      <c r="M31" s="131">
        <f ca="1">MAX(ROUND(50%*L31,0),ROUND(K31/Paramètres!$H$8,0))</f>
        <v>6</v>
      </c>
      <c r="N31" s="140">
        <f>IF((G31-D31*$F$4)&lt;0,ROUNDUP(G31-D31*$F$4,0),IF((G31-D31*$F$4)&gt;0,ROUNDDOWN(G31-D31*$F$4,0),(G31-D31*$F$4)))</f>
        <v>-8</v>
      </c>
      <c r="O31" s="120"/>
      <c r="P31" s="190"/>
      <c r="Q31" s="191"/>
      <c r="R31" s="129"/>
      <c r="S31" s="193"/>
      <c r="T31" s="202"/>
      <c r="U31" s="200"/>
      <c r="V31" s="199"/>
      <c r="W31" s="166">
        <v>0.5</v>
      </c>
      <c r="X31" s="132">
        <f t="shared" ref="X31:AD31" ca="1" si="13">ROUNDUP(IF(($V30/$W30*$D30-X30)&lt;0,0,MIN($E31-$G31,($V30/$W30*$D30-X30)/$D30*$D31)),0)</f>
        <v>0</v>
      </c>
      <c r="Y31" s="132">
        <f t="shared" ca="1" si="13"/>
        <v>1</v>
      </c>
      <c r="Z31" s="132">
        <f t="shared" ca="1" si="13"/>
        <v>1</v>
      </c>
      <c r="AA31" s="132">
        <f t="shared" ca="1" si="13"/>
        <v>2</v>
      </c>
      <c r="AB31" s="132">
        <f t="shared" ca="1" si="13"/>
        <v>3</v>
      </c>
      <c r="AC31" s="132">
        <f t="shared" ca="1" si="13"/>
        <v>3</v>
      </c>
      <c r="AD31" s="132">
        <f t="shared" ca="1" si="13"/>
        <v>4</v>
      </c>
      <c r="AE31" s="133"/>
    </row>
    <row r="32" spans="1:31" ht="22.5" hidden="1" outlineLevel="1" x14ac:dyDescent="0.25">
      <c r="A32" s="94"/>
      <c r="B32" s="95"/>
      <c r="C32" s="95"/>
      <c r="D32" s="95"/>
      <c r="E32" s="95"/>
      <c r="F32" s="95"/>
      <c r="G32" s="95"/>
      <c r="H32" s="95"/>
      <c r="I32" s="95"/>
      <c r="J32" s="103"/>
      <c r="K32" s="131"/>
      <c r="L32" s="131"/>
      <c r="M32" s="131"/>
      <c r="N32" s="131"/>
      <c r="O32" s="95"/>
      <c r="P32" s="95"/>
      <c r="Q32" s="95"/>
      <c r="R32" s="95"/>
      <c r="S32" s="95"/>
      <c r="T32" s="95"/>
      <c r="U32" s="113"/>
      <c r="V32" s="113"/>
      <c r="W32" s="114"/>
      <c r="X32" s="150" t="str">
        <f t="shared" ref="X32:AD32" ca="1" si="14">IF((X30/$D30+X31/$D31)/2&gt;$V30,X30&amp;" "&amp;$B30&amp;CHAR(10)&amp;" &amp; "&amp;X31&amp;" "&amp;$B31,"")</f>
        <v>9 produit 5
 &amp; 0 produit 6</v>
      </c>
      <c r="Y32" s="150" t="str">
        <f t="shared" ca="1" si="14"/>
        <v>7 produit 5
 &amp; 1 produit 6</v>
      </c>
      <c r="Z32" s="150" t="str">
        <f t="shared" ca="1" si="14"/>
        <v>6 produit 5
 &amp; 1 produit 6</v>
      </c>
      <c r="AA32" s="150" t="str">
        <f t="shared" ca="1" si="14"/>
        <v>5 produit 5
 &amp; 2 produit 6</v>
      </c>
      <c r="AB32" s="150" t="str">
        <f t="shared" ca="1" si="14"/>
        <v>3 produit 5
 &amp; 3 produit 6</v>
      </c>
      <c r="AC32" s="150" t="str">
        <f t="shared" ca="1" si="14"/>
        <v>2 produit 5
 &amp; 3 produit 6</v>
      </c>
      <c r="AD32" s="150" t="str">
        <f t="shared" ca="1" si="14"/>
        <v>0 produit 5
 &amp; 4 produit 6</v>
      </c>
      <c r="AE32" s="133"/>
    </row>
    <row r="33" spans="1:31" s="28" customFormat="1" hidden="1" outlineLevel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113"/>
      <c r="V33" s="113"/>
      <c r="W33" s="114"/>
      <c r="X33" s="151">
        <f t="shared" ref="X33:AC33" ca="1" si="15">IF(X36=W36,"",X36)</f>
        <v>1</v>
      </c>
      <c r="Y33" s="151">
        <f t="shared" ca="1" si="15"/>
        <v>2</v>
      </c>
      <c r="Z33" s="151">
        <f t="shared" ca="1" si="15"/>
        <v>3</v>
      </c>
      <c r="AA33" s="151">
        <f t="shared" ca="1" si="15"/>
        <v>4</v>
      </c>
      <c r="AB33" s="151">
        <f t="shared" ca="1" si="15"/>
        <v>5</v>
      </c>
      <c r="AC33" s="151">
        <f t="shared" ca="1" si="15"/>
        <v>6</v>
      </c>
      <c r="AD33" s="151">
        <f ca="1">IF(AD36=AC36,"",AD36)</f>
        <v>7</v>
      </c>
      <c r="AE33" s="133"/>
    </row>
    <row r="34" spans="1:31" s="28" customFormat="1" ht="22.5" hidden="1" outlineLevel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113"/>
      <c r="V34" s="113"/>
      <c r="W34" s="114"/>
      <c r="X34" s="152" t="str">
        <f t="shared" ref="X34:AD34" ca="1" si="16">IF(X32&lt;&gt;Y32,X32,"")</f>
        <v>9 produit 5
 &amp; 0 produit 6</v>
      </c>
      <c r="Y34" s="152" t="str">
        <f t="shared" ca="1" si="16"/>
        <v>7 produit 5
 &amp; 1 produit 6</v>
      </c>
      <c r="Z34" s="152" t="str">
        <f t="shared" ca="1" si="16"/>
        <v>6 produit 5
 &amp; 1 produit 6</v>
      </c>
      <c r="AA34" s="152" t="str">
        <f t="shared" ca="1" si="16"/>
        <v>5 produit 5
 &amp; 2 produit 6</v>
      </c>
      <c r="AB34" s="152" t="str">
        <f t="shared" ca="1" si="16"/>
        <v>3 produit 5
 &amp; 3 produit 6</v>
      </c>
      <c r="AC34" s="152" t="str">
        <f ca="1">IF(AC32&lt;&gt;AD32,AC32,"")</f>
        <v>2 produit 5
 &amp; 3 produit 6</v>
      </c>
      <c r="AD34" s="152" t="str">
        <f t="shared" ca="1" si="16"/>
        <v>0 produit 5
 &amp; 4 produit 6</v>
      </c>
      <c r="AE34" s="133"/>
    </row>
    <row r="35" spans="1:31" s="28" customFormat="1" hidden="1" outlineLevel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113"/>
      <c r="V35" s="113"/>
      <c r="W35" s="114"/>
      <c r="X35" s="154">
        <f t="shared" ref="X35:AD35" ca="1" si="17">IF(X34&lt;&gt;"",1,"")</f>
        <v>1</v>
      </c>
      <c r="Y35" s="154">
        <f t="shared" ca="1" si="17"/>
        <v>1</v>
      </c>
      <c r="Z35" s="154">
        <f t="shared" ca="1" si="17"/>
        <v>1</v>
      </c>
      <c r="AA35" s="154">
        <f t="shared" ca="1" si="17"/>
        <v>1</v>
      </c>
      <c r="AB35" s="154">
        <f t="shared" ca="1" si="17"/>
        <v>1</v>
      </c>
      <c r="AC35" s="154">
        <f t="shared" ca="1" si="17"/>
        <v>1</v>
      </c>
      <c r="AD35" s="154">
        <f t="shared" ca="1" si="17"/>
        <v>1</v>
      </c>
      <c r="AE35" s="133"/>
    </row>
    <row r="36" spans="1:31" s="28" customFormat="1" hidden="1" outlineLevel="1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113"/>
      <c r="V36" s="155"/>
      <c r="W36" s="114"/>
      <c r="X36" s="154">
        <f ca="1">IF(X35=0,"",X35)</f>
        <v>1</v>
      </c>
      <c r="Y36" s="154">
        <f ca="1">SUM($X35:Y35)</f>
        <v>2</v>
      </c>
      <c r="Z36" s="154">
        <f ca="1">SUM($X35:Z35)</f>
        <v>3</v>
      </c>
      <c r="AA36" s="154">
        <f ca="1">SUM($X35:AA35)</f>
        <v>4</v>
      </c>
      <c r="AB36" s="154">
        <f ca="1">SUM($X35:AB35)</f>
        <v>5</v>
      </c>
      <c r="AC36" s="154">
        <f ca="1">SUM($X35:AC35)</f>
        <v>6</v>
      </c>
      <c r="AD36" s="154">
        <f ca="1">SUM($X35:AD35)</f>
        <v>7</v>
      </c>
      <c r="AE36" s="133"/>
    </row>
    <row r="37" spans="1:31" s="28" customFormat="1" ht="22.5" hidden="1" outlineLevel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113"/>
      <c r="V37" s="113"/>
      <c r="W37" s="114"/>
      <c r="X37" s="156" t="str">
        <f ca="1">IF(ISNA(X36),"Vous ne pouvez plus gagner"&amp;CHAR(10)&amp;"autant de rangs",IF(COUNTIF($X34:$AD34,"&gt;&lt;")&gt;=1,HLOOKUP(1,$X33:$AD34,2,FALSE),""))</f>
        <v>9 produit 5
 &amp; 0 produit 6</v>
      </c>
      <c r="Y37" s="156" t="str">
        <f ca="1">IF(COUNTIF($X34:$AD34,"&gt;&lt;")&gt;=2,HLOOKUP(2,$X33:$AD34,2,FALSE),"")</f>
        <v>7 produit 5
 &amp; 1 produit 6</v>
      </c>
      <c r="Z37" s="156" t="str">
        <f ca="1">IF(COUNTIF($X34:$AD34,"&gt;&lt;")&gt;=3,HLOOKUP(3,$X33:$AD34,2,FALSE),"")</f>
        <v>6 produit 5
 &amp; 1 produit 6</v>
      </c>
      <c r="AA37" s="156" t="str">
        <f ca="1">IF(COUNTIF($X34:$AD34,"&gt;&lt;")&gt;=4,HLOOKUP(4,$X33:$AD34,2,FALSE),"")</f>
        <v>5 produit 5
 &amp; 2 produit 6</v>
      </c>
      <c r="AB37" s="156" t="str">
        <f ca="1">IF(COUNTIF($X34:$AD34,"&gt;&lt;")&gt;=5,HLOOKUP(5,$X33:$AD34,2,FALSE),"")</f>
        <v>3 produit 5
 &amp; 3 produit 6</v>
      </c>
      <c r="AC37" s="156" t="str">
        <f ca="1">IF(COUNTIF($X34:$AD34,"&gt;&lt;")&gt;=6,HLOOKUP(6,$X33:$AD34,2,FALSE),"")</f>
        <v>2 produit 5
 &amp; 3 produit 6</v>
      </c>
      <c r="AD37" s="156" t="str">
        <f ca="1">IF(COUNTIF($X34:$AD34,"&gt;&lt;")&gt;=7,HLOOKUP(7,$X33:$AD34,2,FALSE),"")</f>
        <v>0 produit 5
 &amp; 4 produit 6</v>
      </c>
      <c r="AE37" s="133"/>
    </row>
    <row r="38" spans="1:31" collapsed="1" x14ac:dyDescent="0.25">
      <c r="A38" s="94"/>
      <c r="B38" s="95"/>
      <c r="C38" s="95"/>
      <c r="D38" s="95"/>
      <c r="E38" s="95"/>
      <c r="F38" s="95"/>
      <c r="G38" s="95"/>
      <c r="H38" s="95"/>
      <c r="I38" s="95"/>
      <c r="J38" s="103"/>
      <c r="K38" s="131"/>
      <c r="L38" s="131"/>
      <c r="M38" s="131"/>
      <c r="N38" s="131"/>
      <c r="O38" s="95"/>
      <c r="P38" s="95"/>
      <c r="Q38" s="95"/>
      <c r="R38" s="95"/>
      <c r="S38" s="95"/>
      <c r="T38" s="95"/>
      <c r="U38" s="113"/>
      <c r="V38" s="113"/>
      <c r="W38" s="114"/>
      <c r="X38" s="132"/>
      <c r="Y38" s="132"/>
      <c r="Z38" s="132"/>
      <c r="AA38" s="132"/>
      <c r="AB38" s="132"/>
      <c r="AC38" s="132"/>
      <c r="AD38" s="132"/>
      <c r="AE38" s="133"/>
    </row>
    <row r="39" spans="1:31" ht="15" customHeight="1" x14ac:dyDescent="0.25">
      <c r="A39" s="94"/>
      <c r="B39" s="135" t="s">
        <v>47</v>
      </c>
      <c r="C39" s="120"/>
      <c r="D39" s="136">
        <f>VLOOKUP($B7,'[1]Fil Rouge 4'!$A$1:$BI$65536,3,FALSE)</f>
        <v>5201</v>
      </c>
      <c r="E39" s="136">
        <f>D39*$F$3</f>
        <v>2288.44</v>
      </c>
      <c r="F39" s="136">
        <f>ROUNDUP(D39*$F$2,0)</f>
        <v>1509</v>
      </c>
      <c r="G39" s="137">
        <f>ROUND(VLOOKUP($B7,'[1]Fil Rouge 4'!$A$1:$BI$65536,6,FALSE),0)</f>
        <v>853</v>
      </c>
      <c r="H39" s="138">
        <f>ROUND(VLOOKUP($B7,'[1]Fil Rouge 4'!$A$1:$BI$65536,5,FALSE),0)</f>
        <v>1</v>
      </c>
      <c r="I39" s="124"/>
      <c r="J39" s="139">
        <f>ROUND(VLOOKUP($B7,'[1]Fil Rouge 4'!$A$1:$BI$65536,7,FALSE),3)</f>
        <v>0.16400000000000001</v>
      </c>
      <c r="K39" s="131">
        <f>IF(F39-G39&lt;0,0,F39-G39)</f>
        <v>656</v>
      </c>
      <c r="L39" s="131">
        <f>ROUND(F39/Paramètres!$H$7,0)</f>
        <v>116</v>
      </c>
      <c r="M39" s="131">
        <f ca="1">MAX(ROUND(50%*L39,0),ROUND(K39/Paramètres!$H$8,0))</f>
        <v>109</v>
      </c>
      <c r="N39" s="140">
        <f>IF((G39-D39*$F$4)&lt;0,ROUNDUP(G39-D39*$F$4,0),IF((G39-D39*$F$4)&gt;0,ROUNDDOWN(G39-D39*$F$4,0),(G39-D39*$F$4)))</f>
        <v>118</v>
      </c>
      <c r="O39" s="120"/>
      <c r="P39" s="190">
        <f>ROUND(VLOOKUP($B7,'[1]Fil Rouge 4'!$A$1:$BI$65536,17,FALSE),4)</f>
        <v>0.13569999999999999</v>
      </c>
      <c r="Q39" s="191" t="str">
        <f>"1 VR (nb) = "&amp;ROUND(F39/(F40),0)&amp;"ke de "&amp;B39</f>
        <v>1 VR (nb) = 25ke de produit 7</v>
      </c>
      <c r="R39" s="167"/>
      <c r="S39" s="193" t="str">
        <f>VLOOKUP($B$7,'Synthèse Magasin'!$B$61:$U$84:'Synthèse Magasin'!$B$40:$U$59:'Synthèse Magasin'!$B$7:$U$38,10,FALSE)&amp;CHAR(10)&amp;LEFT(T7,6)</f>
        <v>26
sur 34</v>
      </c>
      <c r="T39" s="202" t="s">
        <v>54</v>
      </c>
      <c r="U39" s="200">
        <f ca="1">IF(VLOOKUP($B$7,Paramètres!$A$2:$D$183,2,FALSE)="A",OFFSET('Synthèse Magasin'!$J$60,MATCH(VLOOKUP($B$7,'Synthèse Magasin'!$B$61:$U$84,10,FALSE)-VLOOKUP($T$10,Paramètres!$J$2:$K$21,2,FALSE),'Synthèse Magasin'!$K$61:$K$84,0),0),IF(VLOOKUP($B$7,Paramètres!$A$2:$D$183,2,FALSE)="B",OFFSET('Synthèse Magasin'!$J$39,MATCH(VLOOKUP($B$7,'Synthèse Magasin'!$B$40:$U$59,10,FALSE)-VLOOKUP($T$10,Paramètres!$J$2:$K$21,2,FALSE),'Synthèse Magasin'!$K$40:$K$59,0),0),IF(VLOOKUP($B$7,Paramètres!$A$2:$D$183,2,FALSE)="C",OFFSET('Synthèse Magasin'!$J$6,MATCH(VLOOKUP($B$7,'Synthèse Magasin'!$B$7:$U$38,10,FALSE)-VLOOKUP($T$10,Paramètres!$J$2:$K$21,2,FALSE),'Synthèse Magasin'!$K$7:$K$38,0),0),"erreur")))</f>
        <v>0.14350024649343213</v>
      </c>
      <c r="V39" s="199">
        <f ca="1">U39-P39</f>
        <v>7.8002464934321392E-3</v>
      </c>
      <c r="W39" s="166">
        <v>0.5</v>
      </c>
      <c r="X39" s="132">
        <f t="shared" ref="X39:AD39" ca="1" si="18">ROUNDUP(MIN($V39/$W39*$D39*X$11,IF($E39-$G39&lt;0,0,$E39-$G39)),0)</f>
        <v>82</v>
      </c>
      <c r="Y39" s="132">
        <f t="shared" ca="1" si="18"/>
        <v>68</v>
      </c>
      <c r="Z39" s="132">
        <f t="shared" ca="1" si="18"/>
        <v>55</v>
      </c>
      <c r="AA39" s="132">
        <f t="shared" ca="1" si="18"/>
        <v>41</v>
      </c>
      <c r="AB39" s="132">
        <f t="shared" ca="1" si="18"/>
        <v>28</v>
      </c>
      <c r="AC39" s="132">
        <f t="shared" ca="1" si="18"/>
        <v>14</v>
      </c>
      <c r="AD39" s="132">
        <f t="shared" ca="1" si="18"/>
        <v>0</v>
      </c>
      <c r="AE39" s="133"/>
    </row>
    <row r="40" spans="1:31" ht="15" customHeight="1" x14ac:dyDescent="0.25">
      <c r="A40" s="94"/>
      <c r="B40" s="135" t="s">
        <v>48</v>
      </c>
      <c r="C40" s="120"/>
      <c r="D40" s="136">
        <f>VLOOKUP($B7,'[1]Fil Rouge 4'!$A$1:$BI$65536,10,FALSE)</f>
        <v>205</v>
      </c>
      <c r="E40" s="136">
        <f>D40*$F$3</f>
        <v>90.2</v>
      </c>
      <c r="F40" s="136">
        <f>ROUNDUP(D40*$F$2,0)</f>
        <v>60</v>
      </c>
      <c r="G40" s="137">
        <f>ROUND(VLOOKUP($B7,'[1]Fil Rouge 4'!$A$1:$BI$65536,13,FALSE),0)</f>
        <v>22</v>
      </c>
      <c r="H40" s="138">
        <f>ROUND(VLOOKUP($B7,'[1]Fil Rouge 4'!$A$1:$BI$65536,12,FALSE),0)</f>
        <v>2</v>
      </c>
      <c r="I40" s="124"/>
      <c r="J40" s="139">
        <f>ROUND(VLOOKUP($B7,'[1]Fil Rouge 4'!$A$1:$BI$65536,14,FALSE),3)</f>
        <v>0.107</v>
      </c>
      <c r="K40" s="131">
        <f>IF(F40-G40&lt;0,0,F40-G40)</f>
        <v>38</v>
      </c>
      <c r="L40" s="131">
        <f>ROUND(F40/Paramètres!$H$7,0)</f>
        <v>5</v>
      </c>
      <c r="M40" s="131">
        <f ca="1">MAX(ROUND(50%*L40,0),ROUND(K40/Paramètres!$H$8,0))</f>
        <v>6</v>
      </c>
      <c r="N40" s="140">
        <f>IF((G40-D40*$F$4)&lt;0,ROUNDUP(G40-D40*$F$4,0),IF((G40-D40*$F$4)&gt;0,ROUNDDOWN(G40-D40*$F$4,0),(G40-D40*$F$4)))</f>
        <v>-7</v>
      </c>
      <c r="O40" s="120"/>
      <c r="P40" s="190"/>
      <c r="Q40" s="191"/>
      <c r="R40" s="167"/>
      <c r="S40" s="193"/>
      <c r="T40" s="202"/>
      <c r="U40" s="200"/>
      <c r="V40" s="199"/>
      <c r="W40" s="166">
        <v>0.5</v>
      </c>
      <c r="X40" s="132">
        <f t="shared" ref="X40:AD40" ca="1" si="19">ROUNDUP(IF(($V39/$W39*$D39-X39)&lt;0,0,MIN($E40-$G40,($V39/$W39*$D39-X39)/$D39*$D40)),0)</f>
        <v>0</v>
      </c>
      <c r="Y40" s="132">
        <f t="shared" ca="1" si="19"/>
        <v>1</v>
      </c>
      <c r="Z40" s="132">
        <f t="shared" ca="1" si="19"/>
        <v>2</v>
      </c>
      <c r="AA40" s="132">
        <f t="shared" ca="1" si="19"/>
        <v>2</v>
      </c>
      <c r="AB40" s="132">
        <f t="shared" ca="1" si="19"/>
        <v>3</v>
      </c>
      <c r="AC40" s="132">
        <f t="shared" ca="1" si="19"/>
        <v>3</v>
      </c>
      <c r="AD40" s="132">
        <f t="shared" ca="1" si="19"/>
        <v>4</v>
      </c>
      <c r="AE40" s="133"/>
    </row>
    <row r="41" spans="1:31" ht="22.5" hidden="1" outlineLevel="1" x14ac:dyDescent="0.25">
      <c r="A41" s="94"/>
      <c r="B41" s="94"/>
      <c r="C41" s="95"/>
      <c r="D41" s="94"/>
      <c r="E41" s="94"/>
      <c r="F41" s="94"/>
      <c r="G41" s="94"/>
      <c r="H41" s="95"/>
      <c r="I41" s="95"/>
      <c r="J41" s="27"/>
      <c r="K41" s="130"/>
      <c r="L41" s="131"/>
      <c r="M41" s="131"/>
      <c r="N41" s="131"/>
      <c r="O41" s="95"/>
      <c r="P41" s="95"/>
      <c r="Q41" s="95"/>
      <c r="R41" s="95"/>
      <c r="S41" s="95"/>
      <c r="T41" s="95"/>
      <c r="U41" s="113"/>
      <c r="V41" s="113"/>
      <c r="W41" s="114"/>
      <c r="X41" s="150" t="str">
        <f t="shared" ref="X41:AD41" ca="1" si="20">IF((X39/$D39+X40/$D40)/2&gt;$V39,X39&amp;" "&amp;$B39&amp;CHAR(10)&amp;" &amp; "&amp;X40&amp;" "&amp;$B40,"")</f>
        <v>82 produit 7
 &amp; 0 produit 8</v>
      </c>
      <c r="Y41" s="150" t="str">
        <f t="shared" ca="1" si="20"/>
        <v>68 produit 7
 &amp; 1 produit 8</v>
      </c>
      <c r="Z41" s="150" t="str">
        <f t="shared" ca="1" si="20"/>
        <v>55 produit 7
 &amp; 2 produit 8</v>
      </c>
      <c r="AA41" s="150" t="str">
        <f t="shared" ca="1" si="20"/>
        <v>41 produit 7
 &amp; 2 produit 8</v>
      </c>
      <c r="AB41" s="150" t="str">
        <f t="shared" ca="1" si="20"/>
        <v>28 produit 7
 &amp; 3 produit 8</v>
      </c>
      <c r="AC41" s="150" t="str">
        <f t="shared" ca="1" si="20"/>
        <v>14 produit 7
 &amp; 3 produit 8</v>
      </c>
      <c r="AD41" s="150" t="str">
        <f t="shared" ca="1" si="20"/>
        <v>0 produit 7
 &amp; 4 produit 8</v>
      </c>
      <c r="AE41" s="133"/>
    </row>
    <row r="42" spans="1:31" s="28" customFormat="1" ht="22.5" hidden="1" customHeight="1" outlineLevel="1" x14ac:dyDescent="0.2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113"/>
      <c r="V42" s="113"/>
      <c r="W42" s="114"/>
      <c r="X42" s="151">
        <f t="shared" ref="X42:AC42" ca="1" si="21">IF(X45=W45,"",X45)</f>
        <v>1</v>
      </c>
      <c r="Y42" s="151">
        <f t="shared" ca="1" si="21"/>
        <v>2</v>
      </c>
      <c r="Z42" s="151">
        <f t="shared" ca="1" si="21"/>
        <v>3</v>
      </c>
      <c r="AA42" s="151">
        <f t="shared" ca="1" si="21"/>
        <v>4</v>
      </c>
      <c r="AB42" s="151">
        <f t="shared" ca="1" si="21"/>
        <v>5</v>
      </c>
      <c r="AC42" s="151">
        <f t="shared" ca="1" si="21"/>
        <v>6</v>
      </c>
      <c r="AD42" s="151">
        <f ca="1">IF(AD45=AC45,"",AD45)</f>
        <v>7</v>
      </c>
      <c r="AE42" s="133"/>
    </row>
    <row r="43" spans="1:31" s="28" customFormat="1" ht="22.5" hidden="1" customHeight="1" outlineLevel="1" x14ac:dyDescent="0.2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113"/>
      <c r="V43" s="113"/>
      <c r="W43" s="114"/>
      <c r="X43" s="152" t="str">
        <f t="shared" ref="X43:AD43" ca="1" si="22">IF(X41&lt;&gt;Y41,X41,"")</f>
        <v>82 produit 7
 &amp; 0 produit 8</v>
      </c>
      <c r="Y43" s="152" t="str">
        <f t="shared" ca="1" si="22"/>
        <v>68 produit 7
 &amp; 1 produit 8</v>
      </c>
      <c r="Z43" s="152" t="str">
        <f t="shared" ca="1" si="22"/>
        <v>55 produit 7
 &amp; 2 produit 8</v>
      </c>
      <c r="AA43" s="152" t="str">
        <f t="shared" ca="1" si="22"/>
        <v>41 produit 7
 &amp; 2 produit 8</v>
      </c>
      <c r="AB43" s="152" t="str">
        <f t="shared" ca="1" si="22"/>
        <v>28 produit 7
 &amp; 3 produit 8</v>
      </c>
      <c r="AC43" s="152" t="str">
        <f ca="1">IF(AC41&lt;&gt;AD41,AC41,"")</f>
        <v>14 produit 7
 &amp; 3 produit 8</v>
      </c>
      <c r="AD43" s="152" t="str">
        <f t="shared" ca="1" si="22"/>
        <v>0 produit 7
 &amp; 4 produit 8</v>
      </c>
      <c r="AE43" s="133"/>
    </row>
    <row r="44" spans="1:31" s="28" customFormat="1" ht="22.5" hidden="1" customHeight="1" outlineLevel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113"/>
      <c r="V44" s="113"/>
      <c r="W44" s="114"/>
      <c r="X44" s="154">
        <f t="shared" ref="X44:AD44" ca="1" si="23">IF(X43&lt;&gt;"",1,"")</f>
        <v>1</v>
      </c>
      <c r="Y44" s="154">
        <f t="shared" ca="1" si="23"/>
        <v>1</v>
      </c>
      <c r="Z44" s="154">
        <f t="shared" ca="1" si="23"/>
        <v>1</v>
      </c>
      <c r="AA44" s="154">
        <f t="shared" ca="1" si="23"/>
        <v>1</v>
      </c>
      <c r="AB44" s="154">
        <f t="shared" ca="1" si="23"/>
        <v>1</v>
      </c>
      <c r="AC44" s="154">
        <f t="shared" ca="1" si="23"/>
        <v>1</v>
      </c>
      <c r="AD44" s="154">
        <f t="shared" ca="1" si="23"/>
        <v>1</v>
      </c>
      <c r="AE44" s="133"/>
    </row>
    <row r="45" spans="1:31" s="28" customFormat="1" ht="22.5" hidden="1" customHeight="1" outlineLevel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113"/>
      <c r="V45" s="155"/>
      <c r="W45" s="114"/>
      <c r="X45" s="154">
        <f ca="1">IF(X44=0,"",X44)</f>
        <v>1</v>
      </c>
      <c r="Y45" s="154">
        <f ca="1">SUM($X44:Y44)</f>
        <v>2</v>
      </c>
      <c r="Z45" s="154">
        <f ca="1">SUM($X44:Z44)</f>
        <v>3</v>
      </c>
      <c r="AA45" s="154">
        <f ca="1">SUM($X44:AA44)</f>
        <v>4</v>
      </c>
      <c r="AB45" s="154">
        <f ca="1">SUM($X44:AB44)</f>
        <v>5</v>
      </c>
      <c r="AC45" s="154">
        <f ca="1">SUM($X44:AC44)</f>
        <v>6</v>
      </c>
      <c r="AD45" s="154">
        <f ca="1">SUM($X44:AD44)</f>
        <v>7</v>
      </c>
      <c r="AE45" s="133"/>
    </row>
    <row r="46" spans="1:31" s="28" customFormat="1" ht="22.5" hidden="1" outlineLevel="1" x14ac:dyDescent="0.2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113"/>
      <c r="V46" s="113"/>
      <c r="W46" s="114"/>
      <c r="X46" s="156" t="str">
        <f ca="1">IF(ISNA(X45),"Vous ne pouvez plus gagner"&amp;CHAR(10)&amp;"autant de rangs",IF(COUNTIF($X43:$AD43,"&gt;&lt;")&gt;=1,HLOOKUP(1,$X42:$AD43,2,FALSE),""))</f>
        <v>82 produit 7
 &amp; 0 produit 8</v>
      </c>
      <c r="Y46" s="156" t="str">
        <f ca="1">IF(COUNTIF($X43:$AD43,"&gt;&lt;")&gt;=2,HLOOKUP(2,$X42:$AD43,2,FALSE),"")</f>
        <v>68 produit 7
 &amp; 1 produit 8</v>
      </c>
      <c r="Z46" s="156" t="str">
        <f ca="1">IF(COUNTIF($X43:$AD43,"&gt;&lt;")&gt;=3,HLOOKUP(3,$X42:$AD43,2,FALSE),"")</f>
        <v>55 produit 7
 &amp; 2 produit 8</v>
      </c>
      <c r="AA46" s="156" t="str">
        <f ca="1">IF(COUNTIF($X43:$AD43,"&gt;&lt;")&gt;=4,HLOOKUP(4,$X42:$AD43,2,FALSE),"")</f>
        <v>41 produit 7
 &amp; 2 produit 8</v>
      </c>
      <c r="AB46" s="156" t="str">
        <f ca="1">IF(COUNTIF($X43:$AD43,"&gt;&lt;")&gt;=5,HLOOKUP(5,$X42:$AD43,2,FALSE),"")</f>
        <v>28 produit 7
 &amp; 3 produit 8</v>
      </c>
      <c r="AC46" s="156" t="str">
        <f ca="1">IF(COUNTIF($X43:$AD43,"&gt;&lt;")&gt;=6,HLOOKUP(6,$X42:$AD43,2,FALSE),"")</f>
        <v>14 produit 7
 &amp; 3 produit 8</v>
      </c>
      <c r="AD46" s="156" t="str">
        <f ca="1">IF(COUNTIF($X43:$AD43,"&gt;&lt;")&gt;=7,HLOOKUP(7,$X42:$AD43,2,FALSE),"")</f>
        <v>0 produit 7
 &amp; 4 produit 8</v>
      </c>
      <c r="AE46" s="133"/>
    </row>
    <row r="47" spans="1:31" collapsed="1" x14ac:dyDescent="0.25">
      <c r="A47" s="94"/>
      <c r="B47" s="94"/>
      <c r="C47" s="95"/>
      <c r="D47" s="94"/>
      <c r="E47" s="94"/>
      <c r="F47" s="94"/>
      <c r="G47" s="94"/>
      <c r="H47" s="95"/>
      <c r="I47" s="95"/>
      <c r="J47" s="27"/>
      <c r="K47" s="130"/>
      <c r="L47" s="131"/>
      <c r="M47" s="131"/>
      <c r="N47" s="131"/>
      <c r="O47" s="95"/>
      <c r="P47" s="95"/>
      <c r="Q47" s="95"/>
      <c r="R47" s="95"/>
      <c r="S47" s="95"/>
      <c r="T47" s="95"/>
      <c r="U47" s="113"/>
      <c r="V47" s="113"/>
      <c r="W47" s="114"/>
      <c r="X47" s="132"/>
      <c r="Y47" s="132"/>
      <c r="Z47" s="132"/>
      <c r="AA47" s="133"/>
      <c r="AB47" s="133"/>
      <c r="AC47" s="133"/>
      <c r="AD47" s="133"/>
      <c r="AE47" s="133"/>
    </row>
    <row r="48" spans="1:31" hidden="1" outlineLevel="1" x14ac:dyDescent="0.25">
      <c r="A48" s="94"/>
      <c r="B48" s="94"/>
      <c r="C48" s="95"/>
      <c r="D48" s="94"/>
      <c r="E48" s="94"/>
      <c r="F48" s="94"/>
      <c r="G48" s="94"/>
      <c r="H48" s="95"/>
      <c r="I48" s="95"/>
      <c r="J48" s="27"/>
      <c r="K48" s="130"/>
      <c r="L48" s="131"/>
      <c r="M48" s="131"/>
      <c r="N48" s="131"/>
      <c r="O48" s="95"/>
      <c r="P48" s="95"/>
      <c r="Q48" s="95"/>
      <c r="R48" s="95"/>
      <c r="S48" s="95"/>
      <c r="T48" s="95"/>
      <c r="U48" s="113"/>
      <c r="V48" s="113"/>
      <c r="W48" s="114"/>
      <c r="X48" s="134">
        <v>1</v>
      </c>
      <c r="Y48" s="134">
        <v>0</v>
      </c>
      <c r="Z48" s="134">
        <v>0</v>
      </c>
      <c r="AA48" s="134">
        <f>1/3</f>
        <v>0.33333333333333331</v>
      </c>
      <c r="AB48" s="134">
        <f>2/3</f>
        <v>0.66666666666666663</v>
      </c>
      <c r="AC48" s="134">
        <v>0</v>
      </c>
      <c r="AD48" s="134">
        <f>1/3</f>
        <v>0.33333333333333331</v>
      </c>
      <c r="AE48" s="133"/>
    </row>
    <row r="49" spans="1:31" hidden="1" outlineLevel="1" x14ac:dyDescent="0.25">
      <c r="A49" s="94"/>
      <c r="B49" s="94"/>
      <c r="C49" s="95"/>
      <c r="D49" s="94"/>
      <c r="E49" s="94"/>
      <c r="F49" s="94"/>
      <c r="G49" s="94"/>
      <c r="H49" s="95"/>
      <c r="I49" s="95"/>
      <c r="J49" s="27"/>
      <c r="K49" s="130"/>
      <c r="L49" s="131"/>
      <c r="M49" s="131"/>
      <c r="N49" s="131"/>
      <c r="O49" s="95"/>
      <c r="P49" s="95"/>
      <c r="Q49" s="95"/>
      <c r="R49" s="95"/>
      <c r="S49" s="95"/>
      <c r="T49" s="95"/>
      <c r="U49" s="113"/>
      <c r="V49" s="113"/>
      <c r="W49" s="114"/>
      <c r="X49" s="134">
        <v>0</v>
      </c>
      <c r="Y49" s="134">
        <v>1</v>
      </c>
      <c r="Z49" s="134">
        <v>0</v>
      </c>
      <c r="AA49" s="134">
        <f>1/3</f>
        <v>0.33333333333333331</v>
      </c>
      <c r="AB49" s="134">
        <f>1/3</f>
        <v>0.33333333333333331</v>
      </c>
      <c r="AC49" s="134">
        <v>0.67</v>
      </c>
      <c r="AD49" s="134">
        <v>0</v>
      </c>
      <c r="AE49" s="133"/>
    </row>
    <row r="50" spans="1:31" hidden="1" outlineLevel="1" x14ac:dyDescent="0.25">
      <c r="A50" s="94"/>
      <c r="B50" s="94"/>
      <c r="C50" s="95"/>
      <c r="D50" s="94"/>
      <c r="E50" s="94"/>
      <c r="F50" s="94"/>
      <c r="G50" s="94"/>
      <c r="H50" s="95"/>
      <c r="I50" s="95"/>
      <c r="J50" s="27"/>
      <c r="K50" s="130"/>
      <c r="L50" s="131"/>
      <c r="M50" s="131"/>
      <c r="N50" s="131"/>
      <c r="O50" s="95"/>
      <c r="P50" s="95"/>
      <c r="Q50" s="95"/>
      <c r="R50" s="95"/>
      <c r="S50" s="95"/>
      <c r="T50" s="95"/>
      <c r="U50" s="113"/>
      <c r="V50" s="113"/>
      <c r="W50" s="114"/>
      <c r="X50" s="134">
        <v>0</v>
      </c>
      <c r="Y50" s="134">
        <v>0</v>
      </c>
      <c r="Z50" s="134">
        <v>1</v>
      </c>
      <c r="AA50" s="134">
        <f>1/3</f>
        <v>0.33333333333333331</v>
      </c>
      <c r="AB50" s="134">
        <v>0</v>
      </c>
      <c r="AC50" s="134">
        <f>1/3</f>
        <v>0.33333333333333331</v>
      </c>
      <c r="AD50" s="134">
        <f>2/3</f>
        <v>0.66666666666666663</v>
      </c>
      <c r="AE50" s="133"/>
    </row>
    <row r="51" spans="1:31" ht="15" customHeight="1" collapsed="1" x14ac:dyDescent="0.25">
      <c r="A51" s="94"/>
      <c r="B51" s="135" t="s">
        <v>49</v>
      </c>
      <c r="C51" s="120"/>
      <c r="D51" s="136">
        <f>VLOOKUP($B8,'[1]Fil Rouge 5'!$A$1:$BI$65536,3,FALSE)</f>
        <v>155</v>
      </c>
      <c r="E51" s="136">
        <f>ROUNDUP(D51*$F$2,0)</f>
        <v>45</v>
      </c>
      <c r="F51" s="136">
        <f>D51*$F$3</f>
        <v>68.2</v>
      </c>
      <c r="G51" s="137">
        <f>ROUND(VLOOKUP($B8,'[1]Fil Rouge 5'!$A$1:$BI$65536,6,FALSE),0)</f>
        <v>19</v>
      </c>
      <c r="H51" s="138">
        <f>ROUND(VLOOKUP($B8,'[1]Fil Rouge 5'!$A$1:$BI$65536,5,FALSE),0)</f>
        <v>0</v>
      </c>
      <c r="I51" s="124"/>
      <c r="J51" s="139">
        <f>ROUND(VLOOKUP($B8,'[1]Fil Rouge 5'!$A$1:$BI$65536,7,FALSE),3)</f>
        <v>0.123</v>
      </c>
      <c r="K51" s="131">
        <f>IF(E51-G51&lt;0,0,E51-G51)</f>
        <v>26</v>
      </c>
      <c r="L51" s="131">
        <f>ROUND(E51/Paramètres!$H$7,0)</f>
        <v>3</v>
      </c>
      <c r="M51" s="131">
        <f ca="1">MAX(ROUND(50%*L51,0),ROUND(K51/Paramètres!$H$8,0))</f>
        <v>4</v>
      </c>
      <c r="N51" s="140">
        <f>IF((G51-D51*$F$4)&lt;0,ROUNDUP(G51-D51*$F$4,0),IF((G51-D51*$F$4)&gt;0,ROUNDDOWN(G51-D51*$F$4,0),(G51-D51*$F$4)))</f>
        <v>-3</v>
      </c>
      <c r="O51" s="120"/>
      <c r="P51" s="188">
        <f>ROUND(VLOOKUP($B8,'[1]Fil Rouge 5'!$A$1:$BI$65536,24,FALSE),4)</f>
        <v>0.15040000000000001</v>
      </c>
      <c r="Q51" s="191" t="str">
        <f>"1 "&amp;LEFT(B53,14)&amp;CHAR(10)&amp;"= "&amp;ROUND(E52/E53,0)&amp;" "&amp;B52&amp;CHAR(10)&amp;"= "&amp;ROUND(E51/E53,0)&amp;" "&amp;B51</f>
        <v>1 produit 11
= 6 produit 10
= 3 produit 9</v>
      </c>
      <c r="R51" s="129"/>
      <c r="S51" s="194" t="str">
        <f>VLOOKUP($B$7,'Synthèse Magasin'!$B$61:$U$84:'Synthèse Magasin'!$B$40:$U$59:'Synthèse Magasin'!$B$7:$U$38,12,FALSE)&amp;CHAR(10)&amp;LEFT(T7,6)</f>
        <v>14
sur 34</v>
      </c>
      <c r="T51" s="203" t="s">
        <v>56</v>
      </c>
      <c r="U51" s="200" t="e">
        <f ca="1">IF(VLOOKUP($B$7,Paramètres!$A$2:$D$183,2,FALSE)="A",OFFSET('Synthèse Magasin'!$L$60,MATCH(VLOOKUP($B$7,'Synthèse Magasin'!$B$61:$U$84,12,FALSE)-VLOOKUP($T$10,Paramètres!$J$2:$K$21,2,FALSE),'Synthèse Magasin'!$M$61:$M$84,0),0),IF(VLOOKUP($B$7,Paramètres!$A$2:$D$183,2,FALSE)="B",OFFSET('Synthèse Magasin'!$L$39,MATCH(VLOOKUP($B$7,'Synthèse Magasin'!$B$40:$U$59,12,FALSE)-VLOOKUP($T$10,Paramètres!$J$2:$K$21,2,FALSE),'Synthèse Magasin'!$M$40:$M$59,0),0),IF(VLOOKUP($B$7,Paramètres!$A$2:$D$183,2,FALSE)="C",OFFSET('Synthèse Magasin'!$L$6,MATCH(VLOOKUP($B$7,'Synthèse Magasin'!$B$7:$U$38,12,FALSE)-VLOOKUP($T$10,Paramètres!$J$2:$K$21,2,FALSE),'Synthèse Magasin'!$M$7:$M$38,0),0),"erreur")))</f>
        <v>#N/A</v>
      </c>
      <c r="V51" s="199" t="e">
        <f ca="1">U51-P51</f>
        <v>#N/A</v>
      </c>
      <c r="W51" s="113">
        <f>1/3</f>
        <v>0.33333333333333331</v>
      </c>
      <c r="X51" s="132" t="e">
        <f t="shared" ref="X51:AD53" ca="1" si="24">ROUNDUP($V$51/$W51*X48*$D51,0)</f>
        <v>#N/A</v>
      </c>
      <c r="Y51" s="132" t="e">
        <f t="shared" ca="1" si="24"/>
        <v>#N/A</v>
      </c>
      <c r="Z51" s="132" t="e">
        <f t="shared" ca="1" si="24"/>
        <v>#N/A</v>
      </c>
      <c r="AA51" s="132" t="e">
        <f t="shared" ca="1" si="24"/>
        <v>#N/A</v>
      </c>
      <c r="AB51" s="132" t="e">
        <f t="shared" ca="1" si="24"/>
        <v>#N/A</v>
      </c>
      <c r="AC51" s="132" t="e">
        <f t="shared" ca="1" si="24"/>
        <v>#N/A</v>
      </c>
      <c r="AD51" s="132" t="e">
        <f t="shared" ca="1" si="24"/>
        <v>#N/A</v>
      </c>
      <c r="AE51" s="133"/>
    </row>
    <row r="52" spans="1:31" x14ac:dyDescent="0.25">
      <c r="A52" s="94"/>
      <c r="B52" s="135" t="s">
        <v>50</v>
      </c>
      <c r="C52" s="120"/>
      <c r="D52" s="136">
        <f>VLOOKUP($B8,'[1]Fil Rouge 5'!$A$1:$BI$65536,10,FALSE)</f>
        <v>258</v>
      </c>
      <c r="E52" s="136">
        <f>ROUNDUP(D52*$F$2,0)</f>
        <v>75</v>
      </c>
      <c r="F52" s="136">
        <f>D52*$F$3</f>
        <v>113.52</v>
      </c>
      <c r="G52" s="137">
        <f>ROUND(VLOOKUP($B8,'[1]Fil Rouge 5'!$A$1:$BI$65536,13,FALSE),0)</f>
        <v>32</v>
      </c>
      <c r="H52" s="138">
        <f>ROUND(VLOOKUP($B8,'[1]Fil Rouge 5'!$A$1:$BI$65536,12,FALSE),0)</f>
        <v>2</v>
      </c>
      <c r="I52" s="124"/>
      <c r="J52" s="141">
        <f>ROUND(VLOOKUP($B8,'[1]Fil Rouge 5'!$A$1:$BI$65536,14,FALSE),3)</f>
        <v>0.124</v>
      </c>
      <c r="K52" s="131">
        <f>IF(E52-G52&lt;0,0,E52-G52)</f>
        <v>43</v>
      </c>
      <c r="L52" s="131">
        <f>ROUND(E52/Paramètres!$H$7,0)</f>
        <v>6</v>
      </c>
      <c r="M52" s="131">
        <f ca="1">MAX(ROUND(50%*L52,0),ROUND(K52/Paramètres!$H$8,0))</f>
        <v>7</v>
      </c>
      <c r="N52" s="140">
        <f>IF((G52-D52*$F$4)&lt;0,ROUNDUP(G52-D52*$F$4,0),IF((G52-D52*$F$4)&gt;0,ROUNDDOWN(G52-D52*$F$4,0),(G52-D52*$F$4)))</f>
        <v>-5</v>
      </c>
      <c r="O52" s="120"/>
      <c r="P52" s="188"/>
      <c r="Q52" s="191"/>
      <c r="R52" s="129"/>
      <c r="S52" s="194"/>
      <c r="T52" s="203"/>
      <c r="U52" s="200"/>
      <c r="V52" s="199"/>
      <c r="W52" s="113">
        <f>1/3</f>
        <v>0.33333333333333331</v>
      </c>
      <c r="X52" s="132" t="e">
        <f t="shared" ca="1" si="24"/>
        <v>#N/A</v>
      </c>
      <c r="Y52" s="132" t="e">
        <f t="shared" ca="1" si="24"/>
        <v>#N/A</v>
      </c>
      <c r="Z52" s="132" t="e">
        <f t="shared" ca="1" si="24"/>
        <v>#N/A</v>
      </c>
      <c r="AA52" s="132" t="e">
        <f t="shared" ca="1" si="24"/>
        <v>#N/A</v>
      </c>
      <c r="AB52" s="132" t="e">
        <f t="shared" ca="1" si="24"/>
        <v>#N/A</v>
      </c>
      <c r="AC52" s="132" t="e">
        <f t="shared" ca="1" si="24"/>
        <v>#N/A</v>
      </c>
      <c r="AD52" s="132" t="e">
        <f t="shared" ca="1" si="24"/>
        <v>#N/A</v>
      </c>
      <c r="AE52" s="133"/>
    </row>
    <row r="53" spans="1:31" ht="15.75" thickBot="1" x14ac:dyDescent="0.3">
      <c r="A53" s="94"/>
      <c r="B53" s="142" t="s">
        <v>51</v>
      </c>
      <c r="C53" s="120"/>
      <c r="D53" s="143">
        <f>VLOOKUP($B8,'[1]Fil Rouge 5'!$A$1:$BI$65536,17,FALSE)</f>
        <v>44</v>
      </c>
      <c r="E53" s="144">
        <f>ROUNDUP(D53*$F$2,0)</f>
        <v>13</v>
      </c>
      <c r="F53" s="144">
        <f>D53*$F$3</f>
        <v>19.36</v>
      </c>
      <c r="G53" s="145">
        <f>ROUND(VLOOKUP($B8,'[1]Fil Rouge 5'!$A$1:$BI$65536,20,FALSE),0)</f>
        <v>9</v>
      </c>
      <c r="H53" s="146">
        <f>ROUND(VLOOKUP($B8,'[1]Fil Rouge 5'!$A$1:$BI$65536,19,FALSE),0)</f>
        <v>0</v>
      </c>
      <c r="I53" s="124"/>
      <c r="J53" s="147">
        <f>ROUND(VLOOKUP($B8,'[1]Fil Rouge 5'!$A$1:$BI$65536,21,FALSE),3)</f>
        <v>0.20499999999999999</v>
      </c>
      <c r="K53" s="148">
        <f>IF(E53-G53&lt;0,0,E53-G53)</f>
        <v>4</v>
      </c>
      <c r="L53" s="148">
        <f>ROUND(E53/Paramètres!$H$7,0)</f>
        <v>1</v>
      </c>
      <c r="M53" s="148">
        <f ca="1">MAX(ROUND(50%*L53,0),ROUND(K53/Paramètres!$H$8,0))</f>
        <v>1</v>
      </c>
      <c r="N53" s="149">
        <f>IF((G53-D53*$F$4)&lt;0,ROUNDUP(G53-D53*$F$4,0),IF((G53-D53*$F$4)&gt;0,ROUNDDOWN(G53-D53*$F$4,0),(G53-D53*$F$4)))</f>
        <v>2</v>
      </c>
      <c r="O53" s="120"/>
      <c r="P53" s="189"/>
      <c r="Q53" s="192"/>
      <c r="R53" s="129"/>
      <c r="S53" s="195"/>
      <c r="T53" s="204"/>
      <c r="U53" s="200"/>
      <c r="V53" s="199"/>
      <c r="W53" s="113">
        <f>1/3</f>
        <v>0.33333333333333331</v>
      </c>
      <c r="X53" s="132" t="e">
        <f t="shared" ca="1" si="24"/>
        <v>#N/A</v>
      </c>
      <c r="Y53" s="132" t="e">
        <f t="shared" ca="1" si="24"/>
        <v>#N/A</v>
      </c>
      <c r="Z53" s="132" t="e">
        <f t="shared" ca="1" si="24"/>
        <v>#N/A</v>
      </c>
      <c r="AA53" s="132" t="e">
        <f t="shared" ca="1" si="24"/>
        <v>#N/A</v>
      </c>
      <c r="AB53" s="132" t="e">
        <f t="shared" ca="1" si="24"/>
        <v>#N/A</v>
      </c>
      <c r="AC53" s="132" t="e">
        <f t="shared" ca="1" si="24"/>
        <v>#N/A</v>
      </c>
      <c r="AD53" s="132" t="e">
        <f t="shared" ca="1" si="24"/>
        <v>#N/A</v>
      </c>
      <c r="AE53" s="133"/>
    </row>
    <row r="54" spans="1:31" hidden="1" outlineLevel="1" x14ac:dyDescent="0.25">
      <c r="A54" s="94"/>
      <c r="B54" s="94"/>
      <c r="C54" s="95"/>
      <c r="D54" s="94"/>
      <c r="E54" s="94"/>
      <c r="F54" s="94"/>
      <c r="G54" s="94"/>
      <c r="H54" s="95"/>
      <c r="I54" s="95"/>
      <c r="J54" s="27"/>
      <c r="K54" s="130"/>
      <c r="L54" s="131"/>
      <c r="M54" s="131"/>
      <c r="N54" s="131"/>
      <c r="O54" s="95"/>
      <c r="P54" s="95"/>
      <c r="Q54" s="95"/>
      <c r="R54" s="95"/>
      <c r="S54" s="95"/>
      <c r="T54" s="95"/>
      <c r="U54" s="113"/>
      <c r="V54" s="113"/>
      <c r="W54" s="114"/>
      <c r="X54" s="150" t="e">
        <f t="shared" ref="X54:AD54" ca="1" si="25">IF((X52/$D52+X53/$D53+X51/$D51)*$W51&gt;$V51,X51&amp;" "&amp;$B51&amp;CHAR(10)&amp;" &amp; "&amp;X52&amp;" "&amp;$B52&amp;CHAR(10)&amp;" &amp; "&amp;X53&amp;" "&amp;LEFT($B53,14),"")</f>
        <v>#N/A</v>
      </c>
      <c r="Y54" s="150" t="e">
        <f t="shared" ca="1" si="25"/>
        <v>#N/A</v>
      </c>
      <c r="Z54" s="150" t="e">
        <f t="shared" ca="1" si="25"/>
        <v>#N/A</v>
      </c>
      <c r="AA54" s="150" t="e">
        <f t="shared" ca="1" si="25"/>
        <v>#N/A</v>
      </c>
      <c r="AB54" s="150" t="e">
        <f t="shared" ca="1" si="25"/>
        <v>#N/A</v>
      </c>
      <c r="AC54" s="150" t="e">
        <f t="shared" ca="1" si="25"/>
        <v>#N/A</v>
      </c>
      <c r="AD54" s="150" t="e">
        <f t="shared" ca="1" si="25"/>
        <v>#N/A</v>
      </c>
      <c r="AE54" s="133"/>
    </row>
    <row r="55" spans="1:31" s="28" customFormat="1" hidden="1" outlineLevel="1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113"/>
      <c r="V55" s="113"/>
      <c r="W55" s="114"/>
      <c r="X55" s="151" t="e">
        <f t="shared" ref="X55:AC55" ca="1" si="26">IF(X58=W58,"",X58)</f>
        <v>#N/A</v>
      </c>
      <c r="Y55" s="151" t="e">
        <f t="shared" ca="1" si="26"/>
        <v>#N/A</v>
      </c>
      <c r="Z55" s="151" t="e">
        <f t="shared" ca="1" si="26"/>
        <v>#N/A</v>
      </c>
      <c r="AA55" s="151" t="e">
        <f t="shared" ca="1" si="26"/>
        <v>#N/A</v>
      </c>
      <c r="AB55" s="151" t="e">
        <f t="shared" ca="1" si="26"/>
        <v>#N/A</v>
      </c>
      <c r="AC55" s="151" t="e">
        <f t="shared" ca="1" si="26"/>
        <v>#N/A</v>
      </c>
      <c r="AD55" s="151" t="e">
        <f ca="1">IF(AD58=AC58,"",AD58)</f>
        <v>#N/A</v>
      </c>
      <c r="AE55" s="133"/>
    </row>
    <row r="56" spans="1:31" s="28" customFormat="1" hidden="1" outlineLevel="1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113"/>
      <c r="V56" s="113"/>
      <c r="W56" s="114"/>
      <c r="X56" s="152" t="e">
        <f t="shared" ref="X56:AD56" ca="1" si="27">IF(X54&lt;&gt;Y54,X54,"")</f>
        <v>#N/A</v>
      </c>
      <c r="Y56" s="152" t="e">
        <f t="shared" ca="1" si="27"/>
        <v>#N/A</v>
      </c>
      <c r="Z56" s="152" t="e">
        <f t="shared" ca="1" si="27"/>
        <v>#N/A</v>
      </c>
      <c r="AA56" s="152" t="e">
        <f t="shared" ca="1" si="27"/>
        <v>#N/A</v>
      </c>
      <c r="AB56" s="152" t="e">
        <f t="shared" ca="1" si="27"/>
        <v>#N/A</v>
      </c>
      <c r="AC56" s="152" t="e">
        <f ca="1">IF(AC54&lt;&gt;AD54,AC54,"")</f>
        <v>#N/A</v>
      </c>
      <c r="AD56" s="152" t="e">
        <f t="shared" ca="1" si="27"/>
        <v>#N/A</v>
      </c>
      <c r="AE56" s="133"/>
    </row>
    <row r="57" spans="1:31" s="28" customFormat="1" hidden="1" outlineLevel="1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113"/>
      <c r="V57" s="113"/>
      <c r="W57" s="114"/>
      <c r="X57" s="154" t="e">
        <f t="shared" ref="X57:AD57" ca="1" si="28">IF(X56&lt;&gt;"",1,"")</f>
        <v>#N/A</v>
      </c>
      <c r="Y57" s="154" t="e">
        <f t="shared" ca="1" si="28"/>
        <v>#N/A</v>
      </c>
      <c r="Z57" s="154" t="e">
        <f t="shared" ca="1" si="28"/>
        <v>#N/A</v>
      </c>
      <c r="AA57" s="154" t="e">
        <f t="shared" ca="1" si="28"/>
        <v>#N/A</v>
      </c>
      <c r="AB57" s="154" t="e">
        <f t="shared" ca="1" si="28"/>
        <v>#N/A</v>
      </c>
      <c r="AC57" s="154" t="e">
        <f t="shared" ca="1" si="28"/>
        <v>#N/A</v>
      </c>
      <c r="AD57" s="154" t="e">
        <f t="shared" ca="1" si="28"/>
        <v>#N/A</v>
      </c>
      <c r="AE57" s="133"/>
    </row>
    <row r="58" spans="1:31" s="28" customFormat="1" hidden="1" outlineLevel="1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113"/>
      <c r="V58" s="155"/>
      <c r="W58" s="114"/>
      <c r="X58" s="154" t="e">
        <f ca="1">IF(X57=0,"",X57)</f>
        <v>#N/A</v>
      </c>
      <c r="Y58" s="154" t="e">
        <f ca="1">SUM($X57:Y57)</f>
        <v>#N/A</v>
      </c>
      <c r="Z58" s="154" t="e">
        <f ca="1">SUM($X57:Z57)</f>
        <v>#N/A</v>
      </c>
      <c r="AA58" s="154" t="e">
        <f ca="1">SUM($X57:AA57)</f>
        <v>#N/A</v>
      </c>
      <c r="AB58" s="154" t="e">
        <f ca="1">SUM($X57:AB57)</f>
        <v>#N/A</v>
      </c>
      <c r="AC58" s="154" t="e">
        <f ca="1">SUM($X57:AC57)</f>
        <v>#N/A</v>
      </c>
      <c r="AD58" s="154" t="e">
        <f ca="1">SUM($X57:AD57)</f>
        <v>#N/A</v>
      </c>
      <c r="AE58" s="133"/>
    </row>
    <row r="59" spans="1:31" s="28" customFormat="1" ht="33.75" hidden="1" outlineLevel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113"/>
      <c r="V59" s="113"/>
      <c r="W59" s="114"/>
      <c r="X59" s="156" t="str">
        <f ca="1">IF(ISNA(X58),"Choisissez uniquement"&amp;CHAR(10)&amp;" un rang avec *",IF(COUNTIF($X56:$AD56,"&gt;&lt;")&gt;=1,HLOOKUP(1,$X55:$AD56,2,FALSE),""))</f>
        <v>Choisissez uniquement
 un rang avec *</v>
      </c>
      <c r="Y59" s="156" t="str">
        <f ca="1">IF(COUNTIF($X56:$AD56,"&gt;&lt;")&gt;=2,HLOOKUP(2,$X55:$AD56,2,FALSE),"")</f>
        <v/>
      </c>
      <c r="Z59" s="156" t="str">
        <f ca="1">IF(COUNTIF($X56:$AD56,"&gt;&lt;")&gt;=3,HLOOKUP(3,$X55:$AD56,2,FALSE),"")</f>
        <v/>
      </c>
      <c r="AA59" s="156" t="str">
        <f ca="1">IF(COUNTIF($X56:$AD56,"&gt;&lt;")&gt;=4,HLOOKUP(4,$X55:$AD56,2,FALSE),"")</f>
        <v/>
      </c>
      <c r="AB59" s="156" t="str">
        <f ca="1">IF(COUNTIF($X56:$AD56,"&gt;&lt;")&gt;=5,HLOOKUP(5,$X55:$AD56,2,FALSE),"")</f>
        <v/>
      </c>
      <c r="AC59" s="156" t="str">
        <f ca="1">IF(COUNTIF($X56:$AD56,"&gt;&lt;")&gt;=6,HLOOKUP(6,$X55:$AD56,2,FALSE),"")</f>
        <v/>
      </c>
      <c r="AD59" s="156" t="str">
        <f ca="1">IF(COUNTIF($X56:$AD56,"&gt;&lt;")&gt;=7,HLOOKUP(7,$X55:$AD56,2,FALSE),"")</f>
        <v/>
      </c>
      <c r="AE59" s="133"/>
    </row>
    <row r="60" spans="1:31" collapsed="1" x14ac:dyDescent="0.25">
      <c r="A60" s="94"/>
      <c r="B60" s="201"/>
      <c r="C60" s="201"/>
      <c r="D60" s="201"/>
      <c r="E60" s="201"/>
      <c r="F60" s="168"/>
      <c r="G60" s="95"/>
      <c r="H60" s="95"/>
      <c r="I60" s="95"/>
      <c r="J60" s="95"/>
      <c r="K60" s="94"/>
      <c r="L60" s="94"/>
      <c r="M60" s="94"/>
      <c r="N60" s="94"/>
      <c r="O60" s="95"/>
      <c r="P60" s="95"/>
      <c r="Q60" s="95"/>
      <c r="R60" s="95"/>
      <c r="S60" s="95"/>
      <c r="T60" s="95"/>
      <c r="U60" s="110"/>
      <c r="V60" s="110"/>
      <c r="W60" s="111"/>
      <c r="X60" s="111"/>
      <c r="Y60" s="111"/>
      <c r="Z60" s="111"/>
      <c r="AA60" s="111"/>
      <c r="AB60" s="111"/>
      <c r="AC60" s="111"/>
      <c r="AD60" s="111"/>
      <c r="AE60" s="111"/>
    </row>
    <row r="61" spans="1:31" ht="15.75" thickBot="1" x14ac:dyDescent="0.3">
      <c r="A61" s="94"/>
      <c r="B61" s="168"/>
      <c r="C61" s="168"/>
      <c r="D61" s="168"/>
      <c r="E61" s="168"/>
      <c r="F61" s="168"/>
      <c r="G61" s="95"/>
      <c r="H61" s="95"/>
      <c r="I61" s="95"/>
      <c r="J61" s="95"/>
      <c r="K61" s="94"/>
      <c r="L61" s="94"/>
      <c r="M61" s="94"/>
      <c r="N61" s="94"/>
      <c r="O61" s="95"/>
      <c r="P61" s="95"/>
      <c r="Q61" s="95"/>
      <c r="R61" s="95"/>
      <c r="S61" s="95"/>
      <c r="T61" s="95"/>
      <c r="U61" s="110"/>
      <c r="V61" s="110"/>
      <c r="W61" s="111"/>
      <c r="X61" s="111"/>
      <c r="Y61" s="169"/>
      <c r="Z61" s="111"/>
      <c r="AA61" s="111"/>
      <c r="AB61" s="111"/>
      <c r="AC61" s="111"/>
      <c r="AD61" s="111"/>
      <c r="AE61" s="111"/>
    </row>
    <row r="62" spans="1:31" ht="18.75" x14ac:dyDescent="0.3">
      <c r="A62" s="94"/>
      <c r="B62" s="153"/>
      <c r="C62" s="153"/>
      <c r="D62" s="153"/>
      <c r="E62" s="95"/>
      <c r="F62" s="95"/>
      <c r="G62" s="95"/>
      <c r="H62" s="95"/>
      <c r="I62" s="95"/>
      <c r="J62" s="95"/>
      <c r="K62" s="94"/>
      <c r="L62" s="94"/>
      <c r="M62" s="94"/>
      <c r="N62" s="94"/>
      <c r="O62" s="95"/>
      <c r="P62" s="95"/>
      <c r="Q62" s="95"/>
      <c r="R62" s="95"/>
      <c r="S62" s="180" t="s">
        <v>31</v>
      </c>
      <c r="T62" s="181"/>
      <c r="U62" s="110"/>
      <c r="V62" s="110"/>
      <c r="W62" s="111"/>
      <c r="X62" s="111"/>
      <c r="Y62" s="111"/>
      <c r="Z62" s="111"/>
      <c r="AA62" s="111"/>
      <c r="AB62" s="111"/>
      <c r="AC62" s="111"/>
      <c r="AD62" s="111"/>
      <c r="AE62" s="111"/>
    </row>
    <row r="63" spans="1:31" ht="15" customHeight="1" x14ac:dyDescent="0.25">
      <c r="A63" s="94"/>
      <c r="B63" s="153"/>
      <c r="C63" s="153"/>
      <c r="D63" s="153"/>
      <c r="E63" s="95"/>
      <c r="F63" s="95"/>
      <c r="G63" s="95"/>
      <c r="H63" s="95"/>
      <c r="I63" s="95"/>
      <c r="J63" s="95"/>
      <c r="K63" s="94"/>
      <c r="L63" s="94"/>
      <c r="M63" s="94"/>
      <c r="N63" s="94"/>
      <c r="O63" s="95"/>
      <c r="P63" s="95"/>
      <c r="Q63" s="95"/>
      <c r="R63" s="95"/>
      <c r="S63" s="182" t="str">
        <f>Paramètres!T2&amp;IF(Paramètres!T2&lt;&gt;"",IF(Paramètres!T2=1,"er","ème"),"NC")</f>
        <v>26ème</v>
      </c>
      <c r="T63" s="183"/>
      <c r="U63" s="110"/>
      <c r="V63" s="110"/>
      <c r="W63" s="111"/>
      <c r="X63" s="111"/>
      <c r="Y63" s="111"/>
      <c r="Z63" s="111"/>
      <c r="AA63" s="111"/>
      <c r="AB63" s="111"/>
      <c r="AC63" s="111"/>
      <c r="AD63" s="111"/>
      <c r="AE63" s="111"/>
    </row>
    <row r="64" spans="1:31" ht="15.75" customHeight="1" thickBot="1" x14ac:dyDescent="0.3">
      <c r="A64" s="94"/>
      <c r="B64" s="153"/>
      <c r="C64" s="153"/>
      <c r="D64" s="153"/>
      <c r="E64" s="95"/>
      <c r="F64" s="95"/>
      <c r="G64" s="95"/>
      <c r="H64" s="95"/>
      <c r="I64" s="95"/>
      <c r="J64" s="95"/>
      <c r="K64" s="94"/>
      <c r="L64" s="94"/>
      <c r="M64" s="94"/>
      <c r="N64" s="94"/>
      <c r="O64" s="95"/>
      <c r="P64" s="95"/>
      <c r="Q64" s="95"/>
      <c r="R64" s="95"/>
      <c r="S64" s="184"/>
      <c r="T64" s="185"/>
      <c r="U64" s="110"/>
      <c r="V64" s="110"/>
      <c r="W64" s="111"/>
      <c r="X64" s="111"/>
      <c r="Y64" s="111"/>
      <c r="Z64" s="111"/>
      <c r="AA64" s="111"/>
      <c r="AB64" s="111"/>
      <c r="AC64" s="111"/>
      <c r="AD64" s="111"/>
      <c r="AE64" s="111"/>
    </row>
    <row r="65" spans="1:31" x14ac:dyDescent="0.25">
      <c r="A65" s="94"/>
      <c r="B65" s="95"/>
      <c r="C65" s="95"/>
      <c r="D65" s="95"/>
      <c r="E65" s="95"/>
      <c r="F65" s="95"/>
      <c r="G65" s="95"/>
      <c r="H65" s="95"/>
      <c r="I65" s="95"/>
      <c r="J65" s="95"/>
      <c r="K65" s="94"/>
      <c r="L65" s="94"/>
      <c r="M65" s="94"/>
      <c r="N65" s="94"/>
      <c r="O65" s="95"/>
      <c r="P65" s="95"/>
      <c r="Q65" s="186" t="s">
        <v>22</v>
      </c>
      <c r="R65" s="187"/>
      <c r="S65" s="187"/>
      <c r="T65" s="187"/>
      <c r="U65" s="110"/>
      <c r="V65" s="110"/>
      <c r="W65" s="111"/>
      <c r="X65" s="111"/>
      <c r="Y65" s="111"/>
      <c r="Z65" s="111"/>
      <c r="AA65" s="111"/>
      <c r="AB65" s="111"/>
      <c r="AC65" s="111"/>
      <c r="AD65" s="111"/>
      <c r="AE65" s="111"/>
    </row>
    <row r="66" spans="1:31" x14ac:dyDescent="0.25">
      <c r="A66" s="94"/>
      <c r="B66" s="95"/>
      <c r="C66" s="95"/>
      <c r="D66" s="95"/>
      <c r="E66" s="95"/>
      <c r="F66" s="95"/>
      <c r="G66" s="95"/>
      <c r="H66" s="95"/>
      <c r="I66" s="95"/>
      <c r="J66" s="95"/>
      <c r="K66" s="94"/>
      <c r="L66" s="94"/>
      <c r="M66" s="94"/>
      <c r="N66" s="94"/>
      <c r="O66" s="95"/>
      <c r="P66" s="95"/>
      <c r="Q66" s="170"/>
      <c r="R66" s="171"/>
      <c r="S66" s="171"/>
      <c r="T66" s="171"/>
      <c r="U66" s="110"/>
      <c r="V66" s="110"/>
      <c r="W66" s="111"/>
      <c r="X66" s="111"/>
      <c r="Y66" s="111"/>
      <c r="Z66" s="111"/>
      <c r="AA66" s="111"/>
      <c r="AB66" s="111"/>
      <c r="AC66" s="111"/>
      <c r="AD66" s="111"/>
      <c r="AE66" s="111"/>
    </row>
    <row r="67" spans="1:31" ht="15.75" thickBot="1" x14ac:dyDescent="0.3">
      <c r="A67" s="172"/>
      <c r="B67" s="173"/>
      <c r="C67" s="173"/>
      <c r="D67" s="173"/>
      <c r="E67" s="173"/>
      <c r="F67" s="173"/>
      <c r="G67" s="173"/>
      <c r="H67" s="173"/>
      <c r="I67" s="173"/>
      <c r="J67" s="173"/>
      <c r="K67" s="172"/>
      <c r="L67" s="172"/>
      <c r="M67" s="172"/>
      <c r="N67" s="172"/>
      <c r="O67" s="173"/>
      <c r="P67" s="173"/>
      <c r="Q67" s="174"/>
      <c r="R67" s="175"/>
      <c r="S67" s="175"/>
      <c r="T67" s="175"/>
      <c r="U67" s="176"/>
      <c r="V67" s="176"/>
      <c r="W67" s="177"/>
      <c r="X67" s="177"/>
      <c r="Y67" s="177"/>
      <c r="Z67" s="177"/>
      <c r="AA67" s="177"/>
      <c r="AB67" s="177"/>
      <c r="AC67" s="177"/>
      <c r="AD67" s="177"/>
      <c r="AE67" s="177"/>
    </row>
  </sheetData>
  <sheetProtection selectLockedCells="1"/>
  <mergeCells count="37">
    <mergeCell ref="V12:V13"/>
    <mergeCell ref="U12:U13"/>
    <mergeCell ref="B60:E60"/>
    <mergeCell ref="T12:T13"/>
    <mergeCell ref="T21:T22"/>
    <mergeCell ref="T30:T31"/>
    <mergeCell ref="T39:T40"/>
    <mergeCell ref="T51:T53"/>
    <mergeCell ref="U21:U22"/>
    <mergeCell ref="U30:U31"/>
    <mergeCell ref="U39:U40"/>
    <mergeCell ref="U51:U53"/>
    <mergeCell ref="V21:V22"/>
    <mergeCell ref="V30:V31"/>
    <mergeCell ref="V39:V40"/>
    <mergeCell ref="V51:V53"/>
    <mergeCell ref="P12:P13"/>
    <mergeCell ref="P21:P22"/>
    <mergeCell ref="Q30:Q31"/>
    <mergeCell ref="D8:S8"/>
    <mergeCell ref="B6:S6"/>
    <mergeCell ref="D7:S7"/>
    <mergeCell ref="S30:S31"/>
    <mergeCell ref="S12:S13"/>
    <mergeCell ref="S21:S22"/>
    <mergeCell ref="Q12:Q13"/>
    <mergeCell ref="Q21:Q22"/>
    <mergeCell ref="S62:T62"/>
    <mergeCell ref="S63:T64"/>
    <mergeCell ref="Q65:T65"/>
    <mergeCell ref="P51:P53"/>
    <mergeCell ref="P30:P31"/>
    <mergeCell ref="Q51:Q53"/>
    <mergeCell ref="S39:S40"/>
    <mergeCell ref="S51:S53"/>
    <mergeCell ref="P39:P40"/>
    <mergeCell ref="Q39:Q40"/>
  </mergeCells>
  <conditionalFormatting sqref="K51:N53 K30:N31 K39:N40 K12:N13">
    <cfRule type="expression" dxfId="24" priority="35">
      <formula>$N12&lt;0</formula>
    </cfRule>
  </conditionalFormatting>
  <conditionalFormatting sqref="Q60:AE64 S10:AE53">
    <cfRule type="expression" dxfId="23" priority="15">
      <formula>$B$7=$B$8</formula>
    </cfRule>
  </conditionalFormatting>
  <conditionalFormatting sqref="K21:N22">
    <cfRule type="expression" dxfId="22" priority="36">
      <formula>$N21&lt;0</formula>
    </cfRule>
  </conditionalFormatting>
  <conditionalFormatting sqref="J12:J13 J21:J22 J30:J31 J39:J40 J51:J53 P12 P21 P30 P39 P51">
    <cfRule type="expression" dxfId="21" priority="37">
      <formula>OR(J12&gt;$F$4,J12=$F$4)</formula>
    </cfRule>
    <cfRule type="expression" dxfId="20" priority="38">
      <formula>OR(J12&gt;$F$4*90%,J12=$F$4*90%)</formula>
    </cfRule>
  </conditionalFormatting>
  <conditionalFormatting sqref="S12 S21 S30 S39 S51">
    <cfRule type="expression" dxfId="19" priority="57">
      <formula>OR(P12&gt;$F$4,P12=$F$4)</formula>
    </cfRule>
    <cfRule type="expression" dxfId="18" priority="58">
      <formula>OR(P12&gt;$F$4*90%,P12=$F$4*90%)</formula>
    </cfRule>
  </conditionalFormatting>
  <conditionalFormatting sqref="T21">
    <cfRule type="expression" dxfId="17" priority="13">
      <formula>$B$7=$B$8</formula>
    </cfRule>
  </conditionalFormatting>
  <conditionalFormatting sqref="T30">
    <cfRule type="expression" dxfId="16" priority="12">
      <formula>$B$7=$B$8</formula>
    </cfRule>
  </conditionalFormatting>
  <conditionalFormatting sqref="T39">
    <cfRule type="expression" dxfId="15" priority="11">
      <formula>$B$7=$B$8</formula>
    </cfRule>
  </conditionalFormatting>
  <conditionalFormatting sqref="S54:T54">
    <cfRule type="expression" dxfId="14" priority="10">
      <formula>$B$7=$B$8</formula>
    </cfRule>
  </conditionalFormatting>
  <conditionalFormatting sqref="S14:T14">
    <cfRule type="expression" dxfId="13" priority="9">
      <formula>$B$7=$B$8</formula>
    </cfRule>
  </conditionalFormatting>
  <dataValidations count="5">
    <dataValidation type="list" showInputMessage="1" sqref="T39:T40">
      <formula1>OFFSET(X46,,,,COUNTIF(X46:AD46,"&gt;&lt;"))</formula1>
    </dataValidation>
    <dataValidation type="list" showInputMessage="1" sqref="T51:T53">
      <formula1>OFFSET(X59,,,,COUNTIF(X59:AD59,"&gt;&lt;"))</formula1>
    </dataValidation>
    <dataValidation type="list" allowBlank="1" showInputMessage="1" sqref="T21:T22">
      <formula1>OFFSET(X28,,,,COUNTIF(X28:AD28,"&gt;&lt;"))</formula1>
    </dataValidation>
    <dataValidation type="list" allowBlank="1" showInputMessage="1" sqref="T12:T13">
      <formula1>OFFSET(X19,,,,COUNTIF(X19:AD19,"&gt;&lt;"))</formula1>
    </dataValidation>
    <dataValidation type="list" showInputMessage="1" sqref="T30:T31">
      <formula1>OFFSET(X37,,,,COUNTIF(X37:AD37,"&gt;&lt;"))</formula1>
    </dataValidation>
  </dataValidations>
  <hyperlinks>
    <hyperlink ref="T1" r:id="rId1"/>
  </hyperlinks>
  <pageMargins left="0.7" right="0.7" top="0.75" bottom="0.75" header="0.3" footer="0.3"/>
  <pageSetup paperSize="9" scale="76" orientation="landscape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Indicatif" error="Fichier exclusivement conçu pour les agences de la DGA Sud Gironde_x000a_">
          <x14:formula1>
            <xm:f>Paramètres!$F$19:$F$29</xm:f>
          </x14:formula1>
          <xm:sqref>B7</xm:sqref>
        </x14:dataValidation>
        <x14:dataValidation type="list" allowBlank="1" showInputMessage="1" showErrorMessage="1">
          <x14:formula1>
            <xm:f>Paramètres!$J$2:$J$21</xm:f>
          </x14:formula1>
          <xm:sqref>T10:T11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83"/>
  <sheetViews>
    <sheetView workbookViewId="0">
      <selection activeCell="Q1" sqref="Q1"/>
    </sheetView>
  </sheetViews>
  <sheetFormatPr baseColWidth="10" defaultRowHeight="15" x14ac:dyDescent="0.25"/>
  <cols>
    <col min="2" max="2" width="11.140625" style="1" customWidth="1"/>
    <col min="6" max="6" width="16.140625" bestFit="1" customWidth="1"/>
    <col min="10" max="10" width="17.5703125" bestFit="1" customWidth="1"/>
    <col min="12" max="12" width="15.85546875" bestFit="1" customWidth="1"/>
  </cols>
  <sheetData>
    <row r="1" spans="1:20" x14ac:dyDescent="0.25">
      <c r="A1" s="1" t="s">
        <v>37</v>
      </c>
      <c r="B1" s="1" t="s">
        <v>16</v>
      </c>
      <c r="C1" s="1" t="s">
        <v>38</v>
      </c>
      <c r="D1" s="1" t="s">
        <v>39</v>
      </c>
      <c r="G1" s="1" t="s">
        <v>20</v>
      </c>
      <c r="H1" s="1" t="s">
        <v>40</v>
      </c>
      <c r="K1" s="1" t="s">
        <v>23</v>
      </c>
      <c r="L1" s="1" t="s">
        <v>27</v>
      </c>
      <c r="M1" s="1" t="s">
        <v>24</v>
      </c>
      <c r="N1" s="1" t="s">
        <v>25</v>
      </c>
      <c r="O1" s="1" t="s">
        <v>26</v>
      </c>
      <c r="P1" s="28"/>
      <c r="Q1" s="87" t="s">
        <v>28</v>
      </c>
      <c r="R1" s="87" t="s">
        <v>29</v>
      </c>
      <c r="S1" s="87" t="s">
        <v>30</v>
      </c>
      <c r="T1" s="87" t="s">
        <v>32</v>
      </c>
    </row>
    <row r="2" spans="1:20" x14ac:dyDescent="0.25">
      <c r="A2" s="15">
        <v>51800</v>
      </c>
      <c r="B2" s="19" t="s">
        <v>17</v>
      </c>
      <c r="C2" s="2">
        <v>43703</v>
      </c>
      <c r="D2" s="2">
        <v>43700</v>
      </c>
      <c r="G2" s="18" t="s">
        <v>19</v>
      </c>
      <c r="H2" s="18">
        <f>COUNTIF(B:B,G2)</f>
        <v>24</v>
      </c>
      <c r="J2" t="str">
        <f>"GAGNER 1 RANG"&amp;IF(VLOOKUP(VLOOKUP('Anim Magasin'!$B$7,Paramètres!$A$2:$D$183,2,FALSE),Paramètres!$G$2:$H$5,1,FALSE)="A",M2,IF(VLOOKUP(VLOOKUP('Anim Magasin'!$B$7,Paramètres!$A$2:$D$183,2,FALSE),Paramètres!$G$2:$H$5,1,FALSE)="B",N2,IF(VLOOKUP(VLOOKUP('Anim Magasin'!$B$7,Paramètres!$A$2:$D$183,2,FALSE),Paramètres!$G$2:$H$5,1,FALSE)="C",O2,"")))</f>
        <v>GAGNER 1 RANG</v>
      </c>
      <c r="K2">
        <v>1</v>
      </c>
      <c r="L2">
        <f>VLOOKUP('Anim Magasin'!$B$7,'Synthèse Magasin'!$B$61:$U$84:'Synthèse Magasin'!$B$40:$U$59:'Synthèse Magasin'!$B$7:$U$38,12,FALSE)-K2</f>
        <v>13</v>
      </c>
      <c r="M2" s="1" t="str">
        <f t="array" ref="M2">IF(OR($L2=RANGPROA),"*","")</f>
        <v/>
      </c>
      <c r="N2" s="1" t="str">
        <f t="array" ref="N2">IF(OR($L2=RANGPROB),"*","")</f>
        <v/>
      </c>
      <c r="O2" s="1" t="str">
        <f t="array" ref="O2">IF(OR($L2=RANGPROC),"*","")</f>
        <v/>
      </c>
      <c r="Q2" s="88">
        <f>VLOOKUP('Anim Magasin'!$B$7,'Synthèse Magasin'!$B$61:$U$84:'Synthèse Magasin'!$B$40:$U$59:'Synthèse Magasin'!$B$7:$U$38,19,FALSE)</f>
        <v>113</v>
      </c>
      <c r="R2" s="88">
        <f>(IF(VLOOKUP('Anim Magasin'!$B$7,'Synthèse Magasin'!$B$61:$U$84:'Synthèse Magasin'!$B$40:$U$59:'Synthèse Magasin'!$B$7:$U$38,4,FALSE)-VLOOKUP('Anim Magasin'!T10,Paramètres!$J$2:$K$21,2,FALSE)&lt;=0,0,1)+IF(VLOOKUP('Anim Magasin'!$B$7,'Synthèse Magasin'!$B$61:$U$84:'Synthèse Magasin'!$B$40:$U$59:'Synthèse Magasin'!$B$7:$U$38,6,FALSE)-VLOOKUP('Anim Magasin'!T10,Paramètres!$J$2:$K$21,2,FALSE)&lt;=0,0,1)+IF(VLOOKUP('Anim Magasin'!$B$7,'Synthèse Magasin'!$B$61:$U$84:'Synthèse Magasin'!$B$40:$U$59:'Synthèse Magasin'!$B$7:$U$38,8,FALSE)-VLOOKUP('Anim Magasin'!T10,Paramètres!$J$2:$K$21,2,FALSE)&lt;=0,0,1)+IF(VLOOKUP('Anim Magasin'!$B$7,'Synthèse Magasin'!$B$61:$U$84:'Synthèse Magasin'!$B$40:$U$59:'Synthèse Magasin'!$B$7:$U$38,10,FALSE)-VLOOKUP('Anim Magasin'!T10,Paramètres!$J$2:$K$21,2,FALSE)&lt;=0,0,1)+IF(VLOOKUP('Anim Magasin'!$B$7,'Synthèse Magasin'!$B$61:$U$84:'Synthèse Magasin'!$B$40:$U$59:'Synthèse Magasin'!$B$7:$U$38,12,FALSE)-VLOOKUP('Anim Magasin'!T10,Paramètres!$J$2:$K$21,2,FALSE)&lt;=0,0,1))*VLOOKUP('Anim Magasin'!T10,Paramètres!$J$2:$K$21,2,FALSE)</f>
        <v>15</v>
      </c>
      <c r="S2" s="88">
        <f>Q2-R2</f>
        <v>98</v>
      </c>
      <c r="T2" s="89">
        <f>IF(VLOOKUP(VLOOKUP('Anim Magasin'!$B$7,Paramètres!$A$2:$D$183,2,FALSE),Paramètres!$G$2:$H$5,1,FALSE)="A",VLOOKUP(S2,'Synthèse Magasin'!W5:Z165,2,FALSE),IF(VLOOKUP(VLOOKUP('Anim Magasin'!$B$7,Paramètres!$A$2:$D$183,2,FALSE),Paramètres!$G$2:$H$5,1,FALSE)="B",VLOOKUP(S2,'Synthèse Magasin'!W5:Z165,3,FALSE),IF(VLOOKUP(VLOOKUP('Anim Magasin'!$B$7,Paramètres!$A$2:$D$183,2,FALSE),Paramètres!$G$2:$H$5,1,FALSE)="C",VLOOKUP(S2,'Synthèse Magasin'!W5:Z165,4,FALSE),"")))</f>
        <v>26</v>
      </c>
    </row>
    <row r="3" spans="1:20" x14ac:dyDescent="0.25">
      <c r="A3" s="16">
        <v>1800</v>
      </c>
      <c r="B3" s="19">
        <v>0</v>
      </c>
      <c r="C3" s="2">
        <v>43703</v>
      </c>
      <c r="D3" s="2">
        <v>43700</v>
      </c>
      <c r="G3" s="18" t="s">
        <v>18</v>
      </c>
      <c r="H3" s="18">
        <f>COUNTIF(B:B,G3)</f>
        <v>18</v>
      </c>
      <c r="J3" t="str">
        <f>"GAGNER 2 RANGS"&amp;IF(VLOOKUP(VLOOKUP('Anim Magasin'!$B$7,Paramètres!$A$2:$D$183,2,FALSE),Paramètres!$G$2:$H$5,1,FALSE)="A",M3,IF(VLOOKUP(VLOOKUP('Anim Magasin'!$B$7,Paramètres!$A$2:$D$183,2,FALSE),Paramètres!$G$2:$H$5,1,FALSE)="B",N3,IF(VLOOKUP(VLOOKUP('Anim Magasin'!$B$7,Paramètres!$A$2:$D$183,2,FALSE),Paramètres!$G$2:$H$5,1,FALSE)="C",O3,"")))</f>
        <v>GAGNER 2 RANGS*</v>
      </c>
      <c r="K3">
        <v>2</v>
      </c>
      <c r="L3">
        <f>VLOOKUP('Anim Magasin'!$B$7,'Synthèse Magasin'!$B$61:$U$84:'Synthèse Magasin'!$B$40:$U$59:'Synthèse Magasin'!$B$7:$U$38,12,FALSE)-K3</f>
        <v>12</v>
      </c>
      <c r="M3" s="1" t="str">
        <f t="array" ref="M3">IF(OR($L3=RANGPROA),"*","")</f>
        <v>*</v>
      </c>
      <c r="N3" s="1" t="str">
        <f t="array" ref="N3">IF(OR($L3=RANGPROB),"*","")</f>
        <v>*</v>
      </c>
      <c r="O3" s="1" t="str">
        <f t="array" ref="O3">IF(OR($L3=RANGPROC),"*","")</f>
        <v>*</v>
      </c>
    </row>
    <row r="4" spans="1:20" x14ac:dyDescent="0.25">
      <c r="A4" s="16">
        <v>1866</v>
      </c>
      <c r="B4" s="19">
        <v>0</v>
      </c>
      <c r="C4" s="2">
        <v>43703</v>
      </c>
      <c r="D4" s="2">
        <v>43700</v>
      </c>
      <c r="G4" s="18" t="s">
        <v>17</v>
      </c>
      <c r="H4" s="18">
        <f>COUNTIF(B:B,G4)</f>
        <v>34</v>
      </c>
      <c r="J4" t="str">
        <f>"GAGNER 3 RANGS"&amp;IF(VLOOKUP(VLOOKUP('Anim Magasin'!$B$7,Paramètres!$A$2:$D$183,2,FALSE),Paramètres!$G$2:$H$5,1,FALSE)="A",M4,IF(VLOOKUP(VLOOKUP('Anim Magasin'!$B$7,Paramètres!$A$2:$D$183,2,FALSE),Paramètres!$G$2:$H$5,1,FALSE)="B",N4,IF(VLOOKUP(VLOOKUP('Anim Magasin'!$B$7,Paramètres!$A$2:$D$183,2,FALSE),Paramètres!$G$2:$H$5,1,FALSE)="C",O4,"")))</f>
        <v>GAGNER 3 RANGS</v>
      </c>
      <c r="K4">
        <v>3</v>
      </c>
      <c r="L4">
        <f>VLOOKUP('Anim Magasin'!$B$7,'Synthèse Magasin'!$B$61:$U$84:'Synthèse Magasin'!$B$40:$U$59:'Synthèse Magasin'!$B$7:$U$38,12,FALSE)-K4</f>
        <v>11</v>
      </c>
      <c r="M4" s="1" t="str">
        <f t="array" ref="M4">IF(OR($L4=RANGPROA),"*","")</f>
        <v/>
      </c>
      <c r="N4" s="1" t="str">
        <f t="array" ref="N4">IF(OR($L4=RANGPROB),"*","")</f>
        <v>*</v>
      </c>
      <c r="O4" s="1" t="str">
        <f t="array" ref="O4">IF(OR($L4=RANGPROC),"*","")</f>
        <v/>
      </c>
    </row>
    <row r="5" spans="1:20" x14ac:dyDescent="0.25">
      <c r="A5" s="16">
        <v>1868</v>
      </c>
      <c r="B5" s="19">
        <v>0</v>
      </c>
      <c r="C5" s="2">
        <v>43703</v>
      </c>
      <c r="D5" s="2">
        <v>43700</v>
      </c>
      <c r="G5" s="18">
        <v>0</v>
      </c>
      <c r="H5" s="18" t="str">
        <f>""</f>
        <v/>
      </c>
      <c r="J5" t="str">
        <f>"GAGNER 4 RANGS"&amp;IF(VLOOKUP(VLOOKUP('Anim Magasin'!$B$7,Paramètres!$A$2:$D$183,2,FALSE),Paramètres!$G$2:$H$5,1,FALSE)="A",M5,IF(VLOOKUP(VLOOKUP('Anim Magasin'!$B$7,Paramètres!$A$2:$D$183,2,FALSE),Paramètres!$G$2:$H$5,1,FALSE)="B",N5,IF(VLOOKUP(VLOOKUP('Anim Magasin'!$B$7,Paramètres!$A$2:$D$183,2,FALSE),Paramètres!$G$2:$H$5,1,FALSE)="C",O5,"")))</f>
        <v>GAGNER 4 RANGS*</v>
      </c>
      <c r="K5">
        <v>4</v>
      </c>
      <c r="L5">
        <f>VLOOKUP('Anim Magasin'!$B$7,'Synthèse Magasin'!$B$61:$U$84:'Synthèse Magasin'!$B$40:$U$59:'Synthèse Magasin'!$B$7:$U$38,12,FALSE)-K5</f>
        <v>10</v>
      </c>
      <c r="M5" s="1" t="str">
        <f t="array" ref="M5">IF(OR($L5=RANGPROA),"*","")</f>
        <v/>
      </c>
      <c r="N5" s="1" t="str">
        <f t="array" ref="N5">IF(OR($L5=RANGPROB),"*","")</f>
        <v/>
      </c>
      <c r="O5" s="1" t="str">
        <f t="array" ref="O5">IF(OR($L5=RANGPROC),"*","")</f>
        <v>*</v>
      </c>
    </row>
    <row r="6" spans="1:20" x14ac:dyDescent="0.25">
      <c r="A6" s="15">
        <v>1802</v>
      </c>
      <c r="B6" s="19" t="s">
        <v>19</v>
      </c>
      <c r="C6" s="2">
        <v>43703</v>
      </c>
      <c r="D6" s="2">
        <v>43700</v>
      </c>
      <c r="J6" t="str">
        <f>"GAGNER 5 RANGS"&amp;IF(VLOOKUP(VLOOKUP('Anim Magasin'!$B$7,Paramètres!$A$2:$D$183,2,FALSE),Paramètres!$G$2:$H$5,1,FALSE)="A",M6,IF(VLOOKUP(VLOOKUP('Anim Magasin'!$B$7,Paramètres!$A$2:$D$183,2,FALSE),Paramètres!$G$2:$H$5,1,FALSE)="B",N6,IF(VLOOKUP(VLOOKUP('Anim Magasin'!$B$7,Paramètres!$A$2:$D$183,2,FALSE),Paramètres!$G$2:$H$5,1,FALSE)="C",O6,"")))</f>
        <v>GAGNER 5 RANGS*</v>
      </c>
      <c r="K6">
        <v>5</v>
      </c>
      <c r="L6">
        <f>VLOOKUP('Anim Magasin'!$B$7,'Synthèse Magasin'!$B$61:$U$84:'Synthèse Magasin'!$B$40:$U$59:'Synthèse Magasin'!$B$7:$U$38,12,FALSE)-K6</f>
        <v>9</v>
      </c>
      <c r="M6" s="1" t="str">
        <f t="array" ref="M6">IF(OR($L6=RANGPROA),"*","")</f>
        <v>*</v>
      </c>
      <c r="N6" s="1" t="str">
        <f t="array" ref="N6">IF(OR($L6=RANGPROB),"*","")</f>
        <v>*</v>
      </c>
      <c r="O6" s="1" t="str">
        <f t="array" ref="O6">IF(OR($L6=RANGPROC),"*","")</f>
        <v>*</v>
      </c>
    </row>
    <row r="7" spans="1:20" x14ac:dyDescent="0.25">
      <c r="A7" s="15">
        <v>51832</v>
      </c>
      <c r="B7" s="19" t="s">
        <v>17</v>
      </c>
      <c r="C7" s="2">
        <v>43703</v>
      </c>
      <c r="D7" s="2">
        <v>43700</v>
      </c>
      <c r="F7" s="205" t="s">
        <v>14</v>
      </c>
      <c r="G7" s="205"/>
      <c r="H7" s="86">
        <v>13</v>
      </c>
      <c r="J7" t="str">
        <f>"GAGNER 6 RANGS"&amp;IF(VLOOKUP(VLOOKUP('Anim Magasin'!$B$7,Paramètres!$A$2:$D$183,2,FALSE),Paramètres!$G$2:$H$5,1,FALSE)="A",M7,IF(VLOOKUP(VLOOKUP('Anim Magasin'!$B$7,Paramètres!$A$2:$D$183,2,FALSE),Paramètres!$G$2:$H$5,1,FALSE)="B",N7,IF(VLOOKUP(VLOOKUP('Anim Magasin'!$B$7,Paramètres!$A$2:$D$183,2,FALSE),Paramètres!$G$2:$H$5,1,FALSE)="C",O7,"")))</f>
        <v>GAGNER 6 RANGS*</v>
      </c>
      <c r="K7">
        <v>6</v>
      </c>
      <c r="L7">
        <f>VLOOKUP('Anim Magasin'!$B$7,'Synthèse Magasin'!$B$61:$U$84:'Synthèse Magasin'!$B$40:$U$59:'Synthèse Magasin'!$B$7:$U$38,12,FALSE)-K7</f>
        <v>8</v>
      </c>
      <c r="M7" s="1" t="str">
        <f t="array" ref="M7">IF(OR($L7=RANGPROA),"*","")</f>
        <v>*</v>
      </c>
      <c r="N7" s="1" t="str">
        <f t="array" ref="N7">IF(OR($L7=RANGPROB),"*","")</f>
        <v>*</v>
      </c>
      <c r="O7" s="1" t="str">
        <f t="array" ref="O7">IF(OR($L7=RANGPROC),"*","")</f>
        <v>*</v>
      </c>
    </row>
    <row r="8" spans="1:20" x14ac:dyDescent="0.25">
      <c r="A8" s="16">
        <v>1830</v>
      </c>
      <c r="B8" s="19">
        <v>0</v>
      </c>
      <c r="C8" s="2">
        <v>43703</v>
      </c>
      <c r="D8" s="2">
        <v>43700</v>
      </c>
      <c r="F8" s="206" t="s">
        <v>15</v>
      </c>
      <c r="G8" s="206"/>
      <c r="H8" s="86">
        <f ca="1">H7-WEEKNUM(TODAY())</f>
        <v>6</v>
      </c>
      <c r="J8" t="str">
        <f>"GAGNER 7 RANGS"&amp;IF(VLOOKUP(VLOOKUP('Anim Magasin'!$B$7,Paramètres!$A$2:$D$183,2,FALSE),Paramètres!$G$2:$H$5,1,FALSE)="A",M8,IF(VLOOKUP(VLOOKUP('Anim Magasin'!$B$7,Paramètres!$A$2:$D$183,2,FALSE),Paramètres!$G$2:$H$5,1,FALSE)="B",N8,IF(VLOOKUP(VLOOKUP('Anim Magasin'!$B$7,Paramètres!$A$2:$D$183,2,FALSE),Paramètres!$G$2:$H$5,1,FALSE)="C",O8,"")))</f>
        <v>GAGNER 7 RANGS*</v>
      </c>
      <c r="K8">
        <v>7</v>
      </c>
      <c r="L8">
        <f>VLOOKUP('Anim Magasin'!$B$7,'Synthèse Magasin'!$B$61:$U$84:'Synthèse Magasin'!$B$40:$U$59:'Synthèse Magasin'!$B$7:$U$38,12,FALSE)-K8</f>
        <v>7</v>
      </c>
      <c r="M8" s="1" t="str">
        <f t="array" ref="M8">IF(OR($L8=RANGPROA),"*","")</f>
        <v>*</v>
      </c>
      <c r="N8" s="1" t="str">
        <f t="array" ref="N8">IF(OR($L8=RANGPROB),"*","")</f>
        <v>*</v>
      </c>
      <c r="O8" s="1" t="str">
        <f t="array" ref="O8">IF(OR($L8=RANGPROC),"*","")</f>
        <v>*</v>
      </c>
    </row>
    <row r="9" spans="1:20" x14ac:dyDescent="0.25">
      <c r="A9" s="16">
        <v>1832</v>
      </c>
      <c r="B9" s="19">
        <v>0</v>
      </c>
      <c r="C9" s="2">
        <v>43703</v>
      </c>
      <c r="D9" s="2">
        <v>43700</v>
      </c>
      <c r="J9" t="str">
        <f>"GAGNER 8 RANGS"&amp;IF(VLOOKUP(VLOOKUP('Anim Magasin'!$B$7,Paramètres!$A$2:$D$183,2,FALSE),Paramètres!$G$2:$H$5,1,FALSE)="A",M9,IF(VLOOKUP(VLOOKUP('Anim Magasin'!$B$7,Paramètres!$A$2:$D$183,2,FALSE),Paramètres!$G$2:$H$5,1,FALSE)="B",N9,IF(VLOOKUP(VLOOKUP('Anim Magasin'!$B$7,Paramètres!$A$2:$D$183,2,FALSE),Paramètres!$G$2:$H$5,1,FALSE)="C",O9,"")))</f>
        <v>GAGNER 8 RANGS</v>
      </c>
      <c r="K9">
        <v>8</v>
      </c>
      <c r="L9">
        <f>VLOOKUP('Anim Magasin'!$B$7,'Synthèse Magasin'!$B$61:$U$84:'Synthèse Magasin'!$B$40:$U$59:'Synthèse Magasin'!$B$7:$U$38,12,FALSE)-K9</f>
        <v>6</v>
      </c>
      <c r="M9" s="1" t="str">
        <f t="array" ref="M9">IF(OR($L9=RANGPROA),"*","")</f>
        <v/>
      </c>
      <c r="N9" s="1" t="str">
        <f t="array" ref="N9">IF(OR($L9=RANGPROB),"*","")</f>
        <v/>
      </c>
      <c r="O9" s="1" t="str">
        <f t="array" ref="O9">IF(OR($L9=RANGPROC),"*","")</f>
        <v/>
      </c>
    </row>
    <row r="10" spans="1:20" x14ac:dyDescent="0.25">
      <c r="A10" s="16">
        <v>1844</v>
      </c>
      <c r="B10" s="19">
        <v>0</v>
      </c>
      <c r="C10" s="2">
        <v>43703</v>
      </c>
      <c r="D10" s="2">
        <v>43700</v>
      </c>
      <c r="J10" t="str">
        <f>"GAGNER 9 RANGS"&amp;IF(VLOOKUP(VLOOKUP('Anim Magasin'!$B$7,Paramètres!$A$2:$D$183,2,FALSE),Paramètres!$G$2:$H$5,1,FALSE)="A",M10,IF(VLOOKUP(VLOOKUP('Anim Magasin'!$B$7,Paramètres!$A$2:$D$183,2,FALSE),Paramètres!$G$2:$H$5,1,FALSE)="B",N10,IF(VLOOKUP(VLOOKUP('Anim Magasin'!$B$7,Paramètres!$A$2:$D$183,2,FALSE),Paramètres!$G$2:$H$5,1,FALSE)="C",O10,"")))</f>
        <v>GAGNER 9 RANGS</v>
      </c>
      <c r="K10">
        <v>9</v>
      </c>
      <c r="L10">
        <f>VLOOKUP('Anim Magasin'!$B$7,'Synthèse Magasin'!$B$61:$U$84:'Synthèse Magasin'!$B$40:$U$59:'Synthèse Magasin'!$B$7:$U$38,12,FALSE)-K10</f>
        <v>5</v>
      </c>
      <c r="M10" s="1" t="str">
        <f t="array" ref="M10">IF(OR($L10=RANGPROA),"*","")</f>
        <v/>
      </c>
      <c r="N10" s="1" t="str">
        <f t="array" ref="N10">IF(OR($L10=RANGPROB),"*","")</f>
        <v>*</v>
      </c>
      <c r="O10" s="1" t="str">
        <f t="array" ref="O10">IF(OR($L10=RANGPROC),"*","")</f>
        <v/>
      </c>
    </row>
    <row r="11" spans="1:20" x14ac:dyDescent="0.25">
      <c r="A11" s="15">
        <v>1833</v>
      </c>
      <c r="B11" s="19" t="s">
        <v>19</v>
      </c>
      <c r="C11" s="2">
        <v>43703</v>
      </c>
      <c r="D11" s="2">
        <v>43700</v>
      </c>
      <c r="J11" t="str">
        <f>"GAGNER 10 RANGS"&amp;IF(VLOOKUP(VLOOKUP('Anim Magasin'!$B$7,Paramètres!$A$2:$D$183,2,FALSE),Paramètres!$G$2:$H$5,1,FALSE)="A",M11,IF(VLOOKUP(VLOOKUP('Anim Magasin'!$B$7,Paramètres!$A$2:$D$183,2,FALSE),Paramètres!$G$2:$H$5,1,FALSE)="B",N11,IF(VLOOKUP(VLOOKUP('Anim Magasin'!$B$7,Paramètres!$A$2:$D$183,2,FALSE),Paramètres!$G$2:$H$5,1,FALSE)="C",O11,"")))</f>
        <v>GAGNER 10 RANGS</v>
      </c>
      <c r="K11">
        <v>10</v>
      </c>
      <c r="L11">
        <f>VLOOKUP('Anim Magasin'!$B$7,'Synthèse Magasin'!$B$61:$U$84:'Synthèse Magasin'!$B$40:$U$59:'Synthèse Magasin'!$B$7:$U$38,12,FALSE)-K11</f>
        <v>4</v>
      </c>
      <c r="M11" s="1" t="str">
        <f t="array" ref="M11">IF(OR($L11=RANGPROA),"*","")</f>
        <v>*</v>
      </c>
      <c r="N11" s="1" t="str">
        <f t="array" ref="N11">IF(OR($L11=RANGPROB),"*","")</f>
        <v/>
      </c>
      <c r="O11" s="1" t="str">
        <f t="array" ref="O11">IF(OR($L11=RANGPROC),"*","")</f>
        <v/>
      </c>
    </row>
    <row r="12" spans="1:20" x14ac:dyDescent="0.25">
      <c r="A12" s="15">
        <v>1841</v>
      </c>
      <c r="B12" s="19" t="s">
        <v>19</v>
      </c>
      <c r="C12" s="2">
        <v>43703</v>
      </c>
      <c r="D12" s="2">
        <v>43700</v>
      </c>
      <c r="J12" t="str">
        <f>"GAGNER 11 RANGS"&amp;IF(VLOOKUP(VLOOKUP('Anim Magasin'!$B$7,Paramètres!$A$2:$D$183,2,FALSE),Paramètres!$G$2:$H$5,1,FALSE)="A",M12,IF(VLOOKUP(VLOOKUP('Anim Magasin'!$B$7,Paramètres!$A$2:$D$183,2,FALSE),Paramètres!$G$2:$H$5,1,FALSE)="B",N12,IF(VLOOKUP(VLOOKUP('Anim Magasin'!$B$7,Paramètres!$A$2:$D$183,2,FALSE),Paramètres!$G$2:$H$5,1,FALSE)="C",O12,"")))</f>
        <v>GAGNER 11 RANGS*</v>
      </c>
      <c r="K12">
        <v>11</v>
      </c>
      <c r="L12">
        <f>VLOOKUP('Anim Magasin'!$B$7,'Synthèse Magasin'!$B$61:$U$84:'Synthèse Magasin'!$B$40:$U$59:'Synthèse Magasin'!$B$7:$U$38,12,FALSE)-K12</f>
        <v>3</v>
      </c>
      <c r="M12" s="1" t="str">
        <f t="array" ref="M12">IF(OR($L12=RANGPROA),"*","")</f>
        <v>*</v>
      </c>
      <c r="N12" s="1" t="str">
        <f t="array" ref="N12">IF(OR($L12=RANGPROB),"*","")</f>
        <v>*</v>
      </c>
      <c r="O12" s="1" t="str">
        <f t="array" ref="O12">IF(OR($L12=RANGPROC),"*","")</f>
        <v>*</v>
      </c>
    </row>
    <row r="13" spans="1:20" x14ac:dyDescent="0.25">
      <c r="A13" s="15">
        <v>51847</v>
      </c>
      <c r="B13" s="19" t="s">
        <v>18</v>
      </c>
      <c r="C13" s="2">
        <v>43703</v>
      </c>
      <c r="D13" s="2">
        <v>43700</v>
      </c>
      <c r="J13" t="str">
        <f>"GAGNER 12 RANGS"&amp;IF(VLOOKUP(VLOOKUP('Anim Magasin'!$B$7,Paramètres!$A$2:$D$183,2,FALSE),Paramètres!$G$2:$H$5,1,FALSE)="A",M13,IF(VLOOKUP(VLOOKUP('Anim Magasin'!$B$7,Paramètres!$A$2:$D$183,2,FALSE),Paramètres!$G$2:$H$5,1,FALSE)="B",N13,IF(VLOOKUP(VLOOKUP('Anim Magasin'!$B$7,Paramètres!$A$2:$D$183,2,FALSE),Paramètres!$G$2:$H$5,1,FALSE)="C",O13,"")))</f>
        <v>GAGNER 12 RANGS</v>
      </c>
      <c r="K13">
        <v>12</v>
      </c>
      <c r="L13">
        <f>VLOOKUP('Anim Magasin'!$B$7,'Synthèse Magasin'!$B$61:$U$84:'Synthèse Magasin'!$B$40:$U$59:'Synthèse Magasin'!$B$7:$U$38,12,FALSE)-K13</f>
        <v>2</v>
      </c>
      <c r="M13" s="1" t="str">
        <f t="array" ref="M13">IF(OR($L13=RANGPROA),"*","")</f>
        <v/>
      </c>
      <c r="N13" s="1" t="str">
        <f t="array" ref="N13">IF(OR($L13=RANGPROB),"*","")</f>
        <v/>
      </c>
      <c r="O13" s="1" t="str">
        <f t="array" ref="O13">IF(OR($L13=RANGPROC),"*","")</f>
        <v/>
      </c>
    </row>
    <row r="14" spans="1:20" x14ac:dyDescent="0.25">
      <c r="A14" s="16">
        <v>1847</v>
      </c>
      <c r="B14" s="19">
        <v>0</v>
      </c>
      <c r="C14" s="2">
        <v>43703</v>
      </c>
      <c r="D14" s="2">
        <v>43700</v>
      </c>
      <c r="J14" t="str">
        <f>"GAGNER 13 RANGS"&amp;IF(VLOOKUP(VLOOKUP('Anim Magasin'!$B$7,Paramètres!$A$2:$D$183,2,FALSE),Paramètres!$G$2:$H$5,1,FALSE)="A",M14,IF(VLOOKUP(VLOOKUP('Anim Magasin'!$B$7,Paramètres!$A$2:$D$183,2,FALSE),Paramètres!$G$2:$H$5,1,FALSE)="B",N14,IF(VLOOKUP(VLOOKUP('Anim Magasin'!$B$7,Paramètres!$A$2:$D$183,2,FALSE),Paramètres!$G$2:$H$5,1,FALSE)="C",O14,"")))</f>
        <v>GAGNER 13 RANGS*</v>
      </c>
      <c r="K14">
        <v>13</v>
      </c>
      <c r="L14">
        <f>VLOOKUP('Anim Magasin'!$B$7,'Synthèse Magasin'!$B$61:$U$84:'Synthèse Magasin'!$B$40:$U$59:'Synthèse Magasin'!$B$7:$U$38,12,FALSE)-K14</f>
        <v>1</v>
      </c>
      <c r="M14" s="1" t="str">
        <f t="array" ref="M14">IF(OR($L14=RANGPROA),"*","")</f>
        <v>*</v>
      </c>
      <c r="N14" s="1" t="str">
        <f t="array" ref="N14">IF(OR($L14=RANGPROB),"*","")</f>
        <v>*</v>
      </c>
      <c r="O14" s="1" t="str">
        <f t="array" ref="O14">IF(OR($L14=RANGPROC),"*","")</f>
        <v>*</v>
      </c>
    </row>
    <row r="15" spans="1:20" x14ac:dyDescent="0.25">
      <c r="A15" s="16">
        <v>1854</v>
      </c>
      <c r="B15" s="19">
        <v>0</v>
      </c>
      <c r="C15" s="2">
        <v>43703</v>
      </c>
      <c r="D15" s="2">
        <v>43700</v>
      </c>
      <c r="J15" t="str">
        <f>"GAGNER 14 RANGS"&amp;IF(VLOOKUP(VLOOKUP('Anim Magasin'!$B$7,Paramètres!$A$2:$D$183,2,FALSE),Paramètres!$G$2:$H$5,1,FALSE)="A",M15,IF(VLOOKUP(VLOOKUP('Anim Magasin'!$B$7,Paramètres!$A$2:$D$183,2,FALSE),Paramètres!$G$2:$H$5,1,FALSE)="B",N15,IF(VLOOKUP(VLOOKUP('Anim Magasin'!$B$7,Paramètres!$A$2:$D$183,2,FALSE),Paramètres!$G$2:$H$5,1,FALSE)="C",O15,"")))</f>
        <v>GAGNER 14 RANGS</v>
      </c>
      <c r="K15">
        <v>14</v>
      </c>
      <c r="L15">
        <f>VLOOKUP('Anim Magasin'!$B$7,'Synthèse Magasin'!$B$61:$U$84:'Synthèse Magasin'!$B$40:$U$59:'Synthèse Magasin'!$B$7:$U$38,12,FALSE)-K15</f>
        <v>0</v>
      </c>
      <c r="M15" s="1" t="str">
        <f t="array" ref="M15">IF(OR($L15=RANGPROA),"*","")</f>
        <v/>
      </c>
      <c r="N15" s="1" t="str">
        <f t="array" ref="N15">IF(OR($L15=RANGPROB),"*","")</f>
        <v/>
      </c>
      <c r="O15" s="1" t="str">
        <f t="array" ref="O15">IF(OR($L15=RANGPROC),"*","")</f>
        <v/>
      </c>
    </row>
    <row r="16" spans="1:20" x14ac:dyDescent="0.25">
      <c r="A16" s="15">
        <v>1837</v>
      </c>
      <c r="B16" s="19" t="s">
        <v>19</v>
      </c>
      <c r="C16" s="2">
        <v>43711</v>
      </c>
      <c r="D16" s="2">
        <v>43700</v>
      </c>
      <c r="J16" t="str">
        <f>"GAGNER 15 RANGS"&amp;IF(VLOOKUP(VLOOKUP('Anim Magasin'!$B$7,Paramètres!$A$2:$D$183,2,FALSE),Paramètres!$G$2:$H$5,1,FALSE)="A",M16,IF(VLOOKUP(VLOOKUP('Anim Magasin'!$B$7,Paramètres!$A$2:$D$183,2,FALSE),Paramètres!$G$2:$H$5,1,FALSE)="B",N16,IF(VLOOKUP(VLOOKUP('Anim Magasin'!$B$7,Paramètres!$A$2:$D$183,2,FALSE),Paramètres!$G$2:$H$5,1,FALSE)="C",O16,"")))</f>
        <v>GAGNER 15 RANGS</v>
      </c>
      <c r="K16">
        <v>15</v>
      </c>
      <c r="L16">
        <f>VLOOKUP('Anim Magasin'!$B$7,'Synthèse Magasin'!$B$61:$U$84:'Synthèse Magasin'!$B$40:$U$59:'Synthèse Magasin'!$B$7:$U$38,12,FALSE)-K16</f>
        <v>-1</v>
      </c>
      <c r="M16" s="1" t="str">
        <f t="array" ref="M16">IF(OR($L16=RANGPROA),"*","")</f>
        <v/>
      </c>
      <c r="N16" s="1" t="str">
        <f t="array" ref="N16">IF(OR($L16=RANGPROB),"*","")</f>
        <v/>
      </c>
      <c r="O16" s="1" t="str">
        <f t="array" ref="O16">IF(OR($L16=RANGPROC),"*","")</f>
        <v/>
      </c>
    </row>
    <row r="17" spans="1:15" x14ac:dyDescent="0.25">
      <c r="A17" s="15">
        <v>1840</v>
      </c>
      <c r="B17" s="19" t="s">
        <v>17</v>
      </c>
      <c r="C17" s="2">
        <v>43711</v>
      </c>
      <c r="D17" s="2">
        <v>43700</v>
      </c>
      <c r="J17" t="str">
        <f>"GAGNER 16 RANGS"&amp;IF(VLOOKUP(VLOOKUP('Anim Magasin'!$B$7,Paramètres!$A$2:$D$183,2,FALSE),Paramètres!$G$2:$H$5,1,FALSE)="A",M17,IF(VLOOKUP(VLOOKUP('Anim Magasin'!$B$7,Paramètres!$A$2:$D$183,2,FALSE),Paramètres!$G$2:$H$5,1,FALSE)="B",N17,IF(VLOOKUP(VLOOKUP('Anim Magasin'!$B$7,Paramètres!$A$2:$D$183,2,FALSE),Paramètres!$G$2:$H$5,1,FALSE)="C",O17,"")))</f>
        <v>GAGNER 16 RANGS</v>
      </c>
      <c r="K17">
        <v>16</v>
      </c>
      <c r="L17">
        <f>VLOOKUP('Anim Magasin'!$B$7,'Synthèse Magasin'!$B$61:$U$84:'Synthèse Magasin'!$B$40:$U$59:'Synthèse Magasin'!$B$7:$U$38,12,FALSE)-K17</f>
        <v>-2</v>
      </c>
      <c r="M17" s="1" t="str">
        <f t="array" ref="M17">IF(OR($L17=RANGPROA),"*","")</f>
        <v/>
      </c>
      <c r="N17" s="1" t="str">
        <f t="array" ref="N17">IF(OR($L17=RANGPROB),"*","")</f>
        <v/>
      </c>
      <c r="O17" s="1" t="str">
        <f t="array" ref="O17">IF(OR($L17=RANGPROC),"*","")</f>
        <v/>
      </c>
    </row>
    <row r="18" spans="1:15" x14ac:dyDescent="0.25">
      <c r="A18" s="15">
        <v>1843</v>
      </c>
      <c r="B18" s="19" t="s">
        <v>18</v>
      </c>
      <c r="C18" s="2">
        <v>43711</v>
      </c>
      <c r="D18" s="2">
        <v>43700</v>
      </c>
      <c r="F18" s="92" t="s">
        <v>33</v>
      </c>
      <c r="J18" t="str">
        <f>"GAGNER 17 RANGS"&amp;IF(VLOOKUP(VLOOKUP('Anim Magasin'!$B$7,Paramètres!$A$2:$D$183,2,FALSE),Paramètres!$G$2:$H$5,1,FALSE)="A",M18,IF(VLOOKUP(VLOOKUP('Anim Magasin'!$B$7,Paramètres!$A$2:$D$183,2,FALSE),Paramètres!$G$2:$H$5,1,FALSE)="B",N18,IF(VLOOKUP(VLOOKUP('Anim Magasin'!$B$7,Paramètres!$A$2:$D$183,2,FALSE),Paramètres!$G$2:$H$5,1,FALSE)="C",O18,"")))</f>
        <v>GAGNER 17 RANGS</v>
      </c>
      <c r="K18">
        <v>17</v>
      </c>
      <c r="L18">
        <f>VLOOKUP('Anim Magasin'!$B$7,'Synthèse Magasin'!$B$61:$U$84:'Synthèse Magasin'!$B$40:$U$59:'Synthèse Magasin'!$B$7:$U$38,12,FALSE)-K18</f>
        <v>-3</v>
      </c>
      <c r="M18" s="1" t="str">
        <f t="array" ref="M18">IF(OR($L18=RANGPROA),"*","")</f>
        <v/>
      </c>
      <c r="N18" s="1" t="str">
        <f t="array" ref="N18">IF(OR($L18=RANGPROB),"*","")</f>
        <v/>
      </c>
      <c r="O18" s="1" t="str">
        <f t="array" ref="O18">IF(OR($L18=RANGPROC),"*","")</f>
        <v/>
      </c>
    </row>
    <row r="19" spans="1:15" x14ac:dyDescent="0.25">
      <c r="A19" s="15">
        <v>1850</v>
      </c>
      <c r="B19" s="19" t="s">
        <v>18</v>
      </c>
      <c r="C19" s="2">
        <v>43711</v>
      </c>
      <c r="D19" s="2">
        <v>43700</v>
      </c>
      <c r="F19" s="92">
        <v>43700</v>
      </c>
      <c r="J19" t="str">
        <f>"GAGNER 18 RANGS"&amp;IF(VLOOKUP(VLOOKUP('Anim Magasin'!$B$7,Paramètres!$A$2:$D$183,2,FALSE),Paramètres!$G$2:$H$5,1,FALSE)="A",M19,IF(VLOOKUP(VLOOKUP('Anim Magasin'!$B$7,Paramètres!$A$2:$D$183,2,FALSE),Paramètres!$G$2:$H$5,1,FALSE)="B",N19,IF(VLOOKUP(VLOOKUP('Anim Magasin'!$B$7,Paramètres!$A$2:$D$183,2,FALSE),Paramètres!$G$2:$H$5,1,FALSE)="C",O19,"")))</f>
        <v>GAGNER 18 RANGS</v>
      </c>
      <c r="K19">
        <v>18</v>
      </c>
      <c r="L19">
        <f>VLOOKUP('Anim Magasin'!$B$7,'Synthèse Magasin'!$B$61:$U$84:'Synthèse Magasin'!$B$40:$U$59:'Synthèse Magasin'!$B$7:$U$38,12,FALSE)-K19</f>
        <v>-4</v>
      </c>
      <c r="M19" s="1" t="str">
        <f t="array" ref="M19">IF(OR($L19=RANGPROA),"*","")</f>
        <v/>
      </c>
      <c r="N19" s="1" t="str">
        <f t="array" ref="N19">IF(OR($L19=RANGPROB),"*","")</f>
        <v/>
      </c>
      <c r="O19" s="1" t="str">
        <f t="array" ref="O19">IF(OR($L19=RANGPROC),"*","")</f>
        <v/>
      </c>
    </row>
    <row r="20" spans="1:15" x14ac:dyDescent="0.25">
      <c r="A20" s="15">
        <v>51851</v>
      </c>
      <c r="B20" s="19" t="s">
        <v>17</v>
      </c>
      <c r="C20" s="2">
        <v>43711</v>
      </c>
      <c r="D20" s="2">
        <v>43700</v>
      </c>
      <c r="F20" s="92">
        <v>43717</v>
      </c>
      <c r="J20" t="str">
        <f>"GAGNER 19 RANGS"&amp;IF(VLOOKUP(VLOOKUP('Anim Magasin'!$B$7,Paramètres!$A$2:$D$183,2,FALSE),Paramètres!$G$2:$H$5,1,FALSE)="A",M20,IF(VLOOKUP(VLOOKUP('Anim Magasin'!$B$7,Paramètres!$A$2:$D$183,2,FALSE),Paramètres!$G$2:$H$5,1,FALSE)="B",N20,IF(VLOOKUP(VLOOKUP('Anim Magasin'!$B$7,Paramètres!$A$2:$D$183,2,FALSE),Paramètres!$G$2:$H$5,1,FALSE)="C",O20,"")))</f>
        <v>GAGNER 19 RANGS</v>
      </c>
      <c r="K20">
        <v>19</v>
      </c>
      <c r="L20">
        <f>VLOOKUP('Anim Magasin'!$B$7,'Synthèse Magasin'!$B$61:$U$84:'Synthèse Magasin'!$B$40:$U$59:'Synthèse Magasin'!$B$7:$U$38,12,FALSE)-K20</f>
        <v>-5</v>
      </c>
      <c r="M20" s="1" t="str">
        <f t="array" ref="M20">IF(OR($L20=RANGPROA),"*","")</f>
        <v/>
      </c>
      <c r="N20" s="1" t="str">
        <f t="array" ref="N20">IF(OR($L20=RANGPROB),"*","")</f>
        <v/>
      </c>
      <c r="O20" s="1" t="str">
        <f t="array" ref="O20">IF(OR($L20=RANGPROC),"*","")</f>
        <v/>
      </c>
    </row>
    <row r="21" spans="1:15" x14ac:dyDescent="0.25">
      <c r="A21" s="16">
        <v>1851</v>
      </c>
      <c r="B21" s="19">
        <v>0</v>
      </c>
      <c r="C21" s="2">
        <v>43711</v>
      </c>
      <c r="D21" s="2">
        <v>43700</v>
      </c>
      <c r="F21" s="90">
        <v>1842</v>
      </c>
      <c r="J21" t="str">
        <f>"GAGNER 20 RANGS"&amp;IF(VLOOKUP(VLOOKUP('Anim Magasin'!$B$7,Paramètres!$A$2:$D$183,2,FALSE),Paramètres!$G$2:$H$5,1,FALSE)="A",M21,IF(VLOOKUP(VLOOKUP('Anim Magasin'!$B$7,Paramètres!$A$2:$D$183,2,FALSE),Paramètres!$G$2:$H$5,1,FALSE)="B",N21,IF(VLOOKUP(VLOOKUP('Anim Magasin'!$B$7,Paramètres!$A$2:$D$183,2,FALSE),Paramètres!$G$2:$H$5,1,FALSE)="C",O21,"")))</f>
        <v>GAGNER 20 RANGS</v>
      </c>
      <c r="K21">
        <v>20</v>
      </c>
      <c r="L21">
        <f>VLOOKUP('Anim Magasin'!$B$7,'Synthèse Magasin'!$B$61:$U$84:'Synthèse Magasin'!$B$40:$U$59:'Synthèse Magasin'!$B$7:$U$38,12,FALSE)-K21</f>
        <v>-6</v>
      </c>
      <c r="M21" s="1" t="str">
        <f t="array" ref="M21">IF(OR($L21=RANGPROA),"*","")</f>
        <v/>
      </c>
      <c r="N21" s="1" t="str">
        <f t="array" ref="N21">IF(OR($L21=RANGPROB),"*","")</f>
        <v/>
      </c>
      <c r="O21" s="1" t="str">
        <f t="array" ref="O21">IF(OR($L21=RANGPROC),"*","")</f>
        <v/>
      </c>
    </row>
    <row r="22" spans="1:15" x14ac:dyDescent="0.25">
      <c r="A22" s="16">
        <v>1864</v>
      </c>
      <c r="B22" s="19">
        <v>0</v>
      </c>
      <c r="C22" s="2">
        <v>43711</v>
      </c>
      <c r="D22" s="2">
        <v>43700</v>
      </c>
      <c r="F22" s="90">
        <v>51845</v>
      </c>
    </row>
    <row r="23" spans="1:15" x14ac:dyDescent="0.25">
      <c r="A23" s="16">
        <v>1838</v>
      </c>
      <c r="B23" s="19">
        <v>0</v>
      </c>
      <c r="C23" s="2">
        <v>43711</v>
      </c>
      <c r="D23" s="2">
        <v>43700</v>
      </c>
      <c r="F23" s="91">
        <v>1845</v>
      </c>
    </row>
    <row r="24" spans="1:15" x14ac:dyDescent="0.25">
      <c r="A24" s="15">
        <v>51859</v>
      </c>
      <c r="B24" s="19" t="s">
        <v>17</v>
      </c>
      <c r="C24" s="2">
        <v>43711</v>
      </c>
      <c r="D24" s="2">
        <v>43700</v>
      </c>
      <c r="F24" s="90">
        <v>1865</v>
      </c>
      <c r="J24" t="e">
        <f>IF(VLOOKUP(#REF!,#REF!,25,FALSE)-K24&gt;0,"GAGNER "&amp;K24&amp;" PLACE","")</f>
        <v>#REF!</v>
      </c>
      <c r="K24">
        <v>1</v>
      </c>
      <c r="L24" s="27"/>
    </row>
    <row r="25" spans="1:15" x14ac:dyDescent="0.25">
      <c r="A25" s="16">
        <v>1858</v>
      </c>
      <c r="B25" s="19">
        <v>0</v>
      </c>
      <c r="C25" s="2">
        <v>43711</v>
      </c>
      <c r="D25" s="2">
        <v>43700</v>
      </c>
      <c r="F25" s="90">
        <v>1846</v>
      </c>
      <c r="J25" t="e">
        <f>IF(VLOOKUP(#REF!,#REF!,25,FALSE)-K25&gt;0,"GAGNER "&amp;K25&amp;" PLACES","")</f>
        <v>#REF!</v>
      </c>
      <c r="K25">
        <v>2</v>
      </c>
    </row>
    <row r="26" spans="1:15" x14ac:dyDescent="0.25">
      <c r="A26" s="16">
        <v>1859</v>
      </c>
      <c r="B26" s="19">
        <v>0</v>
      </c>
      <c r="C26" s="2">
        <v>43711</v>
      </c>
      <c r="D26" s="2">
        <v>43700</v>
      </c>
      <c r="F26" s="90">
        <v>51855</v>
      </c>
      <c r="J26" t="e">
        <f>IF(VLOOKUP(#REF!,#REF!,25,FALSE)-K26&gt;0,"GAGNER "&amp;K26&amp;" PLACES","")</f>
        <v>#REF!</v>
      </c>
      <c r="K26">
        <v>3</v>
      </c>
    </row>
    <row r="27" spans="1:15" x14ac:dyDescent="0.25">
      <c r="A27" s="16">
        <v>1860</v>
      </c>
      <c r="B27" s="19">
        <v>0</v>
      </c>
      <c r="C27" s="2">
        <v>43711</v>
      </c>
      <c r="D27" s="2">
        <v>43700</v>
      </c>
      <c r="F27" s="90">
        <v>1855</v>
      </c>
      <c r="J27" t="e">
        <f>IF(VLOOKUP(#REF!,#REF!,25,FALSE)-K27&gt;0,"GAGNER "&amp;K27&amp;" PLACES","")</f>
        <v>#REF!</v>
      </c>
      <c r="K27">
        <v>4</v>
      </c>
    </row>
    <row r="28" spans="1:15" x14ac:dyDescent="0.25">
      <c r="A28" s="15">
        <v>1842</v>
      </c>
      <c r="B28" s="19" t="s">
        <v>19</v>
      </c>
      <c r="C28" s="2">
        <v>43717</v>
      </c>
      <c r="D28" s="2">
        <v>43700</v>
      </c>
      <c r="F28" s="90">
        <v>1857</v>
      </c>
      <c r="J28" t="e">
        <f>IF(VLOOKUP(#REF!,#REF!,25,FALSE)-K28&gt;0,"GAGNER "&amp;K28&amp;" PLACES","")</f>
        <v>#REF!</v>
      </c>
      <c r="K28">
        <v>5</v>
      </c>
    </row>
    <row r="29" spans="1:15" x14ac:dyDescent="0.25">
      <c r="A29" s="15">
        <v>51845</v>
      </c>
      <c r="B29" s="19" t="s">
        <v>17</v>
      </c>
      <c r="C29" s="2">
        <v>43717</v>
      </c>
      <c r="D29" s="2">
        <v>43700</v>
      </c>
      <c r="F29" s="90">
        <v>1856</v>
      </c>
      <c r="J29" t="e">
        <f>IF(VLOOKUP(#REF!,#REF!,25,FALSE)-K29&gt;0,"GAGNER "&amp;K29&amp;" PLACES","")</f>
        <v>#REF!</v>
      </c>
      <c r="K29">
        <v>6</v>
      </c>
    </row>
    <row r="30" spans="1:15" x14ac:dyDescent="0.25">
      <c r="A30" s="17">
        <v>1845</v>
      </c>
      <c r="B30" s="19">
        <v>0</v>
      </c>
      <c r="C30" s="2">
        <v>43717</v>
      </c>
      <c r="D30" s="2">
        <v>43700</v>
      </c>
      <c r="J30" t="e">
        <f>IF(VLOOKUP(#REF!,#REF!,25,FALSE)-K30&gt;0,"GAGNER "&amp;K30&amp;" PLACES","")</f>
        <v>#REF!</v>
      </c>
      <c r="K30">
        <v>7</v>
      </c>
    </row>
    <row r="31" spans="1:15" x14ac:dyDescent="0.25">
      <c r="A31" s="16">
        <v>1865</v>
      </c>
      <c r="B31" s="19">
        <v>0</v>
      </c>
      <c r="C31" s="2">
        <v>43717</v>
      </c>
      <c r="D31" s="2">
        <v>43700</v>
      </c>
      <c r="J31" t="e">
        <f>IF(VLOOKUP(#REF!,#REF!,25,FALSE)-K31&gt;0,"GAGNER "&amp;K31&amp;" PLACES","")</f>
        <v>#REF!</v>
      </c>
      <c r="K31">
        <v>8</v>
      </c>
    </row>
    <row r="32" spans="1:15" x14ac:dyDescent="0.25">
      <c r="A32" s="15">
        <v>1846</v>
      </c>
      <c r="B32" s="19" t="s">
        <v>19</v>
      </c>
      <c r="C32" s="2">
        <v>43717</v>
      </c>
      <c r="D32" s="2">
        <v>43700</v>
      </c>
      <c r="J32" t="e">
        <f>IF(VLOOKUP(#REF!,#REF!,25,FALSE)-K32&gt;0,"GAGNER "&amp;K32&amp;" PLACES","")</f>
        <v>#REF!</v>
      </c>
      <c r="K32">
        <v>9</v>
      </c>
    </row>
    <row r="33" spans="1:11" x14ac:dyDescent="0.25">
      <c r="A33" s="15">
        <v>51855</v>
      </c>
      <c r="B33" s="19" t="s">
        <v>17</v>
      </c>
      <c r="C33" s="2">
        <v>43717</v>
      </c>
      <c r="D33" s="2">
        <v>43700</v>
      </c>
      <c r="J33" t="e">
        <f>IF(VLOOKUP(#REF!,#REF!,25,FALSE)-K33&gt;0,"GAGNER "&amp;K33&amp;" PLACES","")</f>
        <v>#REF!</v>
      </c>
      <c r="K33">
        <v>10</v>
      </c>
    </row>
    <row r="34" spans="1:11" x14ac:dyDescent="0.25">
      <c r="A34" s="16">
        <v>1855</v>
      </c>
      <c r="B34" s="19">
        <v>0</v>
      </c>
      <c r="C34" s="2">
        <v>43717</v>
      </c>
      <c r="D34" s="2">
        <v>43700</v>
      </c>
      <c r="J34" t="e">
        <f>IF(VLOOKUP(#REF!,#REF!,25,FALSE)-K34&gt;0,"GAGNER "&amp;K34&amp;" PLACES","")</f>
        <v>#REF!</v>
      </c>
      <c r="K34">
        <v>11</v>
      </c>
    </row>
    <row r="35" spans="1:11" x14ac:dyDescent="0.25">
      <c r="A35" s="16">
        <v>1857</v>
      </c>
      <c r="B35" s="19">
        <v>0</v>
      </c>
      <c r="C35" s="2">
        <v>43717</v>
      </c>
      <c r="D35" s="2">
        <v>43700</v>
      </c>
      <c r="J35" t="e">
        <f>IF(VLOOKUP(#REF!,#REF!,25,FALSE)-K35&gt;0,"GAGNER "&amp;K35&amp;" PLACES","")</f>
        <v>#REF!</v>
      </c>
      <c r="K35">
        <v>12</v>
      </c>
    </row>
    <row r="36" spans="1:11" x14ac:dyDescent="0.25">
      <c r="A36" s="15">
        <v>1856</v>
      </c>
      <c r="B36" s="19" t="s">
        <v>19</v>
      </c>
      <c r="C36" s="2">
        <v>43717</v>
      </c>
      <c r="D36" s="2">
        <v>43700</v>
      </c>
      <c r="J36" t="e">
        <f>IF(VLOOKUP(#REF!,#REF!,25,FALSE)-K36&gt;0,"GAGNER "&amp;K36&amp;" PLACES","")</f>
        <v>#REF!</v>
      </c>
      <c r="K36">
        <v>13</v>
      </c>
    </row>
    <row r="37" spans="1:11" x14ac:dyDescent="0.25">
      <c r="A37" s="15">
        <v>1831</v>
      </c>
      <c r="B37" s="19" t="s">
        <v>18</v>
      </c>
      <c r="C37" s="2">
        <v>43739</v>
      </c>
      <c r="D37" s="2">
        <v>43700</v>
      </c>
      <c r="J37" t="e">
        <f>IF(VLOOKUP(#REF!,#REF!,25,FALSE)-K37&gt;0,"GAGNER "&amp;K37&amp;" PLACES","")</f>
        <v>#REF!</v>
      </c>
      <c r="K37">
        <v>14</v>
      </c>
    </row>
    <row r="38" spans="1:11" x14ac:dyDescent="0.25">
      <c r="A38" s="15">
        <v>51848</v>
      </c>
      <c r="B38" s="19" t="s">
        <v>17</v>
      </c>
      <c r="C38" s="2">
        <v>43739</v>
      </c>
      <c r="D38" s="2">
        <v>43700</v>
      </c>
      <c r="J38" t="e">
        <f>IF(VLOOKUP(#REF!,#REF!,25,FALSE)-K38&gt;0,"GAGNER "&amp;K38&amp;" PLACES","")</f>
        <v>#REF!</v>
      </c>
      <c r="K38">
        <v>15</v>
      </c>
    </row>
    <row r="39" spans="1:11" x14ac:dyDescent="0.25">
      <c r="A39" s="16">
        <v>1848</v>
      </c>
      <c r="B39" s="19">
        <v>0</v>
      </c>
      <c r="C39" s="2">
        <v>43739</v>
      </c>
      <c r="D39" s="2">
        <v>43700</v>
      </c>
      <c r="J39" t="e">
        <f>IF(VLOOKUP(#REF!,#REF!,25,FALSE)-K39&gt;0,"GAGNER "&amp;K39&amp;" PLACES","")</f>
        <v>#REF!</v>
      </c>
      <c r="K39">
        <v>16</v>
      </c>
    </row>
    <row r="40" spans="1:11" x14ac:dyDescent="0.25">
      <c r="A40" s="17">
        <v>1870</v>
      </c>
      <c r="B40" s="19">
        <v>0</v>
      </c>
      <c r="C40" s="2">
        <v>43739</v>
      </c>
      <c r="D40" s="2">
        <v>43700</v>
      </c>
      <c r="J40" t="e">
        <f>IF(VLOOKUP(#REF!,#REF!,25,FALSE)-K40&gt;0,"GAGNER "&amp;K40&amp;" PLACES","")</f>
        <v>#REF!</v>
      </c>
      <c r="K40">
        <v>17</v>
      </c>
    </row>
    <row r="41" spans="1:11" x14ac:dyDescent="0.25">
      <c r="A41" s="15">
        <v>51852</v>
      </c>
      <c r="B41" s="19" t="s">
        <v>17</v>
      </c>
      <c r="C41" s="2">
        <v>43739</v>
      </c>
      <c r="D41" s="2">
        <v>43700</v>
      </c>
    </row>
    <row r="42" spans="1:11" x14ac:dyDescent="0.25">
      <c r="A42" s="16">
        <v>1852</v>
      </c>
      <c r="B42" s="19">
        <v>0</v>
      </c>
      <c r="C42" s="2">
        <v>43739</v>
      </c>
      <c r="D42" s="2">
        <v>43700</v>
      </c>
    </row>
    <row r="43" spans="1:11" x14ac:dyDescent="0.25">
      <c r="A43" s="16">
        <v>1873</v>
      </c>
      <c r="B43" s="19">
        <v>0</v>
      </c>
      <c r="C43" s="2">
        <v>43739</v>
      </c>
      <c r="D43" s="2">
        <v>43700</v>
      </c>
    </row>
    <row r="44" spans="1:11" x14ac:dyDescent="0.25">
      <c r="A44" s="15">
        <v>1834</v>
      </c>
      <c r="B44" s="19" t="s">
        <v>18</v>
      </c>
      <c r="C44" s="2">
        <v>43741</v>
      </c>
      <c r="D44" s="2">
        <v>43700</v>
      </c>
    </row>
    <row r="45" spans="1:11" x14ac:dyDescent="0.25">
      <c r="A45" s="15">
        <v>51835</v>
      </c>
      <c r="B45" s="19" t="s">
        <v>17</v>
      </c>
      <c r="C45" s="2">
        <v>43741</v>
      </c>
      <c r="D45" s="2">
        <v>43700</v>
      </c>
    </row>
    <row r="46" spans="1:11" x14ac:dyDescent="0.25">
      <c r="A46" s="16">
        <v>1825</v>
      </c>
      <c r="B46" s="19">
        <v>0</v>
      </c>
      <c r="C46" s="2">
        <v>43741</v>
      </c>
      <c r="D46" s="2">
        <v>43700</v>
      </c>
    </row>
    <row r="47" spans="1:11" x14ac:dyDescent="0.25">
      <c r="A47" s="17">
        <v>1835</v>
      </c>
      <c r="B47" s="19">
        <v>0</v>
      </c>
      <c r="C47" s="2">
        <v>43741</v>
      </c>
      <c r="D47" s="2">
        <v>43700</v>
      </c>
    </row>
    <row r="48" spans="1:11" x14ac:dyDescent="0.25">
      <c r="A48" s="16">
        <v>1878</v>
      </c>
      <c r="B48" s="19">
        <v>0</v>
      </c>
      <c r="C48" s="2">
        <v>43741</v>
      </c>
      <c r="D48" s="2">
        <v>43700</v>
      </c>
    </row>
    <row r="49" spans="1:4" x14ac:dyDescent="0.25">
      <c r="A49" s="15">
        <v>1836</v>
      </c>
      <c r="B49" s="19" t="s">
        <v>18</v>
      </c>
      <c r="C49" s="2">
        <v>43741</v>
      </c>
      <c r="D49" s="2">
        <v>43700</v>
      </c>
    </row>
    <row r="50" spans="1:4" x14ac:dyDescent="0.25">
      <c r="A50" s="15">
        <v>51853</v>
      </c>
      <c r="B50" s="19" t="s">
        <v>17</v>
      </c>
      <c r="C50" s="2">
        <v>43741</v>
      </c>
      <c r="D50" s="2">
        <v>43700</v>
      </c>
    </row>
    <row r="51" spans="1:4" x14ac:dyDescent="0.25">
      <c r="A51" s="16">
        <v>1824</v>
      </c>
      <c r="B51" s="19">
        <v>0</v>
      </c>
      <c r="C51" s="2">
        <v>43741</v>
      </c>
      <c r="D51" s="2">
        <v>43700</v>
      </c>
    </row>
    <row r="52" spans="1:4" x14ac:dyDescent="0.25">
      <c r="A52" s="16">
        <v>1853</v>
      </c>
      <c r="B52" s="19">
        <v>0</v>
      </c>
      <c r="C52" s="2">
        <v>43741</v>
      </c>
      <c r="D52" s="2">
        <v>43700</v>
      </c>
    </row>
    <row r="53" spans="1:4" x14ac:dyDescent="0.25">
      <c r="A53" s="3">
        <v>51200</v>
      </c>
      <c r="B53" s="20" t="s">
        <v>17</v>
      </c>
      <c r="C53" s="21">
        <v>43733</v>
      </c>
      <c r="D53" s="21">
        <v>43780</v>
      </c>
    </row>
    <row r="54" spans="1:4" x14ac:dyDescent="0.25">
      <c r="A54" s="4">
        <v>1200</v>
      </c>
      <c r="B54" s="20">
        <v>0</v>
      </c>
      <c r="C54" s="21">
        <v>43733</v>
      </c>
      <c r="D54" s="21">
        <v>43780</v>
      </c>
    </row>
    <row r="55" spans="1:4" x14ac:dyDescent="0.25">
      <c r="A55" s="4">
        <v>1236</v>
      </c>
      <c r="B55" s="20">
        <v>0</v>
      </c>
      <c r="C55" s="21">
        <v>43733</v>
      </c>
      <c r="D55" s="21">
        <v>43780</v>
      </c>
    </row>
    <row r="56" spans="1:4" x14ac:dyDescent="0.25">
      <c r="A56" s="4">
        <v>1237</v>
      </c>
      <c r="B56" s="20">
        <v>0</v>
      </c>
      <c r="C56" s="21">
        <v>43733</v>
      </c>
      <c r="D56" s="21">
        <v>43780</v>
      </c>
    </row>
    <row r="57" spans="1:4" x14ac:dyDescent="0.25">
      <c r="A57" s="4">
        <v>1240</v>
      </c>
      <c r="B57" s="20">
        <v>0</v>
      </c>
      <c r="C57" s="21">
        <v>43733</v>
      </c>
      <c r="D57" s="21">
        <v>43780</v>
      </c>
    </row>
    <row r="58" spans="1:4" x14ac:dyDescent="0.25">
      <c r="A58" s="3">
        <v>51232</v>
      </c>
      <c r="B58" s="20" t="s">
        <v>18</v>
      </c>
      <c r="C58" s="21">
        <v>43733</v>
      </c>
      <c r="D58" s="21">
        <v>43780</v>
      </c>
    </row>
    <row r="59" spans="1:4" x14ac:dyDescent="0.25">
      <c r="A59" s="4">
        <v>1232</v>
      </c>
      <c r="B59" s="20">
        <v>0</v>
      </c>
      <c r="C59" s="21">
        <v>43733</v>
      </c>
      <c r="D59" s="21">
        <v>43780</v>
      </c>
    </row>
    <row r="60" spans="1:4" x14ac:dyDescent="0.25">
      <c r="A60" s="5">
        <v>1239</v>
      </c>
      <c r="B60" s="20">
        <v>0</v>
      </c>
      <c r="C60" s="21">
        <v>43733</v>
      </c>
      <c r="D60" s="21">
        <v>43780</v>
      </c>
    </row>
    <row r="61" spans="1:4" x14ac:dyDescent="0.25">
      <c r="A61" s="3">
        <v>1235</v>
      </c>
      <c r="B61" s="20" t="s">
        <v>19</v>
      </c>
      <c r="C61" s="21">
        <v>43733</v>
      </c>
      <c r="D61" s="21">
        <v>43780</v>
      </c>
    </row>
    <row r="62" spans="1:4" x14ac:dyDescent="0.25">
      <c r="A62" s="6">
        <v>51734</v>
      </c>
      <c r="B62" s="20" t="s">
        <v>17</v>
      </c>
      <c r="C62" s="21">
        <v>43763</v>
      </c>
      <c r="D62" s="21">
        <v>43780</v>
      </c>
    </row>
    <row r="63" spans="1:4" x14ac:dyDescent="0.25">
      <c r="A63" s="5">
        <v>1734</v>
      </c>
      <c r="B63" s="20">
        <v>0</v>
      </c>
      <c r="C63" s="21">
        <v>43763</v>
      </c>
      <c r="D63" s="21">
        <v>43780</v>
      </c>
    </row>
    <row r="64" spans="1:4" x14ac:dyDescent="0.25">
      <c r="A64" s="5">
        <v>1739</v>
      </c>
      <c r="B64" s="20">
        <v>0</v>
      </c>
      <c r="C64" s="21">
        <v>43763</v>
      </c>
      <c r="D64" s="21">
        <v>43780</v>
      </c>
    </row>
    <row r="65" spans="1:4" x14ac:dyDescent="0.25">
      <c r="A65" s="5">
        <v>1748</v>
      </c>
      <c r="B65" s="20">
        <v>0</v>
      </c>
      <c r="C65" s="21">
        <v>43763</v>
      </c>
      <c r="D65" s="21">
        <v>43780</v>
      </c>
    </row>
    <row r="66" spans="1:4" x14ac:dyDescent="0.25">
      <c r="A66" s="3">
        <v>51736</v>
      </c>
      <c r="B66" s="20" t="s">
        <v>18</v>
      </c>
      <c r="C66" s="21">
        <v>43763</v>
      </c>
      <c r="D66" s="21">
        <v>43780</v>
      </c>
    </row>
    <row r="67" spans="1:4" x14ac:dyDescent="0.25">
      <c r="A67" s="5">
        <v>1736</v>
      </c>
      <c r="B67" s="20">
        <v>0</v>
      </c>
      <c r="C67" s="21">
        <v>43763</v>
      </c>
      <c r="D67" s="21">
        <v>43780</v>
      </c>
    </row>
    <row r="68" spans="1:4" x14ac:dyDescent="0.25">
      <c r="A68" s="5">
        <v>1744</v>
      </c>
      <c r="B68" s="20">
        <v>0</v>
      </c>
      <c r="C68" s="21">
        <v>43763</v>
      </c>
      <c r="D68" s="21">
        <v>43780</v>
      </c>
    </row>
    <row r="69" spans="1:4" x14ac:dyDescent="0.25">
      <c r="A69" s="3">
        <v>1741</v>
      </c>
      <c r="B69" s="20" t="s">
        <v>19</v>
      </c>
      <c r="C69" s="21">
        <v>43763</v>
      </c>
      <c r="D69" s="21">
        <v>43780</v>
      </c>
    </row>
    <row r="70" spans="1:4" x14ac:dyDescent="0.25">
      <c r="A70" s="6">
        <v>53500</v>
      </c>
      <c r="B70" s="20" t="s">
        <v>17</v>
      </c>
      <c r="C70" s="21">
        <v>43765</v>
      </c>
      <c r="D70" s="21">
        <v>43780</v>
      </c>
    </row>
    <row r="71" spans="1:4" x14ac:dyDescent="0.25">
      <c r="A71" s="5">
        <v>3500</v>
      </c>
      <c r="B71" s="20">
        <v>0</v>
      </c>
      <c r="C71" s="21">
        <v>43765</v>
      </c>
      <c r="D71" s="21">
        <v>43780</v>
      </c>
    </row>
    <row r="72" spans="1:4" x14ac:dyDescent="0.25">
      <c r="A72" s="4">
        <v>3536</v>
      </c>
      <c r="B72" s="20">
        <v>0</v>
      </c>
      <c r="C72" s="21">
        <v>43765</v>
      </c>
      <c r="D72" s="21">
        <v>43780</v>
      </c>
    </row>
    <row r="73" spans="1:4" x14ac:dyDescent="0.25">
      <c r="A73" s="3">
        <v>3532</v>
      </c>
      <c r="B73" s="20" t="s">
        <v>19</v>
      </c>
      <c r="C73" s="21">
        <v>43765</v>
      </c>
      <c r="D73" s="21">
        <v>43780</v>
      </c>
    </row>
    <row r="74" spans="1:4" x14ac:dyDescent="0.25">
      <c r="A74" s="6">
        <v>53533</v>
      </c>
      <c r="B74" s="20" t="s">
        <v>17</v>
      </c>
      <c r="C74" s="21">
        <v>43765</v>
      </c>
      <c r="D74" s="21">
        <v>43780</v>
      </c>
    </row>
    <row r="75" spans="1:4" x14ac:dyDescent="0.25">
      <c r="A75" s="5">
        <v>3533</v>
      </c>
      <c r="B75" s="20">
        <v>0</v>
      </c>
      <c r="C75" s="21">
        <v>43765</v>
      </c>
      <c r="D75" s="21">
        <v>43780</v>
      </c>
    </row>
    <row r="76" spans="1:4" x14ac:dyDescent="0.25">
      <c r="A76" s="5">
        <v>3534</v>
      </c>
      <c r="B76" s="20">
        <v>0</v>
      </c>
      <c r="C76" s="21">
        <v>43765</v>
      </c>
      <c r="D76" s="21">
        <v>43780</v>
      </c>
    </row>
    <row r="77" spans="1:4" x14ac:dyDescent="0.25">
      <c r="A77" s="5">
        <v>3537</v>
      </c>
      <c r="B77" s="20">
        <v>0</v>
      </c>
      <c r="C77" s="21">
        <v>43765</v>
      </c>
      <c r="D77" s="21">
        <v>43780</v>
      </c>
    </row>
    <row r="78" spans="1:4" x14ac:dyDescent="0.25">
      <c r="A78" s="6">
        <v>3535</v>
      </c>
      <c r="B78" s="20" t="s">
        <v>18</v>
      </c>
      <c r="C78" s="21">
        <v>43765</v>
      </c>
      <c r="D78" s="21">
        <v>43780</v>
      </c>
    </row>
    <row r="79" spans="1:4" x14ac:dyDescent="0.25">
      <c r="A79" s="6">
        <v>53542</v>
      </c>
      <c r="B79" s="20" t="s">
        <v>18</v>
      </c>
      <c r="C79" s="21">
        <v>43765</v>
      </c>
      <c r="D79" s="21">
        <v>43780</v>
      </c>
    </row>
    <row r="80" spans="1:4" x14ac:dyDescent="0.25">
      <c r="A80" s="5">
        <v>3539</v>
      </c>
      <c r="B80" s="20">
        <v>0</v>
      </c>
      <c r="C80" s="21">
        <v>43765</v>
      </c>
      <c r="D80" s="21">
        <v>43780</v>
      </c>
    </row>
    <row r="81" spans="1:4" x14ac:dyDescent="0.25">
      <c r="A81" s="5">
        <v>3542</v>
      </c>
      <c r="B81" s="20">
        <v>0</v>
      </c>
      <c r="C81" s="21">
        <v>43765</v>
      </c>
      <c r="D81" s="21">
        <v>43780</v>
      </c>
    </row>
    <row r="82" spans="1:4" x14ac:dyDescent="0.25">
      <c r="A82" s="6">
        <v>53538</v>
      </c>
      <c r="B82" s="20" t="s">
        <v>17</v>
      </c>
      <c r="C82" s="21">
        <v>43765</v>
      </c>
      <c r="D82" s="21">
        <v>43780</v>
      </c>
    </row>
    <row r="83" spans="1:4" x14ac:dyDescent="0.25">
      <c r="A83" s="5">
        <v>3538</v>
      </c>
      <c r="B83" s="20">
        <v>0</v>
      </c>
      <c r="C83" s="21">
        <v>43765</v>
      </c>
      <c r="D83" s="21">
        <v>43780</v>
      </c>
    </row>
    <row r="84" spans="1:4" x14ac:dyDescent="0.25">
      <c r="A84" s="5">
        <v>3540</v>
      </c>
      <c r="B84" s="20">
        <v>0</v>
      </c>
      <c r="C84" s="21">
        <v>43765</v>
      </c>
      <c r="D84" s="21">
        <v>43780</v>
      </c>
    </row>
    <row r="85" spans="1:4" x14ac:dyDescent="0.25">
      <c r="A85" s="5">
        <v>3541</v>
      </c>
      <c r="B85" s="20">
        <v>0</v>
      </c>
      <c r="C85" s="21">
        <v>43765</v>
      </c>
      <c r="D85" s="21">
        <v>43780</v>
      </c>
    </row>
    <row r="86" spans="1:4" x14ac:dyDescent="0.25">
      <c r="A86" s="6">
        <v>51700</v>
      </c>
      <c r="B86" s="20" t="s">
        <v>17</v>
      </c>
      <c r="C86" s="21">
        <v>43783</v>
      </c>
      <c r="D86" s="21">
        <v>43780</v>
      </c>
    </row>
    <row r="87" spans="1:4" x14ac:dyDescent="0.25">
      <c r="A87" s="5">
        <v>1700</v>
      </c>
      <c r="B87" s="20">
        <v>0</v>
      </c>
      <c r="C87" s="21">
        <v>43783</v>
      </c>
      <c r="D87" s="21">
        <v>43780</v>
      </c>
    </row>
    <row r="88" spans="1:4" x14ac:dyDescent="0.25">
      <c r="A88" s="5">
        <v>1737</v>
      </c>
      <c r="B88" s="20">
        <v>0</v>
      </c>
      <c r="C88" s="21">
        <v>43783</v>
      </c>
      <c r="D88" s="21">
        <v>43780</v>
      </c>
    </row>
    <row r="89" spans="1:4" x14ac:dyDescent="0.25">
      <c r="A89" s="5">
        <v>1747</v>
      </c>
      <c r="B89" s="20">
        <v>0</v>
      </c>
      <c r="C89" s="21">
        <v>43783</v>
      </c>
      <c r="D89" s="21">
        <v>43780</v>
      </c>
    </row>
    <row r="90" spans="1:4" x14ac:dyDescent="0.25">
      <c r="A90" s="6">
        <v>51731</v>
      </c>
      <c r="B90" s="20" t="s">
        <v>18</v>
      </c>
      <c r="C90" s="21">
        <v>43783</v>
      </c>
      <c r="D90" s="21">
        <v>43780</v>
      </c>
    </row>
    <row r="91" spans="1:4" x14ac:dyDescent="0.25">
      <c r="A91" s="5">
        <v>1731</v>
      </c>
      <c r="B91" s="20">
        <v>0</v>
      </c>
      <c r="C91" s="21">
        <v>43783</v>
      </c>
      <c r="D91" s="21">
        <v>43780</v>
      </c>
    </row>
    <row r="92" spans="1:4" x14ac:dyDescent="0.25">
      <c r="A92" s="4">
        <v>1749</v>
      </c>
      <c r="B92" s="20">
        <v>0</v>
      </c>
      <c r="C92" s="21">
        <v>43783</v>
      </c>
      <c r="D92" s="21">
        <v>43780</v>
      </c>
    </row>
    <row r="93" spans="1:4" x14ac:dyDescent="0.25">
      <c r="A93" s="6">
        <v>51735</v>
      </c>
      <c r="B93" s="20" t="s">
        <v>17</v>
      </c>
      <c r="C93" s="21">
        <v>43783</v>
      </c>
      <c r="D93" s="21">
        <v>43780</v>
      </c>
    </row>
    <row r="94" spans="1:4" x14ac:dyDescent="0.25">
      <c r="A94" s="5">
        <v>1733</v>
      </c>
      <c r="B94" s="20">
        <v>0</v>
      </c>
      <c r="C94" s="21">
        <v>43783</v>
      </c>
      <c r="D94" s="21">
        <v>43780</v>
      </c>
    </row>
    <row r="95" spans="1:4" x14ac:dyDescent="0.25">
      <c r="A95" s="5">
        <v>1735</v>
      </c>
      <c r="B95" s="20">
        <v>0</v>
      </c>
      <c r="C95" s="21">
        <v>43783</v>
      </c>
      <c r="D95" s="21">
        <v>43780</v>
      </c>
    </row>
    <row r="96" spans="1:4" x14ac:dyDescent="0.25">
      <c r="A96" s="6">
        <v>51738</v>
      </c>
      <c r="B96" s="20" t="s">
        <v>17</v>
      </c>
      <c r="C96" s="21">
        <v>43783</v>
      </c>
      <c r="D96" s="21">
        <v>43780</v>
      </c>
    </row>
    <row r="97" spans="1:4" x14ac:dyDescent="0.25">
      <c r="A97" s="5">
        <v>1738</v>
      </c>
      <c r="B97" s="20">
        <v>0</v>
      </c>
      <c r="C97" s="21">
        <v>43783</v>
      </c>
      <c r="D97" s="21">
        <v>43780</v>
      </c>
    </row>
    <row r="98" spans="1:4" x14ac:dyDescent="0.25">
      <c r="A98" s="5">
        <v>1754</v>
      </c>
      <c r="B98" s="20">
        <v>0</v>
      </c>
      <c r="C98" s="21">
        <v>43783</v>
      </c>
      <c r="D98" s="21">
        <v>43780</v>
      </c>
    </row>
    <row r="99" spans="1:4" x14ac:dyDescent="0.25">
      <c r="A99" s="4">
        <v>1755</v>
      </c>
      <c r="B99" s="20">
        <v>0</v>
      </c>
      <c r="C99" s="21">
        <v>43783</v>
      </c>
      <c r="D99" s="21">
        <v>43780</v>
      </c>
    </row>
    <row r="100" spans="1:4" x14ac:dyDescent="0.25">
      <c r="A100" s="6">
        <v>1743</v>
      </c>
      <c r="B100" s="20" t="s">
        <v>19</v>
      </c>
      <c r="C100" s="21">
        <v>43783</v>
      </c>
      <c r="D100" s="21">
        <v>43780</v>
      </c>
    </row>
    <row r="101" spans="1:4" x14ac:dyDescent="0.25">
      <c r="A101" s="6">
        <v>51732</v>
      </c>
      <c r="B101" s="20" t="s">
        <v>17</v>
      </c>
      <c r="C101" s="21">
        <v>43787</v>
      </c>
      <c r="D101" s="21">
        <v>43780</v>
      </c>
    </row>
    <row r="102" spans="1:4" x14ac:dyDescent="0.25">
      <c r="A102" s="5">
        <v>1732</v>
      </c>
      <c r="B102" s="20">
        <v>0</v>
      </c>
      <c r="C102" s="21">
        <v>43787</v>
      </c>
      <c r="D102" s="21">
        <v>43780</v>
      </c>
    </row>
    <row r="103" spans="1:4" x14ac:dyDescent="0.25">
      <c r="A103" s="5">
        <v>1742</v>
      </c>
      <c r="B103" s="20">
        <v>0</v>
      </c>
      <c r="C103" s="21">
        <v>43787</v>
      </c>
      <c r="D103" s="21">
        <v>43780</v>
      </c>
    </row>
    <row r="104" spans="1:4" x14ac:dyDescent="0.25">
      <c r="A104" s="5">
        <v>1745</v>
      </c>
      <c r="B104" s="20">
        <v>0</v>
      </c>
      <c r="C104" s="21">
        <v>43787</v>
      </c>
      <c r="D104" s="21">
        <v>43780</v>
      </c>
    </row>
    <row r="105" spans="1:4" x14ac:dyDescent="0.25">
      <c r="A105" s="6">
        <v>51746</v>
      </c>
      <c r="B105" s="20" t="s">
        <v>17</v>
      </c>
      <c r="C105" s="21">
        <v>43787</v>
      </c>
      <c r="D105" s="21">
        <v>43780</v>
      </c>
    </row>
    <row r="106" spans="1:4" x14ac:dyDescent="0.25">
      <c r="A106" s="5">
        <v>1740</v>
      </c>
      <c r="B106" s="20">
        <v>0</v>
      </c>
      <c r="C106" s="21">
        <v>43787</v>
      </c>
      <c r="D106" s="21">
        <v>43780</v>
      </c>
    </row>
    <row r="107" spans="1:4" x14ac:dyDescent="0.25">
      <c r="A107" s="5">
        <v>1746</v>
      </c>
      <c r="B107" s="20">
        <v>0</v>
      </c>
      <c r="C107" s="21">
        <v>43787</v>
      </c>
      <c r="D107" s="21">
        <v>43780</v>
      </c>
    </row>
    <row r="108" spans="1:4" x14ac:dyDescent="0.25">
      <c r="A108" s="5">
        <v>1753</v>
      </c>
      <c r="B108" s="20">
        <v>0</v>
      </c>
      <c r="C108" s="21">
        <v>43787</v>
      </c>
      <c r="D108" s="21">
        <v>43780</v>
      </c>
    </row>
    <row r="109" spans="1:4" x14ac:dyDescent="0.25">
      <c r="A109" s="7">
        <v>57800</v>
      </c>
      <c r="B109" s="22" t="s">
        <v>17</v>
      </c>
      <c r="C109" s="23">
        <v>43804</v>
      </c>
      <c r="D109" s="23">
        <v>43801</v>
      </c>
    </row>
    <row r="110" spans="1:4" x14ac:dyDescent="0.25">
      <c r="A110" s="8">
        <v>7800</v>
      </c>
      <c r="B110" s="22">
        <v>0</v>
      </c>
      <c r="C110" s="23">
        <v>43804</v>
      </c>
      <c r="D110" s="23">
        <v>43801</v>
      </c>
    </row>
    <row r="111" spans="1:4" x14ac:dyDescent="0.25">
      <c r="A111" s="9">
        <v>7839</v>
      </c>
      <c r="B111" s="22">
        <v>0</v>
      </c>
      <c r="C111" s="23">
        <v>43804</v>
      </c>
      <c r="D111" s="23">
        <v>43801</v>
      </c>
    </row>
    <row r="112" spans="1:4" x14ac:dyDescent="0.25">
      <c r="A112" s="7">
        <v>7831</v>
      </c>
      <c r="B112" s="22" t="s">
        <v>18</v>
      </c>
      <c r="C112" s="23">
        <v>43804</v>
      </c>
      <c r="D112" s="23">
        <v>43801</v>
      </c>
    </row>
    <row r="113" spans="1:4" x14ac:dyDescent="0.25">
      <c r="A113" s="7">
        <v>57836</v>
      </c>
      <c r="B113" s="22" t="s">
        <v>17</v>
      </c>
      <c r="C113" s="23">
        <v>43804</v>
      </c>
      <c r="D113" s="23">
        <v>43801</v>
      </c>
    </row>
    <row r="114" spans="1:4" x14ac:dyDescent="0.25">
      <c r="A114" s="8">
        <v>7802</v>
      </c>
      <c r="B114" s="22">
        <v>0</v>
      </c>
      <c r="C114" s="23">
        <v>43804</v>
      </c>
      <c r="D114" s="23">
        <v>43801</v>
      </c>
    </row>
    <row r="115" spans="1:4" x14ac:dyDescent="0.25">
      <c r="A115" s="8">
        <v>7832</v>
      </c>
      <c r="B115" s="22">
        <v>0</v>
      </c>
      <c r="C115" s="23">
        <v>43804</v>
      </c>
      <c r="D115" s="23">
        <v>43801</v>
      </c>
    </row>
    <row r="116" spans="1:4" x14ac:dyDescent="0.25">
      <c r="A116" s="8">
        <v>7836</v>
      </c>
      <c r="B116" s="22">
        <v>0</v>
      </c>
      <c r="C116" s="23">
        <v>43804</v>
      </c>
      <c r="D116" s="23">
        <v>43801</v>
      </c>
    </row>
    <row r="117" spans="1:4" x14ac:dyDescent="0.25">
      <c r="A117" s="7">
        <v>55131</v>
      </c>
      <c r="B117" s="22" t="s">
        <v>17</v>
      </c>
      <c r="C117" s="23">
        <v>43812</v>
      </c>
      <c r="D117" s="23">
        <v>43801</v>
      </c>
    </row>
    <row r="118" spans="1:4" x14ac:dyDescent="0.25">
      <c r="A118" s="8">
        <v>5131</v>
      </c>
      <c r="B118" s="22">
        <v>0</v>
      </c>
      <c r="C118" s="23">
        <v>43812</v>
      </c>
      <c r="D118" s="23">
        <v>43801</v>
      </c>
    </row>
    <row r="119" spans="1:4" x14ac:dyDescent="0.25">
      <c r="A119" s="8">
        <v>5139</v>
      </c>
      <c r="B119" s="22">
        <v>0</v>
      </c>
      <c r="C119" s="23">
        <v>43812</v>
      </c>
      <c r="D119" s="23">
        <v>43801</v>
      </c>
    </row>
    <row r="120" spans="1:4" x14ac:dyDescent="0.25">
      <c r="A120" s="8">
        <v>7834</v>
      </c>
      <c r="B120" s="22">
        <v>0</v>
      </c>
      <c r="C120" s="23">
        <v>43812</v>
      </c>
      <c r="D120" s="23">
        <v>43801</v>
      </c>
    </row>
    <row r="121" spans="1:4" x14ac:dyDescent="0.25">
      <c r="A121" s="7">
        <v>57833</v>
      </c>
      <c r="B121" s="22" t="s">
        <v>17</v>
      </c>
      <c r="C121" s="23">
        <v>43812</v>
      </c>
      <c r="D121" s="23">
        <v>43801</v>
      </c>
    </row>
    <row r="122" spans="1:4" x14ac:dyDescent="0.25">
      <c r="A122" s="8">
        <v>7833</v>
      </c>
      <c r="B122" s="22">
        <v>0</v>
      </c>
      <c r="C122" s="23">
        <v>43812</v>
      </c>
      <c r="D122" s="23">
        <v>43801</v>
      </c>
    </row>
    <row r="123" spans="1:4" x14ac:dyDescent="0.25">
      <c r="A123" s="8">
        <v>7835</v>
      </c>
      <c r="B123" s="22">
        <v>0</v>
      </c>
      <c r="C123" s="23">
        <v>43812</v>
      </c>
      <c r="D123" s="23">
        <v>43801</v>
      </c>
    </row>
    <row r="124" spans="1:4" x14ac:dyDescent="0.25">
      <c r="A124" s="8">
        <v>7837</v>
      </c>
      <c r="B124" s="22">
        <v>0</v>
      </c>
      <c r="C124" s="23">
        <v>43812</v>
      </c>
      <c r="D124" s="23">
        <v>43801</v>
      </c>
    </row>
    <row r="125" spans="1:4" x14ac:dyDescent="0.25">
      <c r="A125" s="7">
        <v>58100</v>
      </c>
      <c r="B125" s="22" t="s">
        <v>17</v>
      </c>
      <c r="C125" s="23">
        <v>43812</v>
      </c>
      <c r="D125" s="23">
        <v>43801</v>
      </c>
    </row>
    <row r="126" spans="1:4" x14ac:dyDescent="0.25">
      <c r="A126" s="8">
        <v>8100</v>
      </c>
      <c r="B126" s="22">
        <v>0</v>
      </c>
      <c r="C126" s="23">
        <v>43812</v>
      </c>
      <c r="D126" s="23">
        <v>43801</v>
      </c>
    </row>
    <row r="127" spans="1:4" x14ac:dyDescent="0.25">
      <c r="A127" s="8">
        <v>8146</v>
      </c>
      <c r="B127" s="22">
        <v>0</v>
      </c>
      <c r="C127" s="23">
        <v>43812</v>
      </c>
      <c r="D127" s="23">
        <v>43801</v>
      </c>
    </row>
    <row r="128" spans="1:4" x14ac:dyDescent="0.25">
      <c r="A128" s="8">
        <v>8150</v>
      </c>
      <c r="B128" s="22">
        <v>0</v>
      </c>
      <c r="C128" s="23">
        <v>43812</v>
      </c>
      <c r="D128" s="23">
        <v>43801</v>
      </c>
    </row>
    <row r="129" spans="1:4" x14ac:dyDescent="0.25">
      <c r="A129" s="7">
        <v>58143</v>
      </c>
      <c r="B129" s="22" t="s">
        <v>17</v>
      </c>
      <c r="C129" s="23">
        <v>43812</v>
      </c>
      <c r="D129" s="23">
        <v>43801</v>
      </c>
    </row>
    <row r="130" spans="1:4" x14ac:dyDescent="0.25">
      <c r="A130" s="8">
        <v>8143</v>
      </c>
      <c r="B130" s="22">
        <v>0</v>
      </c>
      <c r="C130" s="23">
        <v>43812</v>
      </c>
      <c r="D130" s="23">
        <v>43801</v>
      </c>
    </row>
    <row r="131" spans="1:4" x14ac:dyDescent="0.25">
      <c r="A131" s="8">
        <v>8145</v>
      </c>
      <c r="B131" s="22">
        <v>0</v>
      </c>
      <c r="C131" s="23">
        <v>43812</v>
      </c>
      <c r="D131" s="23">
        <v>43801</v>
      </c>
    </row>
    <row r="132" spans="1:4" x14ac:dyDescent="0.25">
      <c r="A132" s="8">
        <v>8152</v>
      </c>
      <c r="B132" s="22">
        <v>0</v>
      </c>
      <c r="C132" s="23">
        <v>43812</v>
      </c>
      <c r="D132" s="23">
        <v>43801</v>
      </c>
    </row>
    <row r="133" spans="1:4" x14ac:dyDescent="0.25">
      <c r="A133" s="8">
        <v>8153</v>
      </c>
      <c r="B133" s="22">
        <v>0</v>
      </c>
      <c r="C133" s="23">
        <v>43812</v>
      </c>
      <c r="D133" s="23">
        <v>43801</v>
      </c>
    </row>
    <row r="134" spans="1:4" x14ac:dyDescent="0.25">
      <c r="A134" s="10">
        <v>8148</v>
      </c>
      <c r="B134" s="22" t="s">
        <v>19</v>
      </c>
      <c r="C134" s="23">
        <v>43812</v>
      </c>
      <c r="D134" s="23">
        <v>43801</v>
      </c>
    </row>
    <row r="135" spans="1:4" x14ac:dyDescent="0.25">
      <c r="A135" s="7">
        <v>8131</v>
      </c>
      <c r="B135" s="22" t="s">
        <v>19</v>
      </c>
      <c r="C135" s="23">
        <v>43816</v>
      </c>
      <c r="D135" s="23">
        <v>43801</v>
      </c>
    </row>
    <row r="136" spans="1:4" x14ac:dyDescent="0.25">
      <c r="A136" s="7">
        <v>58134</v>
      </c>
      <c r="B136" s="22" t="s">
        <v>17</v>
      </c>
      <c r="C136" s="23">
        <v>43816</v>
      </c>
      <c r="D136" s="23">
        <v>43801</v>
      </c>
    </row>
    <row r="137" spans="1:4" x14ac:dyDescent="0.25">
      <c r="A137" s="8">
        <v>8134</v>
      </c>
      <c r="B137" s="22">
        <v>0</v>
      </c>
      <c r="C137" s="23">
        <v>43816</v>
      </c>
      <c r="D137" s="23">
        <v>43801</v>
      </c>
    </row>
    <row r="138" spans="1:4" x14ac:dyDescent="0.25">
      <c r="A138" s="8">
        <v>8137</v>
      </c>
      <c r="B138" s="22">
        <v>0</v>
      </c>
      <c r="C138" s="23">
        <v>43816</v>
      </c>
      <c r="D138" s="23">
        <v>43801</v>
      </c>
    </row>
    <row r="139" spans="1:4" x14ac:dyDescent="0.25">
      <c r="A139" s="8">
        <v>8142</v>
      </c>
      <c r="B139" s="22">
        <v>0</v>
      </c>
      <c r="C139" s="23">
        <v>43816</v>
      </c>
      <c r="D139" s="23">
        <v>43801</v>
      </c>
    </row>
    <row r="140" spans="1:4" x14ac:dyDescent="0.25">
      <c r="A140" s="7">
        <v>58135</v>
      </c>
      <c r="B140" s="22" t="s">
        <v>18</v>
      </c>
      <c r="C140" s="23">
        <v>43816</v>
      </c>
      <c r="D140" s="23">
        <v>43801</v>
      </c>
    </row>
    <row r="141" spans="1:4" x14ac:dyDescent="0.25">
      <c r="A141" s="8">
        <v>8135</v>
      </c>
      <c r="B141" s="22">
        <v>0</v>
      </c>
      <c r="C141" s="23">
        <v>43816</v>
      </c>
      <c r="D141" s="23">
        <v>43801</v>
      </c>
    </row>
    <row r="142" spans="1:4" x14ac:dyDescent="0.25">
      <c r="A142" s="8">
        <v>8160</v>
      </c>
      <c r="B142" s="22">
        <v>0</v>
      </c>
      <c r="C142" s="23">
        <v>43816</v>
      </c>
      <c r="D142" s="23">
        <v>43801</v>
      </c>
    </row>
    <row r="143" spans="1:4" x14ac:dyDescent="0.25">
      <c r="A143" s="7">
        <v>8136</v>
      </c>
      <c r="B143" s="22" t="s">
        <v>19</v>
      </c>
      <c r="C143" s="23">
        <v>43816</v>
      </c>
      <c r="D143" s="23">
        <v>43801</v>
      </c>
    </row>
    <row r="144" spans="1:4" x14ac:dyDescent="0.25">
      <c r="A144" s="7">
        <v>8139</v>
      </c>
      <c r="B144" s="22" t="s">
        <v>19</v>
      </c>
      <c r="C144" s="23">
        <v>43816</v>
      </c>
      <c r="D144" s="23">
        <v>43801</v>
      </c>
    </row>
    <row r="145" spans="1:4" x14ac:dyDescent="0.25">
      <c r="A145" s="7">
        <v>8140</v>
      </c>
      <c r="B145" s="22" t="s">
        <v>18</v>
      </c>
      <c r="C145" s="23">
        <v>43816</v>
      </c>
      <c r="D145" s="23">
        <v>43801</v>
      </c>
    </row>
    <row r="146" spans="1:4" x14ac:dyDescent="0.25">
      <c r="A146" s="7">
        <v>55200</v>
      </c>
      <c r="B146" s="22" t="s">
        <v>17</v>
      </c>
      <c r="C146" s="23">
        <v>43874</v>
      </c>
      <c r="D146" s="23">
        <v>43801</v>
      </c>
    </row>
    <row r="147" spans="1:4" x14ac:dyDescent="0.25">
      <c r="A147" s="8">
        <v>5200</v>
      </c>
      <c r="B147" s="22">
        <v>0</v>
      </c>
      <c r="C147" s="23">
        <v>43874</v>
      </c>
      <c r="D147" s="23">
        <v>43801</v>
      </c>
    </row>
    <row r="148" spans="1:4" x14ac:dyDescent="0.25">
      <c r="A148" s="8">
        <v>5237</v>
      </c>
      <c r="B148" s="22">
        <v>0</v>
      </c>
      <c r="C148" s="23">
        <v>43874</v>
      </c>
      <c r="D148" s="23">
        <v>43801</v>
      </c>
    </row>
    <row r="149" spans="1:4" x14ac:dyDescent="0.25">
      <c r="A149" s="7">
        <v>5231</v>
      </c>
      <c r="B149" s="22" t="s">
        <v>19</v>
      </c>
      <c r="C149" s="23">
        <v>43874</v>
      </c>
      <c r="D149" s="23">
        <v>43801</v>
      </c>
    </row>
    <row r="150" spans="1:4" x14ac:dyDescent="0.25">
      <c r="A150" s="7">
        <v>5234</v>
      </c>
      <c r="B150" s="22" t="s">
        <v>19</v>
      </c>
      <c r="C150" s="23">
        <v>43874</v>
      </c>
      <c r="D150" s="23">
        <v>43801</v>
      </c>
    </row>
    <row r="151" spans="1:4" x14ac:dyDescent="0.25">
      <c r="A151" s="7">
        <v>5236</v>
      </c>
      <c r="B151" s="22" t="s">
        <v>19</v>
      </c>
      <c r="C151" s="23">
        <v>43874</v>
      </c>
      <c r="D151" s="23">
        <v>43801</v>
      </c>
    </row>
    <row r="152" spans="1:4" x14ac:dyDescent="0.25">
      <c r="A152" s="7">
        <v>58138</v>
      </c>
      <c r="B152" s="22" t="s">
        <v>17</v>
      </c>
      <c r="C152" s="23">
        <v>43874</v>
      </c>
      <c r="D152" s="23">
        <v>43801</v>
      </c>
    </row>
    <row r="153" spans="1:4" x14ac:dyDescent="0.25">
      <c r="A153" s="8">
        <v>5232</v>
      </c>
      <c r="B153" s="22">
        <v>0</v>
      </c>
      <c r="C153" s="23">
        <v>43874</v>
      </c>
      <c r="D153" s="23">
        <v>43801</v>
      </c>
    </row>
    <row r="154" spans="1:4" x14ac:dyDescent="0.25">
      <c r="A154" s="8">
        <v>5240</v>
      </c>
      <c r="B154" s="22">
        <v>0</v>
      </c>
      <c r="C154" s="23">
        <v>43874</v>
      </c>
      <c r="D154" s="23">
        <v>43801</v>
      </c>
    </row>
    <row r="155" spans="1:4" x14ac:dyDescent="0.25">
      <c r="A155" s="8">
        <v>8138</v>
      </c>
      <c r="B155" s="22">
        <v>0</v>
      </c>
      <c r="C155" s="23">
        <v>43874</v>
      </c>
      <c r="D155" s="23">
        <v>43801</v>
      </c>
    </row>
    <row r="156" spans="1:4" x14ac:dyDescent="0.25">
      <c r="A156" s="11">
        <v>5233</v>
      </c>
      <c r="B156" s="24" t="s">
        <v>17</v>
      </c>
      <c r="C156" s="25">
        <v>43747</v>
      </c>
      <c r="D156" s="25">
        <v>43861</v>
      </c>
    </row>
    <row r="157" spans="1:4" x14ac:dyDescent="0.25">
      <c r="A157" s="11">
        <v>55235</v>
      </c>
      <c r="B157" s="24" t="s">
        <v>17</v>
      </c>
      <c r="C157" s="25">
        <v>43747</v>
      </c>
      <c r="D157" s="25">
        <v>43861</v>
      </c>
    </row>
    <row r="158" spans="1:4" x14ac:dyDescent="0.25">
      <c r="A158" s="12">
        <v>1849</v>
      </c>
      <c r="B158" s="24">
        <v>0</v>
      </c>
      <c r="C158" s="25">
        <v>43747</v>
      </c>
      <c r="D158" s="25">
        <v>43861</v>
      </c>
    </row>
    <row r="159" spans="1:4" x14ac:dyDescent="0.25">
      <c r="A159" s="13">
        <v>5235</v>
      </c>
      <c r="B159" s="24">
        <v>0</v>
      </c>
      <c r="C159" s="25">
        <v>43747</v>
      </c>
      <c r="D159" s="25">
        <v>43861</v>
      </c>
    </row>
    <row r="160" spans="1:4" x14ac:dyDescent="0.25">
      <c r="A160" s="12">
        <v>5239</v>
      </c>
      <c r="B160" s="24">
        <v>0</v>
      </c>
      <c r="C160" s="25">
        <v>43747</v>
      </c>
      <c r="D160" s="25">
        <v>43861</v>
      </c>
    </row>
    <row r="161" spans="1:4" x14ac:dyDescent="0.25">
      <c r="A161" s="11">
        <v>5238</v>
      </c>
      <c r="B161" s="24" t="s">
        <v>19</v>
      </c>
      <c r="C161" s="25">
        <v>43747</v>
      </c>
      <c r="D161" s="25">
        <v>43861</v>
      </c>
    </row>
    <row r="162" spans="1:4" x14ac:dyDescent="0.25">
      <c r="A162" s="11">
        <v>5241</v>
      </c>
      <c r="B162" s="24" t="s">
        <v>19</v>
      </c>
      <c r="C162" s="25">
        <v>43747</v>
      </c>
      <c r="D162" s="25">
        <v>43861</v>
      </c>
    </row>
    <row r="163" spans="1:4" x14ac:dyDescent="0.25">
      <c r="A163" s="11">
        <v>6700</v>
      </c>
      <c r="B163" s="24" t="s">
        <v>17</v>
      </c>
      <c r="C163" s="25">
        <v>43864</v>
      </c>
      <c r="D163" s="25">
        <v>43861</v>
      </c>
    </row>
    <row r="164" spans="1:4" x14ac:dyDescent="0.25">
      <c r="A164" s="11">
        <v>6731</v>
      </c>
      <c r="B164" s="24" t="s">
        <v>19</v>
      </c>
      <c r="C164" s="25">
        <v>43864</v>
      </c>
      <c r="D164" s="25">
        <v>43861</v>
      </c>
    </row>
    <row r="165" spans="1:4" x14ac:dyDescent="0.25">
      <c r="A165" s="11">
        <v>56733</v>
      </c>
      <c r="B165" s="24" t="s">
        <v>18</v>
      </c>
      <c r="C165" s="25">
        <v>43864</v>
      </c>
      <c r="D165" s="25">
        <v>43861</v>
      </c>
    </row>
    <row r="166" spans="1:4" x14ac:dyDescent="0.25">
      <c r="A166" s="13">
        <v>6733</v>
      </c>
      <c r="B166" s="24">
        <v>0</v>
      </c>
      <c r="C166" s="25">
        <v>43864</v>
      </c>
      <c r="D166" s="25">
        <v>43861</v>
      </c>
    </row>
    <row r="167" spans="1:4" x14ac:dyDescent="0.25">
      <c r="A167" s="12">
        <v>6739</v>
      </c>
      <c r="B167" s="24">
        <v>0</v>
      </c>
      <c r="C167" s="25">
        <v>43864</v>
      </c>
      <c r="D167" s="25">
        <v>43861</v>
      </c>
    </row>
    <row r="168" spans="1:4" x14ac:dyDescent="0.25">
      <c r="A168" s="11">
        <v>56734</v>
      </c>
      <c r="B168" s="24" t="s">
        <v>18</v>
      </c>
      <c r="C168" s="25">
        <v>43864</v>
      </c>
      <c r="D168" s="25">
        <v>43861</v>
      </c>
    </row>
    <row r="169" spans="1:4" x14ac:dyDescent="0.25">
      <c r="A169" s="12">
        <v>6734</v>
      </c>
      <c r="B169" s="24">
        <v>0</v>
      </c>
      <c r="C169" s="25">
        <v>43864</v>
      </c>
      <c r="D169" s="25">
        <v>43861</v>
      </c>
    </row>
    <row r="170" spans="1:4" x14ac:dyDescent="0.25">
      <c r="A170" s="12">
        <v>6737</v>
      </c>
      <c r="B170" s="24">
        <v>0</v>
      </c>
      <c r="C170" s="25">
        <v>43864</v>
      </c>
      <c r="D170" s="25">
        <v>43861</v>
      </c>
    </row>
    <row r="171" spans="1:4" x14ac:dyDescent="0.25">
      <c r="A171" s="12">
        <v>6740</v>
      </c>
      <c r="B171" s="24">
        <v>0</v>
      </c>
      <c r="C171" s="25">
        <v>43864</v>
      </c>
      <c r="D171" s="25">
        <v>43861</v>
      </c>
    </row>
    <row r="172" spans="1:4" x14ac:dyDescent="0.25">
      <c r="A172" s="11">
        <v>56738</v>
      </c>
      <c r="B172" s="24" t="s">
        <v>17</v>
      </c>
      <c r="C172" s="25">
        <v>43864</v>
      </c>
      <c r="D172" s="25">
        <v>43861</v>
      </c>
    </row>
    <row r="173" spans="1:4" x14ac:dyDescent="0.25">
      <c r="A173" s="12">
        <v>6738</v>
      </c>
      <c r="B173" s="24">
        <v>0</v>
      </c>
      <c r="C173" s="25">
        <v>43864</v>
      </c>
      <c r="D173" s="25">
        <v>43861</v>
      </c>
    </row>
    <row r="174" spans="1:4" x14ac:dyDescent="0.25">
      <c r="A174" s="12">
        <v>6743</v>
      </c>
      <c r="B174" s="24">
        <v>0</v>
      </c>
      <c r="C174" s="25">
        <v>43864</v>
      </c>
      <c r="D174" s="25">
        <v>43861</v>
      </c>
    </row>
    <row r="175" spans="1:4" x14ac:dyDescent="0.25">
      <c r="A175" s="12">
        <v>6750</v>
      </c>
      <c r="B175" s="24">
        <v>0</v>
      </c>
      <c r="C175" s="25">
        <v>43864</v>
      </c>
      <c r="D175" s="25">
        <v>43861</v>
      </c>
    </row>
    <row r="176" spans="1:4" x14ac:dyDescent="0.25">
      <c r="A176" s="11">
        <v>6732</v>
      </c>
      <c r="B176" s="24" t="s">
        <v>18</v>
      </c>
      <c r="C176" s="25">
        <v>43866</v>
      </c>
      <c r="D176" s="25">
        <v>43861</v>
      </c>
    </row>
    <row r="177" spans="1:4" x14ac:dyDescent="0.25">
      <c r="A177" s="11">
        <v>6735</v>
      </c>
      <c r="B177" s="24" t="s">
        <v>19</v>
      </c>
      <c r="C177" s="25">
        <v>43866</v>
      </c>
      <c r="D177" s="25">
        <v>43861</v>
      </c>
    </row>
    <row r="178" spans="1:4" x14ac:dyDescent="0.25">
      <c r="A178" s="11">
        <v>6736</v>
      </c>
      <c r="B178" s="24" t="s">
        <v>19</v>
      </c>
      <c r="C178" s="25">
        <v>43866</v>
      </c>
      <c r="D178" s="25">
        <v>43861</v>
      </c>
    </row>
    <row r="179" spans="1:4" x14ac:dyDescent="0.25">
      <c r="A179" s="11">
        <v>56741</v>
      </c>
      <c r="B179" s="24" t="s">
        <v>18</v>
      </c>
      <c r="C179" s="25">
        <v>43866</v>
      </c>
      <c r="D179" s="25">
        <v>43861</v>
      </c>
    </row>
    <row r="180" spans="1:4" x14ac:dyDescent="0.25">
      <c r="A180" s="13">
        <v>6741</v>
      </c>
      <c r="B180" s="24">
        <v>0</v>
      </c>
      <c r="C180" s="25">
        <v>43866</v>
      </c>
      <c r="D180" s="25">
        <v>43861</v>
      </c>
    </row>
    <row r="181" spans="1:4" x14ac:dyDescent="0.25">
      <c r="A181" s="12">
        <v>6745</v>
      </c>
      <c r="B181" s="24">
        <v>0</v>
      </c>
      <c r="C181" s="25">
        <v>43866</v>
      </c>
      <c r="D181" s="25">
        <v>43861</v>
      </c>
    </row>
    <row r="182" spans="1:4" x14ac:dyDescent="0.25">
      <c r="A182" s="12">
        <v>6751</v>
      </c>
      <c r="B182" s="24">
        <v>0</v>
      </c>
      <c r="C182" s="25">
        <v>43866</v>
      </c>
      <c r="D182" s="25">
        <v>43861</v>
      </c>
    </row>
    <row r="183" spans="1:4" ht="15.75" thickBot="1" x14ac:dyDescent="0.3">
      <c r="A183" s="14">
        <v>6742</v>
      </c>
      <c r="B183" s="24" t="s">
        <v>19</v>
      </c>
      <c r="C183" s="25">
        <v>43866</v>
      </c>
      <c r="D183" s="25">
        <v>43861</v>
      </c>
    </row>
  </sheetData>
  <autoFilter ref="B1:B194"/>
  <mergeCells count="2">
    <mergeCell ref="F7:G7"/>
    <mergeCell ref="F8:G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66"/>
  <sheetViews>
    <sheetView topLeftCell="A49" workbookViewId="0">
      <selection activeCell="C61" sqref="C61:C84"/>
    </sheetView>
  </sheetViews>
  <sheetFormatPr baseColWidth="10" defaultRowHeight="12.75" x14ac:dyDescent="0.2"/>
  <cols>
    <col min="1" max="1" width="11.42578125" style="30" customWidth="1"/>
    <col min="2" max="2" width="6" style="31" customWidth="1"/>
    <col min="3" max="3" width="30.140625" style="32" bestFit="1" customWidth="1"/>
    <col min="4" max="4" width="8.7109375" style="33" customWidth="1"/>
    <col min="5" max="5" width="6.7109375" style="34" customWidth="1"/>
    <col min="6" max="6" width="8.7109375" style="33" customWidth="1"/>
    <col min="7" max="7" width="6.7109375" style="34" customWidth="1"/>
    <col min="8" max="8" width="8.7109375" style="33" customWidth="1"/>
    <col min="9" max="9" width="6.7109375" style="34" customWidth="1"/>
    <col min="10" max="10" width="8.7109375" style="33" customWidth="1"/>
    <col min="11" max="11" width="6.7109375" style="34" customWidth="1"/>
    <col min="12" max="12" width="8.7109375" style="33" customWidth="1"/>
    <col min="13" max="13" width="6.7109375" style="34" customWidth="1"/>
    <col min="14" max="18" width="8.7109375" style="35" hidden="1" customWidth="1"/>
    <col min="19" max="19" width="8.7109375" style="30" customWidth="1"/>
    <col min="20" max="20" width="6.7109375" style="36" customWidth="1"/>
    <col min="21" max="21" width="6.28515625" style="30" bestFit="1" customWidth="1"/>
    <col min="22" max="23" width="11.42578125" style="30"/>
    <col min="24" max="24" width="7.140625" style="30" customWidth="1"/>
    <col min="25" max="242" width="11.42578125" style="30"/>
    <col min="243" max="243" width="0" style="30" hidden="1" customWidth="1"/>
    <col min="244" max="244" width="6" style="30" customWidth="1"/>
    <col min="245" max="245" width="30.140625" style="30" bestFit="1" customWidth="1"/>
    <col min="246" max="246" width="8.7109375" style="30" customWidth="1"/>
    <col min="247" max="247" width="6.7109375" style="30" customWidth="1"/>
    <col min="248" max="248" width="8.7109375" style="30" customWidth="1"/>
    <col min="249" max="249" width="6.7109375" style="30" customWidth="1"/>
    <col min="250" max="250" width="8.7109375" style="30" customWidth="1"/>
    <col min="251" max="251" width="6.7109375" style="30" customWidth="1"/>
    <col min="252" max="252" width="8.7109375" style="30" customWidth="1"/>
    <col min="253" max="253" width="6.7109375" style="30" customWidth="1"/>
    <col min="254" max="254" width="8.7109375" style="30" customWidth="1"/>
    <col min="255" max="255" width="6.7109375" style="30" customWidth="1"/>
    <col min="256" max="260" width="0" style="30" hidden="1" customWidth="1"/>
    <col min="261" max="261" width="8.7109375" style="30" customWidth="1"/>
    <col min="262" max="262" width="6.7109375" style="30" customWidth="1"/>
    <col min="263" max="263" width="6.28515625" style="30" bestFit="1" customWidth="1"/>
    <col min="264" max="265" width="11.42578125" style="30"/>
    <col min="266" max="266" width="51.28515625" style="30" bestFit="1" customWidth="1"/>
    <col min="267" max="498" width="11.42578125" style="30"/>
    <col min="499" max="499" width="0" style="30" hidden="1" customWidth="1"/>
    <col min="500" max="500" width="6" style="30" customWidth="1"/>
    <col min="501" max="501" width="30.140625" style="30" bestFit="1" customWidth="1"/>
    <col min="502" max="502" width="8.7109375" style="30" customWidth="1"/>
    <col min="503" max="503" width="6.7109375" style="30" customWidth="1"/>
    <col min="504" max="504" width="8.7109375" style="30" customWidth="1"/>
    <col min="505" max="505" width="6.7109375" style="30" customWidth="1"/>
    <col min="506" max="506" width="8.7109375" style="30" customWidth="1"/>
    <col min="507" max="507" width="6.7109375" style="30" customWidth="1"/>
    <col min="508" max="508" width="8.7109375" style="30" customWidth="1"/>
    <col min="509" max="509" width="6.7109375" style="30" customWidth="1"/>
    <col min="510" max="510" width="8.7109375" style="30" customWidth="1"/>
    <col min="511" max="511" width="6.7109375" style="30" customWidth="1"/>
    <col min="512" max="516" width="0" style="30" hidden="1" customWidth="1"/>
    <col min="517" max="517" width="8.7109375" style="30" customWidth="1"/>
    <col min="518" max="518" width="6.7109375" style="30" customWidth="1"/>
    <col min="519" max="519" width="6.28515625" style="30" bestFit="1" customWidth="1"/>
    <col min="520" max="521" width="11.42578125" style="30"/>
    <col min="522" max="522" width="51.28515625" style="30" bestFit="1" customWidth="1"/>
    <col min="523" max="754" width="11.42578125" style="30"/>
    <col min="755" max="755" width="0" style="30" hidden="1" customWidth="1"/>
    <col min="756" max="756" width="6" style="30" customWidth="1"/>
    <col min="757" max="757" width="30.140625" style="30" bestFit="1" customWidth="1"/>
    <col min="758" max="758" width="8.7109375" style="30" customWidth="1"/>
    <col min="759" max="759" width="6.7109375" style="30" customWidth="1"/>
    <col min="760" max="760" width="8.7109375" style="30" customWidth="1"/>
    <col min="761" max="761" width="6.7109375" style="30" customWidth="1"/>
    <col min="762" max="762" width="8.7109375" style="30" customWidth="1"/>
    <col min="763" max="763" width="6.7109375" style="30" customWidth="1"/>
    <col min="764" max="764" width="8.7109375" style="30" customWidth="1"/>
    <col min="765" max="765" width="6.7109375" style="30" customWidth="1"/>
    <col min="766" max="766" width="8.7109375" style="30" customWidth="1"/>
    <col min="767" max="767" width="6.7109375" style="30" customWidth="1"/>
    <col min="768" max="772" width="0" style="30" hidden="1" customWidth="1"/>
    <col min="773" max="773" width="8.7109375" style="30" customWidth="1"/>
    <col min="774" max="774" width="6.7109375" style="30" customWidth="1"/>
    <col min="775" max="775" width="6.28515625" style="30" bestFit="1" customWidth="1"/>
    <col min="776" max="777" width="11.42578125" style="30"/>
    <col min="778" max="778" width="51.28515625" style="30" bestFit="1" customWidth="1"/>
    <col min="779" max="1010" width="11.42578125" style="30"/>
    <col min="1011" max="1011" width="0" style="30" hidden="1" customWidth="1"/>
    <col min="1012" max="1012" width="6" style="30" customWidth="1"/>
    <col min="1013" max="1013" width="30.140625" style="30" bestFit="1" customWidth="1"/>
    <col min="1014" max="1014" width="8.7109375" style="30" customWidth="1"/>
    <col min="1015" max="1015" width="6.7109375" style="30" customWidth="1"/>
    <col min="1016" max="1016" width="8.7109375" style="30" customWidth="1"/>
    <col min="1017" max="1017" width="6.7109375" style="30" customWidth="1"/>
    <col min="1018" max="1018" width="8.7109375" style="30" customWidth="1"/>
    <col min="1019" max="1019" width="6.7109375" style="30" customWidth="1"/>
    <col min="1020" max="1020" width="8.7109375" style="30" customWidth="1"/>
    <col min="1021" max="1021" width="6.7109375" style="30" customWidth="1"/>
    <col min="1022" max="1022" width="8.7109375" style="30" customWidth="1"/>
    <col min="1023" max="1023" width="6.7109375" style="30" customWidth="1"/>
    <col min="1024" max="1028" width="0" style="30" hidden="1" customWidth="1"/>
    <col min="1029" max="1029" width="8.7109375" style="30" customWidth="1"/>
    <col min="1030" max="1030" width="6.7109375" style="30" customWidth="1"/>
    <col min="1031" max="1031" width="6.28515625" style="30" bestFit="1" customWidth="1"/>
    <col min="1032" max="1033" width="11.42578125" style="30"/>
    <col min="1034" max="1034" width="51.28515625" style="30" bestFit="1" customWidth="1"/>
    <col min="1035" max="1266" width="11.42578125" style="30"/>
    <col min="1267" max="1267" width="0" style="30" hidden="1" customWidth="1"/>
    <col min="1268" max="1268" width="6" style="30" customWidth="1"/>
    <col min="1269" max="1269" width="30.140625" style="30" bestFit="1" customWidth="1"/>
    <col min="1270" max="1270" width="8.7109375" style="30" customWidth="1"/>
    <col min="1271" max="1271" width="6.7109375" style="30" customWidth="1"/>
    <col min="1272" max="1272" width="8.7109375" style="30" customWidth="1"/>
    <col min="1273" max="1273" width="6.7109375" style="30" customWidth="1"/>
    <col min="1274" max="1274" width="8.7109375" style="30" customWidth="1"/>
    <col min="1275" max="1275" width="6.7109375" style="30" customWidth="1"/>
    <col min="1276" max="1276" width="8.7109375" style="30" customWidth="1"/>
    <col min="1277" max="1277" width="6.7109375" style="30" customWidth="1"/>
    <col min="1278" max="1278" width="8.7109375" style="30" customWidth="1"/>
    <col min="1279" max="1279" width="6.7109375" style="30" customWidth="1"/>
    <col min="1280" max="1284" width="0" style="30" hidden="1" customWidth="1"/>
    <col min="1285" max="1285" width="8.7109375" style="30" customWidth="1"/>
    <col min="1286" max="1286" width="6.7109375" style="30" customWidth="1"/>
    <col min="1287" max="1287" width="6.28515625" style="30" bestFit="1" customWidth="1"/>
    <col min="1288" max="1289" width="11.42578125" style="30"/>
    <col min="1290" max="1290" width="51.28515625" style="30" bestFit="1" customWidth="1"/>
    <col min="1291" max="1522" width="11.42578125" style="30"/>
    <col min="1523" max="1523" width="0" style="30" hidden="1" customWidth="1"/>
    <col min="1524" max="1524" width="6" style="30" customWidth="1"/>
    <col min="1525" max="1525" width="30.140625" style="30" bestFit="1" customWidth="1"/>
    <col min="1526" max="1526" width="8.7109375" style="30" customWidth="1"/>
    <col min="1527" max="1527" width="6.7109375" style="30" customWidth="1"/>
    <col min="1528" max="1528" width="8.7109375" style="30" customWidth="1"/>
    <col min="1529" max="1529" width="6.7109375" style="30" customWidth="1"/>
    <col min="1530" max="1530" width="8.7109375" style="30" customWidth="1"/>
    <col min="1531" max="1531" width="6.7109375" style="30" customWidth="1"/>
    <col min="1532" max="1532" width="8.7109375" style="30" customWidth="1"/>
    <col min="1533" max="1533" width="6.7109375" style="30" customWidth="1"/>
    <col min="1534" max="1534" width="8.7109375" style="30" customWidth="1"/>
    <col min="1535" max="1535" width="6.7109375" style="30" customWidth="1"/>
    <col min="1536" max="1540" width="0" style="30" hidden="1" customWidth="1"/>
    <col min="1541" max="1541" width="8.7109375" style="30" customWidth="1"/>
    <col min="1542" max="1542" width="6.7109375" style="30" customWidth="1"/>
    <col min="1543" max="1543" width="6.28515625" style="30" bestFit="1" customWidth="1"/>
    <col min="1544" max="1545" width="11.42578125" style="30"/>
    <col min="1546" max="1546" width="51.28515625" style="30" bestFit="1" customWidth="1"/>
    <col min="1547" max="1778" width="11.42578125" style="30"/>
    <col min="1779" max="1779" width="0" style="30" hidden="1" customWidth="1"/>
    <col min="1780" max="1780" width="6" style="30" customWidth="1"/>
    <col min="1781" max="1781" width="30.140625" style="30" bestFit="1" customWidth="1"/>
    <col min="1782" max="1782" width="8.7109375" style="30" customWidth="1"/>
    <col min="1783" max="1783" width="6.7109375" style="30" customWidth="1"/>
    <col min="1784" max="1784" width="8.7109375" style="30" customWidth="1"/>
    <col min="1785" max="1785" width="6.7109375" style="30" customWidth="1"/>
    <col min="1786" max="1786" width="8.7109375" style="30" customWidth="1"/>
    <col min="1787" max="1787" width="6.7109375" style="30" customWidth="1"/>
    <col min="1788" max="1788" width="8.7109375" style="30" customWidth="1"/>
    <col min="1789" max="1789" width="6.7109375" style="30" customWidth="1"/>
    <col min="1790" max="1790" width="8.7109375" style="30" customWidth="1"/>
    <col min="1791" max="1791" width="6.7109375" style="30" customWidth="1"/>
    <col min="1792" max="1796" width="0" style="30" hidden="1" customWidth="1"/>
    <col min="1797" max="1797" width="8.7109375" style="30" customWidth="1"/>
    <col min="1798" max="1798" width="6.7109375" style="30" customWidth="1"/>
    <col min="1799" max="1799" width="6.28515625" style="30" bestFit="1" customWidth="1"/>
    <col min="1800" max="1801" width="11.42578125" style="30"/>
    <col min="1802" max="1802" width="51.28515625" style="30" bestFit="1" customWidth="1"/>
    <col min="1803" max="2034" width="11.42578125" style="30"/>
    <col min="2035" max="2035" width="0" style="30" hidden="1" customWidth="1"/>
    <col min="2036" max="2036" width="6" style="30" customWidth="1"/>
    <col min="2037" max="2037" width="30.140625" style="30" bestFit="1" customWidth="1"/>
    <col min="2038" max="2038" width="8.7109375" style="30" customWidth="1"/>
    <col min="2039" max="2039" width="6.7109375" style="30" customWidth="1"/>
    <col min="2040" max="2040" width="8.7109375" style="30" customWidth="1"/>
    <col min="2041" max="2041" width="6.7109375" style="30" customWidth="1"/>
    <col min="2042" max="2042" width="8.7109375" style="30" customWidth="1"/>
    <col min="2043" max="2043" width="6.7109375" style="30" customWidth="1"/>
    <col min="2044" max="2044" width="8.7109375" style="30" customWidth="1"/>
    <col min="2045" max="2045" width="6.7109375" style="30" customWidth="1"/>
    <col min="2046" max="2046" width="8.7109375" style="30" customWidth="1"/>
    <col min="2047" max="2047" width="6.7109375" style="30" customWidth="1"/>
    <col min="2048" max="2052" width="0" style="30" hidden="1" customWidth="1"/>
    <col min="2053" max="2053" width="8.7109375" style="30" customWidth="1"/>
    <col min="2054" max="2054" width="6.7109375" style="30" customWidth="1"/>
    <col min="2055" max="2055" width="6.28515625" style="30" bestFit="1" customWidth="1"/>
    <col min="2056" max="2057" width="11.42578125" style="30"/>
    <col min="2058" max="2058" width="51.28515625" style="30" bestFit="1" customWidth="1"/>
    <col min="2059" max="2290" width="11.42578125" style="30"/>
    <col min="2291" max="2291" width="0" style="30" hidden="1" customWidth="1"/>
    <col min="2292" max="2292" width="6" style="30" customWidth="1"/>
    <col min="2293" max="2293" width="30.140625" style="30" bestFit="1" customWidth="1"/>
    <col min="2294" max="2294" width="8.7109375" style="30" customWidth="1"/>
    <col min="2295" max="2295" width="6.7109375" style="30" customWidth="1"/>
    <col min="2296" max="2296" width="8.7109375" style="30" customWidth="1"/>
    <col min="2297" max="2297" width="6.7109375" style="30" customWidth="1"/>
    <col min="2298" max="2298" width="8.7109375" style="30" customWidth="1"/>
    <col min="2299" max="2299" width="6.7109375" style="30" customWidth="1"/>
    <col min="2300" max="2300" width="8.7109375" style="30" customWidth="1"/>
    <col min="2301" max="2301" width="6.7109375" style="30" customWidth="1"/>
    <col min="2302" max="2302" width="8.7109375" style="30" customWidth="1"/>
    <col min="2303" max="2303" width="6.7109375" style="30" customWidth="1"/>
    <col min="2304" max="2308" width="0" style="30" hidden="1" customWidth="1"/>
    <col min="2309" max="2309" width="8.7109375" style="30" customWidth="1"/>
    <col min="2310" max="2310" width="6.7109375" style="30" customWidth="1"/>
    <col min="2311" max="2311" width="6.28515625" style="30" bestFit="1" customWidth="1"/>
    <col min="2312" max="2313" width="11.42578125" style="30"/>
    <col min="2314" max="2314" width="51.28515625" style="30" bestFit="1" customWidth="1"/>
    <col min="2315" max="2546" width="11.42578125" style="30"/>
    <col min="2547" max="2547" width="0" style="30" hidden="1" customWidth="1"/>
    <col min="2548" max="2548" width="6" style="30" customWidth="1"/>
    <col min="2549" max="2549" width="30.140625" style="30" bestFit="1" customWidth="1"/>
    <col min="2550" max="2550" width="8.7109375" style="30" customWidth="1"/>
    <col min="2551" max="2551" width="6.7109375" style="30" customWidth="1"/>
    <col min="2552" max="2552" width="8.7109375" style="30" customWidth="1"/>
    <col min="2553" max="2553" width="6.7109375" style="30" customWidth="1"/>
    <col min="2554" max="2554" width="8.7109375" style="30" customWidth="1"/>
    <col min="2555" max="2555" width="6.7109375" style="30" customWidth="1"/>
    <col min="2556" max="2556" width="8.7109375" style="30" customWidth="1"/>
    <col min="2557" max="2557" width="6.7109375" style="30" customWidth="1"/>
    <col min="2558" max="2558" width="8.7109375" style="30" customWidth="1"/>
    <col min="2559" max="2559" width="6.7109375" style="30" customWidth="1"/>
    <col min="2560" max="2564" width="0" style="30" hidden="1" customWidth="1"/>
    <col min="2565" max="2565" width="8.7109375" style="30" customWidth="1"/>
    <col min="2566" max="2566" width="6.7109375" style="30" customWidth="1"/>
    <col min="2567" max="2567" width="6.28515625" style="30" bestFit="1" customWidth="1"/>
    <col min="2568" max="2569" width="11.42578125" style="30"/>
    <col min="2570" max="2570" width="51.28515625" style="30" bestFit="1" customWidth="1"/>
    <col min="2571" max="2802" width="11.42578125" style="30"/>
    <col min="2803" max="2803" width="0" style="30" hidden="1" customWidth="1"/>
    <col min="2804" max="2804" width="6" style="30" customWidth="1"/>
    <col min="2805" max="2805" width="30.140625" style="30" bestFit="1" customWidth="1"/>
    <col min="2806" max="2806" width="8.7109375" style="30" customWidth="1"/>
    <col min="2807" max="2807" width="6.7109375" style="30" customWidth="1"/>
    <col min="2808" max="2808" width="8.7109375" style="30" customWidth="1"/>
    <col min="2809" max="2809" width="6.7109375" style="30" customWidth="1"/>
    <col min="2810" max="2810" width="8.7109375" style="30" customWidth="1"/>
    <col min="2811" max="2811" width="6.7109375" style="30" customWidth="1"/>
    <col min="2812" max="2812" width="8.7109375" style="30" customWidth="1"/>
    <col min="2813" max="2813" width="6.7109375" style="30" customWidth="1"/>
    <col min="2814" max="2814" width="8.7109375" style="30" customWidth="1"/>
    <col min="2815" max="2815" width="6.7109375" style="30" customWidth="1"/>
    <col min="2816" max="2820" width="0" style="30" hidden="1" customWidth="1"/>
    <col min="2821" max="2821" width="8.7109375" style="30" customWidth="1"/>
    <col min="2822" max="2822" width="6.7109375" style="30" customWidth="1"/>
    <col min="2823" max="2823" width="6.28515625" style="30" bestFit="1" customWidth="1"/>
    <col min="2824" max="2825" width="11.42578125" style="30"/>
    <col min="2826" max="2826" width="51.28515625" style="30" bestFit="1" customWidth="1"/>
    <col min="2827" max="3058" width="11.42578125" style="30"/>
    <col min="3059" max="3059" width="0" style="30" hidden="1" customWidth="1"/>
    <col min="3060" max="3060" width="6" style="30" customWidth="1"/>
    <col min="3061" max="3061" width="30.140625" style="30" bestFit="1" customWidth="1"/>
    <col min="3062" max="3062" width="8.7109375" style="30" customWidth="1"/>
    <col min="3063" max="3063" width="6.7109375" style="30" customWidth="1"/>
    <col min="3064" max="3064" width="8.7109375" style="30" customWidth="1"/>
    <col min="3065" max="3065" width="6.7109375" style="30" customWidth="1"/>
    <col min="3066" max="3066" width="8.7109375" style="30" customWidth="1"/>
    <col min="3067" max="3067" width="6.7109375" style="30" customWidth="1"/>
    <col min="3068" max="3068" width="8.7109375" style="30" customWidth="1"/>
    <col min="3069" max="3069" width="6.7109375" style="30" customWidth="1"/>
    <col min="3070" max="3070" width="8.7109375" style="30" customWidth="1"/>
    <col min="3071" max="3071" width="6.7109375" style="30" customWidth="1"/>
    <col min="3072" max="3076" width="0" style="30" hidden="1" customWidth="1"/>
    <col min="3077" max="3077" width="8.7109375" style="30" customWidth="1"/>
    <col min="3078" max="3078" width="6.7109375" style="30" customWidth="1"/>
    <col min="3079" max="3079" width="6.28515625" style="30" bestFit="1" customWidth="1"/>
    <col min="3080" max="3081" width="11.42578125" style="30"/>
    <col min="3082" max="3082" width="51.28515625" style="30" bestFit="1" customWidth="1"/>
    <col min="3083" max="3314" width="11.42578125" style="30"/>
    <col min="3315" max="3315" width="0" style="30" hidden="1" customWidth="1"/>
    <col min="3316" max="3316" width="6" style="30" customWidth="1"/>
    <col min="3317" max="3317" width="30.140625" style="30" bestFit="1" customWidth="1"/>
    <col min="3318" max="3318" width="8.7109375" style="30" customWidth="1"/>
    <col min="3319" max="3319" width="6.7109375" style="30" customWidth="1"/>
    <col min="3320" max="3320" width="8.7109375" style="30" customWidth="1"/>
    <col min="3321" max="3321" width="6.7109375" style="30" customWidth="1"/>
    <col min="3322" max="3322" width="8.7109375" style="30" customWidth="1"/>
    <col min="3323" max="3323" width="6.7109375" style="30" customWidth="1"/>
    <col min="3324" max="3324" width="8.7109375" style="30" customWidth="1"/>
    <col min="3325" max="3325" width="6.7109375" style="30" customWidth="1"/>
    <col min="3326" max="3326" width="8.7109375" style="30" customWidth="1"/>
    <col min="3327" max="3327" width="6.7109375" style="30" customWidth="1"/>
    <col min="3328" max="3332" width="0" style="30" hidden="1" customWidth="1"/>
    <col min="3333" max="3333" width="8.7109375" style="30" customWidth="1"/>
    <col min="3334" max="3334" width="6.7109375" style="30" customWidth="1"/>
    <col min="3335" max="3335" width="6.28515625" style="30" bestFit="1" customWidth="1"/>
    <col min="3336" max="3337" width="11.42578125" style="30"/>
    <col min="3338" max="3338" width="51.28515625" style="30" bestFit="1" customWidth="1"/>
    <col min="3339" max="3570" width="11.42578125" style="30"/>
    <col min="3571" max="3571" width="0" style="30" hidden="1" customWidth="1"/>
    <col min="3572" max="3572" width="6" style="30" customWidth="1"/>
    <col min="3573" max="3573" width="30.140625" style="30" bestFit="1" customWidth="1"/>
    <col min="3574" max="3574" width="8.7109375" style="30" customWidth="1"/>
    <col min="3575" max="3575" width="6.7109375" style="30" customWidth="1"/>
    <col min="3576" max="3576" width="8.7109375" style="30" customWidth="1"/>
    <col min="3577" max="3577" width="6.7109375" style="30" customWidth="1"/>
    <col min="3578" max="3578" width="8.7109375" style="30" customWidth="1"/>
    <col min="3579" max="3579" width="6.7109375" style="30" customWidth="1"/>
    <col min="3580" max="3580" width="8.7109375" style="30" customWidth="1"/>
    <col min="3581" max="3581" width="6.7109375" style="30" customWidth="1"/>
    <col min="3582" max="3582" width="8.7109375" style="30" customWidth="1"/>
    <col min="3583" max="3583" width="6.7109375" style="30" customWidth="1"/>
    <col min="3584" max="3588" width="0" style="30" hidden="1" customWidth="1"/>
    <col min="3589" max="3589" width="8.7109375" style="30" customWidth="1"/>
    <col min="3590" max="3590" width="6.7109375" style="30" customWidth="1"/>
    <col min="3591" max="3591" width="6.28515625" style="30" bestFit="1" customWidth="1"/>
    <col min="3592" max="3593" width="11.42578125" style="30"/>
    <col min="3594" max="3594" width="51.28515625" style="30" bestFit="1" customWidth="1"/>
    <col min="3595" max="3826" width="11.42578125" style="30"/>
    <col min="3827" max="3827" width="0" style="30" hidden="1" customWidth="1"/>
    <col min="3828" max="3828" width="6" style="30" customWidth="1"/>
    <col min="3829" max="3829" width="30.140625" style="30" bestFit="1" customWidth="1"/>
    <col min="3830" max="3830" width="8.7109375" style="30" customWidth="1"/>
    <col min="3831" max="3831" width="6.7109375" style="30" customWidth="1"/>
    <col min="3832" max="3832" width="8.7109375" style="30" customWidth="1"/>
    <col min="3833" max="3833" width="6.7109375" style="30" customWidth="1"/>
    <col min="3834" max="3834" width="8.7109375" style="30" customWidth="1"/>
    <col min="3835" max="3835" width="6.7109375" style="30" customWidth="1"/>
    <col min="3836" max="3836" width="8.7109375" style="30" customWidth="1"/>
    <col min="3837" max="3837" width="6.7109375" style="30" customWidth="1"/>
    <col min="3838" max="3838" width="8.7109375" style="30" customWidth="1"/>
    <col min="3839" max="3839" width="6.7109375" style="30" customWidth="1"/>
    <col min="3840" max="3844" width="0" style="30" hidden="1" customWidth="1"/>
    <col min="3845" max="3845" width="8.7109375" style="30" customWidth="1"/>
    <col min="3846" max="3846" width="6.7109375" style="30" customWidth="1"/>
    <col min="3847" max="3847" width="6.28515625" style="30" bestFit="1" customWidth="1"/>
    <col min="3848" max="3849" width="11.42578125" style="30"/>
    <col min="3850" max="3850" width="51.28515625" style="30" bestFit="1" customWidth="1"/>
    <col min="3851" max="4082" width="11.42578125" style="30"/>
    <col min="4083" max="4083" width="0" style="30" hidden="1" customWidth="1"/>
    <col min="4084" max="4084" width="6" style="30" customWidth="1"/>
    <col min="4085" max="4085" width="30.140625" style="30" bestFit="1" customWidth="1"/>
    <col min="4086" max="4086" width="8.7109375" style="30" customWidth="1"/>
    <col min="4087" max="4087" width="6.7109375" style="30" customWidth="1"/>
    <col min="4088" max="4088" width="8.7109375" style="30" customWidth="1"/>
    <col min="4089" max="4089" width="6.7109375" style="30" customWidth="1"/>
    <col min="4090" max="4090" width="8.7109375" style="30" customWidth="1"/>
    <col min="4091" max="4091" width="6.7109375" style="30" customWidth="1"/>
    <col min="4092" max="4092" width="8.7109375" style="30" customWidth="1"/>
    <col min="4093" max="4093" width="6.7109375" style="30" customWidth="1"/>
    <col min="4094" max="4094" width="8.7109375" style="30" customWidth="1"/>
    <col min="4095" max="4095" width="6.7109375" style="30" customWidth="1"/>
    <col min="4096" max="4100" width="0" style="30" hidden="1" customWidth="1"/>
    <col min="4101" max="4101" width="8.7109375" style="30" customWidth="1"/>
    <col min="4102" max="4102" width="6.7109375" style="30" customWidth="1"/>
    <col min="4103" max="4103" width="6.28515625" style="30" bestFit="1" customWidth="1"/>
    <col min="4104" max="4105" width="11.42578125" style="30"/>
    <col min="4106" max="4106" width="51.28515625" style="30" bestFit="1" customWidth="1"/>
    <col min="4107" max="4338" width="11.42578125" style="30"/>
    <col min="4339" max="4339" width="0" style="30" hidden="1" customWidth="1"/>
    <col min="4340" max="4340" width="6" style="30" customWidth="1"/>
    <col min="4341" max="4341" width="30.140625" style="30" bestFit="1" customWidth="1"/>
    <col min="4342" max="4342" width="8.7109375" style="30" customWidth="1"/>
    <col min="4343" max="4343" width="6.7109375" style="30" customWidth="1"/>
    <col min="4344" max="4344" width="8.7109375" style="30" customWidth="1"/>
    <col min="4345" max="4345" width="6.7109375" style="30" customWidth="1"/>
    <col min="4346" max="4346" width="8.7109375" style="30" customWidth="1"/>
    <col min="4347" max="4347" width="6.7109375" style="30" customWidth="1"/>
    <col min="4348" max="4348" width="8.7109375" style="30" customWidth="1"/>
    <col min="4349" max="4349" width="6.7109375" style="30" customWidth="1"/>
    <col min="4350" max="4350" width="8.7109375" style="30" customWidth="1"/>
    <col min="4351" max="4351" width="6.7109375" style="30" customWidth="1"/>
    <col min="4352" max="4356" width="0" style="30" hidden="1" customWidth="1"/>
    <col min="4357" max="4357" width="8.7109375" style="30" customWidth="1"/>
    <col min="4358" max="4358" width="6.7109375" style="30" customWidth="1"/>
    <col min="4359" max="4359" width="6.28515625" style="30" bestFit="1" customWidth="1"/>
    <col min="4360" max="4361" width="11.42578125" style="30"/>
    <col min="4362" max="4362" width="51.28515625" style="30" bestFit="1" customWidth="1"/>
    <col min="4363" max="4594" width="11.42578125" style="30"/>
    <col min="4595" max="4595" width="0" style="30" hidden="1" customWidth="1"/>
    <col min="4596" max="4596" width="6" style="30" customWidth="1"/>
    <col min="4597" max="4597" width="30.140625" style="30" bestFit="1" customWidth="1"/>
    <col min="4598" max="4598" width="8.7109375" style="30" customWidth="1"/>
    <col min="4599" max="4599" width="6.7109375" style="30" customWidth="1"/>
    <col min="4600" max="4600" width="8.7109375" style="30" customWidth="1"/>
    <col min="4601" max="4601" width="6.7109375" style="30" customWidth="1"/>
    <col min="4602" max="4602" width="8.7109375" style="30" customWidth="1"/>
    <col min="4603" max="4603" width="6.7109375" style="30" customWidth="1"/>
    <col min="4604" max="4604" width="8.7109375" style="30" customWidth="1"/>
    <col min="4605" max="4605" width="6.7109375" style="30" customWidth="1"/>
    <col min="4606" max="4606" width="8.7109375" style="30" customWidth="1"/>
    <col min="4607" max="4607" width="6.7109375" style="30" customWidth="1"/>
    <col min="4608" max="4612" width="0" style="30" hidden="1" customWidth="1"/>
    <col min="4613" max="4613" width="8.7109375" style="30" customWidth="1"/>
    <col min="4614" max="4614" width="6.7109375" style="30" customWidth="1"/>
    <col min="4615" max="4615" width="6.28515625" style="30" bestFit="1" customWidth="1"/>
    <col min="4616" max="4617" width="11.42578125" style="30"/>
    <col min="4618" max="4618" width="51.28515625" style="30" bestFit="1" customWidth="1"/>
    <col min="4619" max="4850" width="11.42578125" style="30"/>
    <col min="4851" max="4851" width="0" style="30" hidden="1" customWidth="1"/>
    <col min="4852" max="4852" width="6" style="30" customWidth="1"/>
    <col min="4853" max="4853" width="30.140625" style="30" bestFit="1" customWidth="1"/>
    <col min="4854" max="4854" width="8.7109375" style="30" customWidth="1"/>
    <col min="4855" max="4855" width="6.7109375" style="30" customWidth="1"/>
    <col min="4856" max="4856" width="8.7109375" style="30" customWidth="1"/>
    <col min="4857" max="4857" width="6.7109375" style="30" customWidth="1"/>
    <col min="4858" max="4858" width="8.7109375" style="30" customWidth="1"/>
    <col min="4859" max="4859" width="6.7109375" style="30" customWidth="1"/>
    <col min="4860" max="4860" width="8.7109375" style="30" customWidth="1"/>
    <col min="4861" max="4861" width="6.7109375" style="30" customWidth="1"/>
    <col min="4862" max="4862" width="8.7109375" style="30" customWidth="1"/>
    <col min="4863" max="4863" width="6.7109375" style="30" customWidth="1"/>
    <col min="4864" max="4868" width="0" style="30" hidden="1" customWidth="1"/>
    <col min="4869" max="4869" width="8.7109375" style="30" customWidth="1"/>
    <col min="4870" max="4870" width="6.7109375" style="30" customWidth="1"/>
    <col min="4871" max="4871" width="6.28515625" style="30" bestFit="1" customWidth="1"/>
    <col min="4872" max="4873" width="11.42578125" style="30"/>
    <col min="4874" max="4874" width="51.28515625" style="30" bestFit="1" customWidth="1"/>
    <col min="4875" max="5106" width="11.42578125" style="30"/>
    <col min="5107" max="5107" width="0" style="30" hidden="1" customWidth="1"/>
    <col min="5108" max="5108" width="6" style="30" customWidth="1"/>
    <col min="5109" max="5109" width="30.140625" style="30" bestFit="1" customWidth="1"/>
    <col min="5110" max="5110" width="8.7109375" style="30" customWidth="1"/>
    <col min="5111" max="5111" width="6.7109375" style="30" customWidth="1"/>
    <col min="5112" max="5112" width="8.7109375" style="30" customWidth="1"/>
    <col min="5113" max="5113" width="6.7109375" style="30" customWidth="1"/>
    <col min="5114" max="5114" width="8.7109375" style="30" customWidth="1"/>
    <col min="5115" max="5115" width="6.7109375" style="30" customWidth="1"/>
    <col min="5116" max="5116" width="8.7109375" style="30" customWidth="1"/>
    <col min="5117" max="5117" width="6.7109375" style="30" customWidth="1"/>
    <col min="5118" max="5118" width="8.7109375" style="30" customWidth="1"/>
    <col min="5119" max="5119" width="6.7109375" style="30" customWidth="1"/>
    <col min="5120" max="5124" width="0" style="30" hidden="1" customWidth="1"/>
    <col min="5125" max="5125" width="8.7109375" style="30" customWidth="1"/>
    <col min="5126" max="5126" width="6.7109375" style="30" customWidth="1"/>
    <col min="5127" max="5127" width="6.28515625" style="30" bestFit="1" customWidth="1"/>
    <col min="5128" max="5129" width="11.42578125" style="30"/>
    <col min="5130" max="5130" width="51.28515625" style="30" bestFit="1" customWidth="1"/>
    <col min="5131" max="5362" width="11.42578125" style="30"/>
    <col min="5363" max="5363" width="0" style="30" hidden="1" customWidth="1"/>
    <col min="5364" max="5364" width="6" style="30" customWidth="1"/>
    <col min="5365" max="5365" width="30.140625" style="30" bestFit="1" customWidth="1"/>
    <col min="5366" max="5366" width="8.7109375" style="30" customWidth="1"/>
    <col min="5367" max="5367" width="6.7109375" style="30" customWidth="1"/>
    <col min="5368" max="5368" width="8.7109375" style="30" customWidth="1"/>
    <col min="5369" max="5369" width="6.7109375" style="30" customWidth="1"/>
    <col min="5370" max="5370" width="8.7109375" style="30" customWidth="1"/>
    <col min="5371" max="5371" width="6.7109375" style="30" customWidth="1"/>
    <col min="5372" max="5372" width="8.7109375" style="30" customWidth="1"/>
    <col min="5373" max="5373" width="6.7109375" style="30" customWidth="1"/>
    <col min="5374" max="5374" width="8.7109375" style="30" customWidth="1"/>
    <col min="5375" max="5375" width="6.7109375" style="30" customWidth="1"/>
    <col min="5376" max="5380" width="0" style="30" hidden="1" customWidth="1"/>
    <col min="5381" max="5381" width="8.7109375" style="30" customWidth="1"/>
    <col min="5382" max="5382" width="6.7109375" style="30" customWidth="1"/>
    <col min="5383" max="5383" width="6.28515625" style="30" bestFit="1" customWidth="1"/>
    <col min="5384" max="5385" width="11.42578125" style="30"/>
    <col min="5386" max="5386" width="51.28515625" style="30" bestFit="1" customWidth="1"/>
    <col min="5387" max="5618" width="11.42578125" style="30"/>
    <col min="5619" max="5619" width="0" style="30" hidden="1" customWidth="1"/>
    <col min="5620" max="5620" width="6" style="30" customWidth="1"/>
    <col min="5621" max="5621" width="30.140625" style="30" bestFit="1" customWidth="1"/>
    <col min="5622" max="5622" width="8.7109375" style="30" customWidth="1"/>
    <col min="5623" max="5623" width="6.7109375" style="30" customWidth="1"/>
    <col min="5624" max="5624" width="8.7109375" style="30" customWidth="1"/>
    <col min="5625" max="5625" width="6.7109375" style="30" customWidth="1"/>
    <col min="5626" max="5626" width="8.7109375" style="30" customWidth="1"/>
    <col min="5627" max="5627" width="6.7109375" style="30" customWidth="1"/>
    <col min="5628" max="5628" width="8.7109375" style="30" customWidth="1"/>
    <col min="5629" max="5629" width="6.7109375" style="30" customWidth="1"/>
    <col min="5630" max="5630" width="8.7109375" style="30" customWidth="1"/>
    <col min="5631" max="5631" width="6.7109375" style="30" customWidth="1"/>
    <col min="5632" max="5636" width="0" style="30" hidden="1" customWidth="1"/>
    <col min="5637" max="5637" width="8.7109375" style="30" customWidth="1"/>
    <col min="5638" max="5638" width="6.7109375" style="30" customWidth="1"/>
    <col min="5639" max="5639" width="6.28515625" style="30" bestFit="1" customWidth="1"/>
    <col min="5640" max="5641" width="11.42578125" style="30"/>
    <col min="5642" max="5642" width="51.28515625" style="30" bestFit="1" customWidth="1"/>
    <col min="5643" max="5874" width="11.42578125" style="30"/>
    <col min="5875" max="5875" width="0" style="30" hidden="1" customWidth="1"/>
    <col min="5876" max="5876" width="6" style="30" customWidth="1"/>
    <col min="5877" max="5877" width="30.140625" style="30" bestFit="1" customWidth="1"/>
    <col min="5878" max="5878" width="8.7109375" style="30" customWidth="1"/>
    <col min="5879" max="5879" width="6.7109375" style="30" customWidth="1"/>
    <col min="5880" max="5880" width="8.7109375" style="30" customWidth="1"/>
    <col min="5881" max="5881" width="6.7109375" style="30" customWidth="1"/>
    <col min="5882" max="5882" width="8.7109375" style="30" customWidth="1"/>
    <col min="5883" max="5883" width="6.7109375" style="30" customWidth="1"/>
    <col min="5884" max="5884" width="8.7109375" style="30" customWidth="1"/>
    <col min="5885" max="5885" width="6.7109375" style="30" customWidth="1"/>
    <col min="5886" max="5886" width="8.7109375" style="30" customWidth="1"/>
    <col min="5887" max="5887" width="6.7109375" style="30" customWidth="1"/>
    <col min="5888" max="5892" width="0" style="30" hidden="1" customWidth="1"/>
    <col min="5893" max="5893" width="8.7109375" style="30" customWidth="1"/>
    <col min="5894" max="5894" width="6.7109375" style="30" customWidth="1"/>
    <col min="5895" max="5895" width="6.28515625" style="30" bestFit="1" customWidth="1"/>
    <col min="5896" max="5897" width="11.42578125" style="30"/>
    <col min="5898" max="5898" width="51.28515625" style="30" bestFit="1" customWidth="1"/>
    <col min="5899" max="6130" width="11.42578125" style="30"/>
    <col min="6131" max="6131" width="0" style="30" hidden="1" customWidth="1"/>
    <col min="6132" max="6132" width="6" style="30" customWidth="1"/>
    <col min="6133" max="6133" width="30.140625" style="30" bestFit="1" customWidth="1"/>
    <col min="6134" max="6134" width="8.7109375" style="30" customWidth="1"/>
    <col min="6135" max="6135" width="6.7109375" style="30" customWidth="1"/>
    <col min="6136" max="6136" width="8.7109375" style="30" customWidth="1"/>
    <col min="6137" max="6137" width="6.7109375" style="30" customWidth="1"/>
    <col min="6138" max="6138" width="8.7109375" style="30" customWidth="1"/>
    <col min="6139" max="6139" width="6.7109375" style="30" customWidth="1"/>
    <col min="6140" max="6140" width="8.7109375" style="30" customWidth="1"/>
    <col min="6141" max="6141" width="6.7109375" style="30" customWidth="1"/>
    <col min="6142" max="6142" width="8.7109375" style="30" customWidth="1"/>
    <col min="6143" max="6143" width="6.7109375" style="30" customWidth="1"/>
    <col min="6144" max="6148" width="0" style="30" hidden="1" customWidth="1"/>
    <col min="6149" max="6149" width="8.7109375" style="30" customWidth="1"/>
    <col min="6150" max="6150" width="6.7109375" style="30" customWidth="1"/>
    <col min="6151" max="6151" width="6.28515625" style="30" bestFit="1" customWidth="1"/>
    <col min="6152" max="6153" width="11.42578125" style="30"/>
    <col min="6154" max="6154" width="51.28515625" style="30" bestFit="1" customWidth="1"/>
    <col min="6155" max="6386" width="11.42578125" style="30"/>
    <col min="6387" max="6387" width="0" style="30" hidden="1" customWidth="1"/>
    <col min="6388" max="6388" width="6" style="30" customWidth="1"/>
    <col min="6389" max="6389" width="30.140625" style="30" bestFit="1" customWidth="1"/>
    <col min="6390" max="6390" width="8.7109375" style="30" customWidth="1"/>
    <col min="6391" max="6391" width="6.7109375" style="30" customWidth="1"/>
    <col min="6392" max="6392" width="8.7109375" style="30" customWidth="1"/>
    <col min="6393" max="6393" width="6.7109375" style="30" customWidth="1"/>
    <col min="6394" max="6394" width="8.7109375" style="30" customWidth="1"/>
    <col min="6395" max="6395" width="6.7109375" style="30" customWidth="1"/>
    <col min="6396" max="6396" width="8.7109375" style="30" customWidth="1"/>
    <col min="6397" max="6397" width="6.7109375" style="30" customWidth="1"/>
    <col min="6398" max="6398" width="8.7109375" style="30" customWidth="1"/>
    <col min="6399" max="6399" width="6.7109375" style="30" customWidth="1"/>
    <col min="6400" max="6404" width="0" style="30" hidden="1" customWidth="1"/>
    <col min="6405" max="6405" width="8.7109375" style="30" customWidth="1"/>
    <col min="6406" max="6406" width="6.7109375" style="30" customWidth="1"/>
    <col min="6407" max="6407" width="6.28515625" style="30" bestFit="1" customWidth="1"/>
    <col min="6408" max="6409" width="11.42578125" style="30"/>
    <col min="6410" max="6410" width="51.28515625" style="30" bestFit="1" customWidth="1"/>
    <col min="6411" max="6642" width="11.42578125" style="30"/>
    <col min="6643" max="6643" width="0" style="30" hidden="1" customWidth="1"/>
    <col min="6644" max="6644" width="6" style="30" customWidth="1"/>
    <col min="6645" max="6645" width="30.140625" style="30" bestFit="1" customWidth="1"/>
    <col min="6646" max="6646" width="8.7109375" style="30" customWidth="1"/>
    <col min="6647" max="6647" width="6.7109375" style="30" customWidth="1"/>
    <col min="6648" max="6648" width="8.7109375" style="30" customWidth="1"/>
    <col min="6649" max="6649" width="6.7109375" style="30" customWidth="1"/>
    <col min="6650" max="6650" width="8.7109375" style="30" customWidth="1"/>
    <col min="6651" max="6651" width="6.7109375" style="30" customWidth="1"/>
    <col min="6652" max="6652" width="8.7109375" style="30" customWidth="1"/>
    <col min="6653" max="6653" width="6.7109375" style="30" customWidth="1"/>
    <col min="6654" max="6654" width="8.7109375" style="30" customWidth="1"/>
    <col min="6655" max="6655" width="6.7109375" style="30" customWidth="1"/>
    <col min="6656" max="6660" width="0" style="30" hidden="1" customWidth="1"/>
    <col min="6661" max="6661" width="8.7109375" style="30" customWidth="1"/>
    <col min="6662" max="6662" width="6.7109375" style="30" customWidth="1"/>
    <col min="6663" max="6663" width="6.28515625" style="30" bestFit="1" customWidth="1"/>
    <col min="6664" max="6665" width="11.42578125" style="30"/>
    <col min="6666" max="6666" width="51.28515625" style="30" bestFit="1" customWidth="1"/>
    <col min="6667" max="6898" width="11.42578125" style="30"/>
    <col min="6899" max="6899" width="0" style="30" hidden="1" customWidth="1"/>
    <col min="6900" max="6900" width="6" style="30" customWidth="1"/>
    <col min="6901" max="6901" width="30.140625" style="30" bestFit="1" customWidth="1"/>
    <col min="6902" max="6902" width="8.7109375" style="30" customWidth="1"/>
    <col min="6903" max="6903" width="6.7109375" style="30" customWidth="1"/>
    <col min="6904" max="6904" width="8.7109375" style="30" customWidth="1"/>
    <col min="6905" max="6905" width="6.7109375" style="30" customWidth="1"/>
    <col min="6906" max="6906" width="8.7109375" style="30" customWidth="1"/>
    <col min="6907" max="6907" width="6.7109375" style="30" customWidth="1"/>
    <col min="6908" max="6908" width="8.7109375" style="30" customWidth="1"/>
    <col min="6909" max="6909" width="6.7109375" style="30" customWidth="1"/>
    <col min="6910" max="6910" width="8.7109375" style="30" customWidth="1"/>
    <col min="6911" max="6911" width="6.7109375" style="30" customWidth="1"/>
    <col min="6912" max="6916" width="0" style="30" hidden="1" customWidth="1"/>
    <col min="6917" max="6917" width="8.7109375" style="30" customWidth="1"/>
    <col min="6918" max="6918" width="6.7109375" style="30" customWidth="1"/>
    <col min="6919" max="6919" width="6.28515625" style="30" bestFit="1" customWidth="1"/>
    <col min="6920" max="6921" width="11.42578125" style="30"/>
    <col min="6922" max="6922" width="51.28515625" style="30" bestFit="1" customWidth="1"/>
    <col min="6923" max="7154" width="11.42578125" style="30"/>
    <col min="7155" max="7155" width="0" style="30" hidden="1" customWidth="1"/>
    <col min="7156" max="7156" width="6" style="30" customWidth="1"/>
    <col min="7157" max="7157" width="30.140625" style="30" bestFit="1" customWidth="1"/>
    <col min="7158" max="7158" width="8.7109375" style="30" customWidth="1"/>
    <col min="7159" max="7159" width="6.7109375" style="30" customWidth="1"/>
    <col min="7160" max="7160" width="8.7109375" style="30" customWidth="1"/>
    <col min="7161" max="7161" width="6.7109375" style="30" customWidth="1"/>
    <col min="7162" max="7162" width="8.7109375" style="30" customWidth="1"/>
    <col min="7163" max="7163" width="6.7109375" style="30" customWidth="1"/>
    <col min="7164" max="7164" width="8.7109375" style="30" customWidth="1"/>
    <col min="7165" max="7165" width="6.7109375" style="30" customWidth="1"/>
    <col min="7166" max="7166" width="8.7109375" style="30" customWidth="1"/>
    <col min="7167" max="7167" width="6.7109375" style="30" customWidth="1"/>
    <col min="7168" max="7172" width="0" style="30" hidden="1" customWidth="1"/>
    <col min="7173" max="7173" width="8.7109375" style="30" customWidth="1"/>
    <col min="7174" max="7174" width="6.7109375" style="30" customWidth="1"/>
    <col min="7175" max="7175" width="6.28515625" style="30" bestFit="1" customWidth="1"/>
    <col min="7176" max="7177" width="11.42578125" style="30"/>
    <col min="7178" max="7178" width="51.28515625" style="30" bestFit="1" customWidth="1"/>
    <col min="7179" max="7410" width="11.42578125" style="30"/>
    <col min="7411" max="7411" width="0" style="30" hidden="1" customWidth="1"/>
    <col min="7412" max="7412" width="6" style="30" customWidth="1"/>
    <col min="7413" max="7413" width="30.140625" style="30" bestFit="1" customWidth="1"/>
    <col min="7414" max="7414" width="8.7109375" style="30" customWidth="1"/>
    <col min="7415" max="7415" width="6.7109375" style="30" customWidth="1"/>
    <col min="7416" max="7416" width="8.7109375" style="30" customWidth="1"/>
    <col min="7417" max="7417" width="6.7109375" style="30" customWidth="1"/>
    <col min="7418" max="7418" width="8.7109375" style="30" customWidth="1"/>
    <col min="7419" max="7419" width="6.7109375" style="30" customWidth="1"/>
    <col min="7420" max="7420" width="8.7109375" style="30" customWidth="1"/>
    <col min="7421" max="7421" width="6.7109375" style="30" customWidth="1"/>
    <col min="7422" max="7422" width="8.7109375" style="30" customWidth="1"/>
    <col min="7423" max="7423" width="6.7109375" style="30" customWidth="1"/>
    <col min="7424" max="7428" width="0" style="30" hidden="1" customWidth="1"/>
    <col min="7429" max="7429" width="8.7109375" style="30" customWidth="1"/>
    <col min="7430" max="7430" width="6.7109375" style="30" customWidth="1"/>
    <col min="7431" max="7431" width="6.28515625" style="30" bestFit="1" customWidth="1"/>
    <col min="7432" max="7433" width="11.42578125" style="30"/>
    <col min="7434" max="7434" width="51.28515625" style="30" bestFit="1" customWidth="1"/>
    <col min="7435" max="7666" width="11.42578125" style="30"/>
    <col min="7667" max="7667" width="0" style="30" hidden="1" customWidth="1"/>
    <col min="7668" max="7668" width="6" style="30" customWidth="1"/>
    <col min="7669" max="7669" width="30.140625" style="30" bestFit="1" customWidth="1"/>
    <col min="7670" max="7670" width="8.7109375" style="30" customWidth="1"/>
    <col min="7671" max="7671" width="6.7109375" style="30" customWidth="1"/>
    <col min="7672" max="7672" width="8.7109375" style="30" customWidth="1"/>
    <col min="7673" max="7673" width="6.7109375" style="30" customWidth="1"/>
    <col min="7674" max="7674" width="8.7109375" style="30" customWidth="1"/>
    <col min="7675" max="7675" width="6.7109375" style="30" customWidth="1"/>
    <col min="7676" max="7676" width="8.7109375" style="30" customWidth="1"/>
    <col min="7677" max="7677" width="6.7109375" style="30" customWidth="1"/>
    <col min="7678" max="7678" width="8.7109375" style="30" customWidth="1"/>
    <col min="7679" max="7679" width="6.7109375" style="30" customWidth="1"/>
    <col min="7680" max="7684" width="0" style="30" hidden="1" customWidth="1"/>
    <col min="7685" max="7685" width="8.7109375" style="30" customWidth="1"/>
    <col min="7686" max="7686" width="6.7109375" style="30" customWidth="1"/>
    <col min="7687" max="7687" width="6.28515625" style="30" bestFit="1" customWidth="1"/>
    <col min="7688" max="7689" width="11.42578125" style="30"/>
    <col min="7690" max="7690" width="51.28515625" style="30" bestFit="1" customWidth="1"/>
    <col min="7691" max="7922" width="11.42578125" style="30"/>
    <col min="7923" max="7923" width="0" style="30" hidden="1" customWidth="1"/>
    <col min="7924" max="7924" width="6" style="30" customWidth="1"/>
    <col min="7925" max="7925" width="30.140625" style="30" bestFit="1" customWidth="1"/>
    <col min="7926" max="7926" width="8.7109375" style="30" customWidth="1"/>
    <col min="7927" max="7927" width="6.7109375" style="30" customWidth="1"/>
    <col min="7928" max="7928" width="8.7109375" style="30" customWidth="1"/>
    <col min="7929" max="7929" width="6.7109375" style="30" customWidth="1"/>
    <col min="7930" max="7930" width="8.7109375" style="30" customWidth="1"/>
    <col min="7931" max="7931" width="6.7109375" style="30" customWidth="1"/>
    <col min="7932" max="7932" width="8.7109375" style="30" customWidth="1"/>
    <col min="7933" max="7933" width="6.7109375" style="30" customWidth="1"/>
    <col min="7934" max="7934" width="8.7109375" style="30" customWidth="1"/>
    <col min="7935" max="7935" width="6.7109375" style="30" customWidth="1"/>
    <col min="7936" max="7940" width="0" style="30" hidden="1" customWidth="1"/>
    <col min="7941" max="7941" width="8.7109375" style="30" customWidth="1"/>
    <col min="7942" max="7942" width="6.7109375" style="30" customWidth="1"/>
    <col min="7943" max="7943" width="6.28515625" style="30" bestFit="1" customWidth="1"/>
    <col min="7944" max="7945" width="11.42578125" style="30"/>
    <col min="7946" max="7946" width="51.28515625" style="30" bestFit="1" customWidth="1"/>
    <col min="7947" max="8178" width="11.42578125" style="30"/>
    <col min="8179" max="8179" width="0" style="30" hidden="1" customWidth="1"/>
    <col min="8180" max="8180" width="6" style="30" customWidth="1"/>
    <col min="8181" max="8181" width="30.140625" style="30" bestFit="1" customWidth="1"/>
    <col min="8182" max="8182" width="8.7109375" style="30" customWidth="1"/>
    <col min="8183" max="8183" width="6.7109375" style="30" customWidth="1"/>
    <col min="8184" max="8184" width="8.7109375" style="30" customWidth="1"/>
    <col min="8185" max="8185" width="6.7109375" style="30" customWidth="1"/>
    <col min="8186" max="8186" width="8.7109375" style="30" customWidth="1"/>
    <col min="8187" max="8187" width="6.7109375" style="30" customWidth="1"/>
    <col min="8188" max="8188" width="8.7109375" style="30" customWidth="1"/>
    <col min="8189" max="8189" width="6.7109375" style="30" customWidth="1"/>
    <col min="8190" max="8190" width="8.7109375" style="30" customWidth="1"/>
    <col min="8191" max="8191" width="6.7109375" style="30" customWidth="1"/>
    <col min="8192" max="8196" width="0" style="30" hidden="1" customWidth="1"/>
    <col min="8197" max="8197" width="8.7109375" style="30" customWidth="1"/>
    <col min="8198" max="8198" width="6.7109375" style="30" customWidth="1"/>
    <col min="8199" max="8199" width="6.28515625" style="30" bestFit="1" customWidth="1"/>
    <col min="8200" max="8201" width="11.42578125" style="30"/>
    <col min="8202" max="8202" width="51.28515625" style="30" bestFit="1" customWidth="1"/>
    <col min="8203" max="8434" width="11.42578125" style="30"/>
    <col min="8435" max="8435" width="0" style="30" hidden="1" customWidth="1"/>
    <col min="8436" max="8436" width="6" style="30" customWidth="1"/>
    <col min="8437" max="8437" width="30.140625" style="30" bestFit="1" customWidth="1"/>
    <col min="8438" max="8438" width="8.7109375" style="30" customWidth="1"/>
    <col min="8439" max="8439" width="6.7109375" style="30" customWidth="1"/>
    <col min="8440" max="8440" width="8.7109375" style="30" customWidth="1"/>
    <col min="8441" max="8441" width="6.7109375" style="30" customWidth="1"/>
    <col min="8442" max="8442" width="8.7109375" style="30" customWidth="1"/>
    <col min="8443" max="8443" width="6.7109375" style="30" customWidth="1"/>
    <col min="8444" max="8444" width="8.7109375" style="30" customWidth="1"/>
    <col min="8445" max="8445" width="6.7109375" style="30" customWidth="1"/>
    <col min="8446" max="8446" width="8.7109375" style="30" customWidth="1"/>
    <col min="8447" max="8447" width="6.7109375" style="30" customWidth="1"/>
    <col min="8448" max="8452" width="0" style="30" hidden="1" customWidth="1"/>
    <col min="8453" max="8453" width="8.7109375" style="30" customWidth="1"/>
    <col min="8454" max="8454" width="6.7109375" style="30" customWidth="1"/>
    <col min="8455" max="8455" width="6.28515625" style="30" bestFit="1" customWidth="1"/>
    <col min="8456" max="8457" width="11.42578125" style="30"/>
    <col min="8458" max="8458" width="51.28515625" style="30" bestFit="1" customWidth="1"/>
    <col min="8459" max="8690" width="11.42578125" style="30"/>
    <col min="8691" max="8691" width="0" style="30" hidden="1" customWidth="1"/>
    <col min="8692" max="8692" width="6" style="30" customWidth="1"/>
    <col min="8693" max="8693" width="30.140625" style="30" bestFit="1" customWidth="1"/>
    <col min="8694" max="8694" width="8.7109375" style="30" customWidth="1"/>
    <col min="8695" max="8695" width="6.7109375" style="30" customWidth="1"/>
    <col min="8696" max="8696" width="8.7109375" style="30" customWidth="1"/>
    <col min="8697" max="8697" width="6.7109375" style="30" customWidth="1"/>
    <col min="8698" max="8698" width="8.7109375" style="30" customWidth="1"/>
    <col min="8699" max="8699" width="6.7109375" style="30" customWidth="1"/>
    <col min="8700" max="8700" width="8.7109375" style="30" customWidth="1"/>
    <col min="8701" max="8701" width="6.7109375" style="30" customWidth="1"/>
    <col min="8702" max="8702" width="8.7109375" style="30" customWidth="1"/>
    <col min="8703" max="8703" width="6.7109375" style="30" customWidth="1"/>
    <col min="8704" max="8708" width="0" style="30" hidden="1" customWidth="1"/>
    <col min="8709" max="8709" width="8.7109375" style="30" customWidth="1"/>
    <col min="8710" max="8710" width="6.7109375" style="30" customWidth="1"/>
    <col min="8711" max="8711" width="6.28515625" style="30" bestFit="1" customWidth="1"/>
    <col min="8712" max="8713" width="11.42578125" style="30"/>
    <col min="8714" max="8714" width="51.28515625" style="30" bestFit="1" customWidth="1"/>
    <col min="8715" max="8946" width="11.42578125" style="30"/>
    <col min="8947" max="8947" width="0" style="30" hidden="1" customWidth="1"/>
    <col min="8948" max="8948" width="6" style="30" customWidth="1"/>
    <col min="8949" max="8949" width="30.140625" style="30" bestFit="1" customWidth="1"/>
    <col min="8950" max="8950" width="8.7109375" style="30" customWidth="1"/>
    <col min="8951" max="8951" width="6.7109375" style="30" customWidth="1"/>
    <col min="8952" max="8952" width="8.7109375" style="30" customWidth="1"/>
    <col min="8953" max="8953" width="6.7109375" style="30" customWidth="1"/>
    <col min="8954" max="8954" width="8.7109375" style="30" customWidth="1"/>
    <col min="8955" max="8955" width="6.7109375" style="30" customWidth="1"/>
    <col min="8956" max="8956" width="8.7109375" style="30" customWidth="1"/>
    <col min="8957" max="8957" width="6.7109375" style="30" customWidth="1"/>
    <col min="8958" max="8958" width="8.7109375" style="30" customWidth="1"/>
    <col min="8959" max="8959" width="6.7109375" style="30" customWidth="1"/>
    <col min="8960" max="8964" width="0" style="30" hidden="1" customWidth="1"/>
    <col min="8965" max="8965" width="8.7109375" style="30" customWidth="1"/>
    <col min="8966" max="8966" width="6.7109375" style="30" customWidth="1"/>
    <col min="8967" max="8967" width="6.28515625" style="30" bestFit="1" customWidth="1"/>
    <col min="8968" max="8969" width="11.42578125" style="30"/>
    <col min="8970" max="8970" width="51.28515625" style="30" bestFit="1" customWidth="1"/>
    <col min="8971" max="9202" width="11.42578125" style="30"/>
    <col min="9203" max="9203" width="0" style="30" hidden="1" customWidth="1"/>
    <col min="9204" max="9204" width="6" style="30" customWidth="1"/>
    <col min="9205" max="9205" width="30.140625" style="30" bestFit="1" customWidth="1"/>
    <col min="9206" max="9206" width="8.7109375" style="30" customWidth="1"/>
    <col min="9207" max="9207" width="6.7109375" style="30" customWidth="1"/>
    <col min="9208" max="9208" width="8.7109375" style="30" customWidth="1"/>
    <col min="9209" max="9209" width="6.7109375" style="30" customWidth="1"/>
    <col min="9210" max="9210" width="8.7109375" style="30" customWidth="1"/>
    <col min="9211" max="9211" width="6.7109375" style="30" customWidth="1"/>
    <col min="9212" max="9212" width="8.7109375" style="30" customWidth="1"/>
    <col min="9213" max="9213" width="6.7109375" style="30" customWidth="1"/>
    <col min="9214" max="9214" width="8.7109375" style="30" customWidth="1"/>
    <col min="9215" max="9215" width="6.7109375" style="30" customWidth="1"/>
    <col min="9216" max="9220" width="0" style="30" hidden="1" customWidth="1"/>
    <col min="9221" max="9221" width="8.7109375" style="30" customWidth="1"/>
    <col min="9222" max="9222" width="6.7109375" style="30" customWidth="1"/>
    <col min="9223" max="9223" width="6.28515625" style="30" bestFit="1" customWidth="1"/>
    <col min="9224" max="9225" width="11.42578125" style="30"/>
    <col min="9226" max="9226" width="51.28515625" style="30" bestFit="1" customWidth="1"/>
    <col min="9227" max="9458" width="11.42578125" style="30"/>
    <col min="9459" max="9459" width="0" style="30" hidden="1" customWidth="1"/>
    <col min="9460" max="9460" width="6" style="30" customWidth="1"/>
    <col min="9461" max="9461" width="30.140625" style="30" bestFit="1" customWidth="1"/>
    <col min="9462" max="9462" width="8.7109375" style="30" customWidth="1"/>
    <col min="9463" max="9463" width="6.7109375" style="30" customWidth="1"/>
    <col min="9464" max="9464" width="8.7109375" style="30" customWidth="1"/>
    <col min="9465" max="9465" width="6.7109375" style="30" customWidth="1"/>
    <col min="9466" max="9466" width="8.7109375" style="30" customWidth="1"/>
    <col min="9467" max="9467" width="6.7109375" style="30" customWidth="1"/>
    <col min="9468" max="9468" width="8.7109375" style="30" customWidth="1"/>
    <col min="9469" max="9469" width="6.7109375" style="30" customWidth="1"/>
    <col min="9470" max="9470" width="8.7109375" style="30" customWidth="1"/>
    <col min="9471" max="9471" width="6.7109375" style="30" customWidth="1"/>
    <col min="9472" max="9476" width="0" style="30" hidden="1" customWidth="1"/>
    <col min="9477" max="9477" width="8.7109375" style="30" customWidth="1"/>
    <col min="9478" max="9478" width="6.7109375" style="30" customWidth="1"/>
    <col min="9479" max="9479" width="6.28515625" style="30" bestFit="1" customWidth="1"/>
    <col min="9480" max="9481" width="11.42578125" style="30"/>
    <col min="9482" max="9482" width="51.28515625" style="30" bestFit="1" customWidth="1"/>
    <col min="9483" max="9714" width="11.42578125" style="30"/>
    <col min="9715" max="9715" width="0" style="30" hidden="1" customWidth="1"/>
    <col min="9716" max="9716" width="6" style="30" customWidth="1"/>
    <col min="9717" max="9717" width="30.140625" style="30" bestFit="1" customWidth="1"/>
    <col min="9718" max="9718" width="8.7109375" style="30" customWidth="1"/>
    <col min="9719" max="9719" width="6.7109375" style="30" customWidth="1"/>
    <col min="9720" max="9720" width="8.7109375" style="30" customWidth="1"/>
    <col min="9721" max="9721" width="6.7109375" style="30" customWidth="1"/>
    <col min="9722" max="9722" width="8.7109375" style="30" customWidth="1"/>
    <col min="9723" max="9723" width="6.7109375" style="30" customWidth="1"/>
    <col min="9724" max="9724" width="8.7109375" style="30" customWidth="1"/>
    <col min="9725" max="9725" width="6.7109375" style="30" customWidth="1"/>
    <col min="9726" max="9726" width="8.7109375" style="30" customWidth="1"/>
    <col min="9727" max="9727" width="6.7109375" style="30" customWidth="1"/>
    <col min="9728" max="9732" width="0" style="30" hidden="1" customWidth="1"/>
    <col min="9733" max="9733" width="8.7109375" style="30" customWidth="1"/>
    <col min="9734" max="9734" width="6.7109375" style="30" customWidth="1"/>
    <col min="9735" max="9735" width="6.28515625" style="30" bestFit="1" customWidth="1"/>
    <col min="9736" max="9737" width="11.42578125" style="30"/>
    <col min="9738" max="9738" width="51.28515625" style="30" bestFit="1" customWidth="1"/>
    <col min="9739" max="9970" width="11.42578125" style="30"/>
    <col min="9971" max="9971" width="0" style="30" hidden="1" customWidth="1"/>
    <col min="9972" max="9972" width="6" style="30" customWidth="1"/>
    <col min="9973" max="9973" width="30.140625" style="30" bestFit="1" customWidth="1"/>
    <col min="9974" max="9974" width="8.7109375" style="30" customWidth="1"/>
    <col min="9975" max="9975" width="6.7109375" style="30" customWidth="1"/>
    <col min="9976" max="9976" width="8.7109375" style="30" customWidth="1"/>
    <col min="9977" max="9977" width="6.7109375" style="30" customWidth="1"/>
    <col min="9978" max="9978" width="8.7109375" style="30" customWidth="1"/>
    <col min="9979" max="9979" width="6.7109375" style="30" customWidth="1"/>
    <col min="9980" max="9980" width="8.7109375" style="30" customWidth="1"/>
    <col min="9981" max="9981" width="6.7109375" style="30" customWidth="1"/>
    <col min="9982" max="9982" width="8.7109375" style="30" customWidth="1"/>
    <col min="9983" max="9983" width="6.7109375" style="30" customWidth="1"/>
    <col min="9984" max="9988" width="0" style="30" hidden="1" customWidth="1"/>
    <col min="9989" max="9989" width="8.7109375" style="30" customWidth="1"/>
    <col min="9990" max="9990" width="6.7109375" style="30" customWidth="1"/>
    <col min="9991" max="9991" width="6.28515625" style="30" bestFit="1" customWidth="1"/>
    <col min="9992" max="9993" width="11.42578125" style="30"/>
    <col min="9994" max="9994" width="51.28515625" style="30" bestFit="1" customWidth="1"/>
    <col min="9995" max="10226" width="11.42578125" style="30"/>
    <col min="10227" max="10227" width="0" style="30" hidden="1" customWidth="1"/>
    <col min="10228" max="10228" width="6" style="30" customWidth="1"/>
    <col min="10229" max="10229" width="30.140625" style="30" bestFit="1" customWidth="1"/>
    <col min="10230" max="10230" width="8.7109375" style="30" customWidth="1"/>
    <col min="10231" max="10231" width="6.7109375" style="30" customWidth="1"/>
    <col min="10232" max="10232" width="8.7109375" style="30" customWidth="1"/>
    <col min="10233" max="10233" width="6.7109375" style="30" customWidth="1"/>
    <col min="10234" max="10234" width="8.7109375" style="30" customWidth="1"/>
    <col min="10235" max="10235" width="6.7109375" style="30" customWidth="1"/>
    <col min="10236" max="10236" width="8.7109375" style="30" customWidth="1"/>
    <col min="10237" max="10237" width="6.7109375" style="30" customWidth="1"/>
    <col min="10238" max="10238" width="8.7109375" style="30" customWidth="1"/>
    <col min="10239" max="10239" width="6.7109375" style="30" customWidth="1"/>
    <col min="10240" max="10244" width="0" style="30" hidden="1" customWidth="1"/>
    <col min="10245" max="10245" width="8.7109375" style="30" customWidth="1"/>
    <col min="10246" max="10246" width="6.7109375" style="30" customWidth="1"/>
    <col min="10247" max="10247" width="6.28515625" style="30" bestFit="1" customWidth="1"/>
    <col min="10248" max="10249" width="11.42578125" style="30"/>
    <col min="10250" max="10250" width="51.28515625" style="30" bestFit="1" customWidth="1"/>
    <col min="10251" max="10482" width="11.42578125" style="30"/>
    <col min="10483" max="10483" width="0" style="30" hidden="1" customWidth="1"/>
    <col min="10484" max="10484" width="6" style="30" customWidth="1"/>
    <col min="10485" max="10485" width="30.140625" style="30" bestFit="1" customWidth="1"/>
    <col min="10486" max="10486" width="8.7109375" style="30" customWidth="1"/>
    <col min="10487" max="10487" width="6.7109375" style="30" customWidth="1"/>
    <col min="10488" max="10488" width="8.7109375" style="30" customWidth="1"/>
    <col min="10489" max="10489" width="6.7109375" style="30" customWidth="1"/>
    <col min="10490" max="10490" width="8.7109375" style="30" customWidth="1"/>
    <col min="10491" max="10491" width="6.7109375" style="30" customWidth="1"/>
    <col min="10492" max="10492" width="8.7109375" style="30" customWidth="1"/>
    <col min="10493" max="10493" width="6.7109375" style="30" customWidth="1"/>
    <col min="10494" max="10494" width="8.7109375" style="30" customWidth="1"/>
    <col min="10495" max="10495" width="6.7109375" style="30" customWidth="1"/>
    <col min="10496" max="10500" width="0" style="30" hidden="1" customWidth="1"/>
    <col min="10501" max="10501" width="8.7109375" style="30" customWidth="1"/>
    <col min="10502" max="10502" width="6.7109375" style="30" customWidth="1"/>
    <col min="10503" max="10503" width="6.28515625" style="30" bestFit="1" customWidth="1"/>
    <col min="10504" max="10505" width="11.42578125" style="30"/>
    <col min="10506" max="10506" width="51.28515625" style="30" bestFit="1" customWidth="1"/>
    <col min="10507" max="10738" width="11.42578125" style="30"/>
    <col min="10739" max="10739" width="0" style="30" hidden="1" customWidth="1"/>
    <col min="10740" max="10740" width="6" style="30" customWidth="1"/>
    <col min="10741" max="10741" width="30.140625" style="30" bestFit="1" customWidth="1"/>
    <col min="10742" max="10742" width="8.7109375" style="30" customWidth="1"/>
    <col min="10743" max="10743" width="6.7109375" style="30" customWidth="1"/>
    <col min="10744" max="10744" width="8.7109375" style="30" customWidth="1"/>
    <col min="10745" max="10745" width="6.7109375" style="30" customWidth="1"/>
    <col min="10746" max="10746" width="8.7109375" style="30" customWidth="1"/>
    <col min="10747" max="10747" width="6.7109375" style="30" customWidth="1"/>
    <col min="10748" max="10748" width="8.7109375" style="30" customWidth="1"/>
    <col min="10749" max="10749" width="6.7109375" style="30" customWidth="1"/>
    <col min="10750" max="10750" width="8.7109375" style="30" customWidth="1"/>
    <col min="10751" max="10751" width="6.7109375" style="30" customWidth="1"/>
    <col min="10752" max="10756" width="0" style="30" hidden="1" customWidth="1"/>
    <col min="10757" max="10757" width="8.7109375" style="30" customWidth="1"/>
    <col min="10758" max="10758" width="6.7109375" style="30" customWidth="1"/>
    <col min="10759" max="10759" width="6.28515625" style="30" bestFit="1" customWidth="1"/>
    <col min="10760" max="10761" width="11.42578125" style="30"/>
    <col min="10762" max="10762" width="51.28515625" style="30" bestFit="1" customWidth="1"/>
    <col min="10763" max="10994" width="11.42578125" style="30"/>
    <col min="10995" max="10995" width="0" style="30" hidden="1" customWidth="1"/>
    <col min="10996" max="10996" width="6" style="30" customWidth="1"/>
    <col min="10997" max="10997" width="30.140625" style="30" bestFit="1" customWidth="1"/>
    <col min="10998" max="10998" width="8.7109375" style="30" customWidth="1"/>
    <col min="10999" max="10999" width="6.7109375" style="30" customWidth="1"/>
    <col min="11000" max="11000" width="8.7109375" style="30" customWidth="1"/>
    <col min="11001" max="11001" width="6.7109375" style="30" customWidth="1"/>
    <col min="11002" max="11002" width="8.7109375" style="30" customWidth="1"/>
    <col min="11003" max="11003" width="6.7109375" style="30" customWidth="1"/>
    <col min="11004" max="11004" width="8.7109375" style="30" customWidth="1"/>
    <col min="11005" max="11005" width="6.7109375" style="30" customWidth="1"/>
    <col min="11006" max="11006" width="8.7109375" style="30" customWidth="1"/>
    <col min="11007" max="11007" width="6.7109375" style="30" customWidth="1"/>
    <col min="11008" max="11012" width="0" style="30" hidden="1" customWidth="1"/>
    <col min="11013" max="11013" width="8.7109375" style="30" customWidth="1"/>
    <col min="11014" max="11014" width="6.7109375" style="30" customWidth="1"/>
    <col min="11015" max="11015" width="6.28515625" style="30" bestFit="1" customWidth="1"/>
    <col min="11016" max="11017" width="11.42578125" style="30"/>
    <col min="11018" max="11018" width="51.28515625" style="30" bestFit="1" customWidth="1"/>
    <col min="11019" max="11250" width="11.42578125" style="30"/>
    <col min="11251" max="11251" width="0" style="30" hidden="1" customWidth="1"/>
    <col min="11252" max="11252" width="6" style="30" customWidth="1"/>
    <col min="11253" max="11253" width="30.140625" style="30" bestFit="1" customWidth="1"/>
    <col min="11254" max="11254" width="8.7109375" style="30" customWidth="1"/>
    <col min="11255" max="11255" width="6.7109375" style="30" customWidth="1"/>
    <col min="11256" max="11256" width="8.7109375" style="30" customWidth="1"/>
    <col min="11257" max="11257" width="6.7109375" style="30" customWidth="1"/>
    <col min="11258" max="11258" width="8.7109375" style="30" customWidth="1"/>
    <col min="11259" max="11259" width="6.7109375" style="30" customWidth="1"/>
    <col min="11260" max="11260" width="8.7109375" style="30" customWidth="1"/>
    <col min="11261" max="11261" width="6.7109375" style="30" customWidth="1"/>
    <col min="11262" max="11262" width="8.7109375" style="30" customWidth="1"/>
    <col min="11263" max="11263" width="6.7109375" style="30" customWidth="1"/>
    <col min="11264" max="11268" width="0" style="30" hidden="1" customWidth="1"/>
    <col min="11269" max="11269" width="8.7109375" style="30" customWidth="1"/>
    <col min="11270" max="11270" width="6.7109375" style="30" customWidth="1"/>
    <col min="11271" max="11271" width="6.28515625" style="30" bestFit="1" customWidth="1"/>
    <col min="11272" max="11273" width="11.42578125" style="30"/>
    <col min="11274" max="11274" width="51.28515625" style="30" bestFit="1" customWidth="1"/>
    <col min="11275" max="11506" width="11.42578125" style="30"/>
    <col min="11507" max="11507" width="0" style="30" hidden="1" customWidth="1"/>
    <col min="11508" max="11508" width="6" style="30" customWidth="1"/>
    <col min="11509" max="11509" width="30.140625" style="30" bestFit="1" customWidth="1"/>
    <col min="11510" max="11510" width="8.7109375" style="30" customWidth="1"/>
    <col min="11511" max="11511" width="6.7109375" style="30" customWidth="1"/>
    <col min="11512" max="11512" width="8.7109375" style="30" customWidth="1"/>
    <col min="11513" max="11513" width="6.7109375" style="30" customWidth="1"/>
    <col min="11514" max="11514" width="8.7109375" style="30" customWidth="1"/>
    <col min="11515" max="11515" width="6.7109375" style="30" customWidth="1"/>
    <col min="11516" max="11516" width="8.7109375" style="30" customWidth="1"/>
    <col min="11517" max="11517" width="6.7109375" style="30" customWidth="1"/>
    <col min="11518" max="11518" width="8.7109375" style="30" customWidth="1"/>
    <col min="11519" max="11519" width="6.7109375" style="30" customWidth="1"/>
    <col min="11520" max="11524" width="0" style="30" hidden="1" customWidth="1"/>
    <col min="11525" max="11525" width="8.7109375" style="30" customWidth="1"/>
    <col min="11526" max="11526" width="6.7109375" style="30" customWidth="1"/>
    <col min="11527" max="11527" width="6.28515625" style="30" bestFit="1" customWidth="1"/>
    <col min="11528" max="11529" width="11.42578125" style="30"/>
    <col min="11530" max="11530" width="51.28515625" style="30" bestFit="1" customWidth="1"/>
    <col min="11531" max="11762" width="11.42578125" style="30"/>
    <col min="11763" max="11763" width="0" style="30" hidden="1" customWidth="1"/>
    <col min="11764" max="11764" width="6" style="30" customWidth="1"/>
    <col min="11765" max="11765" width="30.140625" style="30" bestFit="1" customWidth="1"/>
    <col min="11766" max="11766" width="8.7109375" style="30" customWidth="1"/>
    <col min="11767" max="11767" width="6.7109375" style="30" customWidth="1"/>
    <col min="11768" max="11768" width="8.7109375" style="30" customWidth="1"/>
    <col min="11769" max="11769" width="6.7109375" style="30" customWidth="1"/>
    <col min="11770" max="11770" width="8.7109375" style="30" customWidth="1"/>
    <col min="11771" max="11771" width="6.7109375" style="30" customWidth="1"/>
    <col min="11772" max="11772" width="8.7109375" style="30" customWidth="1"/>
    <col min="11773" max="11773" width="6.7109375" style="30" customWidth="1"/>
    <col min="11774" max="11774" width="8.7109375" style="30" customWidth="1"/>
    <col min="11775" max="11775" width="6.7109375" style="30" customWidth="1"/>
    <col min="11776" max="11780" width="0" style="30" hidden="1" customWidth="1"/>
    <col min="11781" max="11781" width="8.7109375" style="30" customWidth="1"/>
    <col min="11782" max="11782" width="6.7109375" style="30" customWidth="1"/>
    <col min="11783" max="11783" width="6.28515625" style="30" bestFit="1" customWidth="1"/>
    <col min="11784" max="11785" width="11.42578125" style="30"/>
    <col min="11786" max="11786" width="51.28515625" style="30" bestFit="1" customWidth="1"/>
    <col min="11787" max="12018" width="11.42578125" style="30"/>
    <col min="12019" max="12019" width="0" style="30" hidden="1" customWidth="1"/>
    <col min="12020" max="12020" width="6" style="30" customWidth="1"/>
    <col min="12021" max="12021" width="30.140625" style="30" bestFit="1" customWidth="1"/>
    <col min="12022" max="12022" width="8.7109375" style="30" customWidth="1"/>
    <col min="12023" max="12023" width="6.7109375" style="30" customWidth="1"/>
    <col min="12024" max="12024" width="8.7109375" style="30" customWidth="1"/>
    <col min="12025" max="12025" width="6.7109375" style="30" customWidth="1"/>
    <col min="12026" max="12026" width="8.7109375" style="30" customWidth="1"/>
    <col min="12027" max="12027" width="6.7109375" style="30" customWidth="1"/>
    <col min="12028" max="12028" width="8.7109375" style="30" customWidth="1"/>
    <col min="12029" max="12029" width="6.7109375" style="30" customWidth="1"/>
    <col min="12030" max="12030" width="8.7109375" style="30" customWidth="1"/>
    <col min="12031" max="12031" width="6.7109375" style="30" customWidth="1"/>
    <col min="12032" max="12036" width="0" style="30" hidden="1" customWidth="1"/>
    <col min="12037" max="12037" width="8.7109375" style="30" customWidth="1"/>
    <col min="12038" max="12038" width="6.7109375" style="30" customWidth="1"/>
    <col min="12039" max="12039" width="6.28515625" style="30" bestFit="1" customWidth="1"/>
    <col min="12040" max="12041" width="11.42578125" style="30"/>
    <col min="12042" max="12042" width="51.28515625" style="30" bestFit="1" customWidth="1"/>
    <col min="12043" max="12274" width="11.42578125" style="30"/>
    <col min="12275" max="12275" width="0" style="30" hidden="1" customWidth="1"/>
    <col min="12276" max="12276" width="6" style="30" customWidth="1"/>
    <col min="12277" max="12277" width="30.140625" style="30" bestFit="1" customWidth="1"/>
    <col min="12278" max="12278" width="8.7109375" style="30" customWidth="1"/>
    <col min="12279" max="12279" width="6.7109375" style="30" customWidth="1"/>
    <col min="12280" max="12280" width="8.7109375" style="30" customWidth="1"/>
    <col min="12281" max="12281" width="6.7109375" style="30" customWidth="1"/>
    <col min="12282" max="12282" width="8.7109375" style="30" customWidth="1"/>
    <col min="12283" max="12283" width="6.7109375" style="30" customWidth="1"/>
    <col min="12284" max="12284" width="8.7109375" style="30" customWidth="1"/>
    <col min="12285" max="12285" width="6.7109375" style="30" customWidth="1"/>
    <col min="12286" max="12286" width="8.7109375" style="30" customWidth="1"/>
    <col min="12287" max="12287" width="6.7109375" style="30" customWidth="1"/>
    <col min="12288" max="12292" width="0" style="30" hidden="1" customWidth="1"/>
    <col min="12293" max="12293" width="8.7109375" style="30" customWidth="1"/>
    <col min="12294" max="12294" width="6.7109375" style="30" customWidth="1"/>
    <col min="12295" max="12295" width="6.28515625" style="30" bestFit="1" customWidth="1"/>
    <col min="12296" max="12297" width="11.42578125" style="30"/>
    <col min="12298" max="12298" width="51.28515625" style="30" bestFit="1" customWidth="1"/>
    <col min="12299" max="12530" width="11.42578125" style="30"/>
    <col min="12531" max="12531" width="0" style="30" hidden="1" customWidth="1"/>
    <col min="12532" max="12532" width="6" style="30" customWidth="1"/>
    <col min="12533" max="12533" width="30.140625" style="30" bestFit="1" customWidth="1"/>
    <col min="12534" max="12534" width="8.7109375" style="30" customWidth="1"/>
    <col min="12535" max="12535" width="6.7109375" style="30" customWidth="1"/>
    <col min="12536" max="12536" width="8.7109375" style="30" customWidth="1"/>
    <col min="12537" max="12537" width="6.7109375" style="30" customWidth="1"/>
    <col min="12538" max="12538" width="8.7109375" style="30" customWidth="1"/>
    <col min="12539" max="12539" width="6.7109375" style="30" customWidth="1"/>
    <col min="12540" max="12540" width="8.7109375" style="30" customWidth="1"/>
    <col min="12541" max="12541" width="6.7109375" style="30" customWidth="1"/>
    <col min="12542" max="12542" width="8.7109375" style="30" customWidth="1"/>
    <col min="12543" max="12543" width="6.7109375" style="30" customWidth="1"/>
    <col min="12544" max="12548" width="0" style="30" hidden="1" customWidth="1"/>
    <col min="12549" max="12549" width="8.7109375" style="30" customWidth="1"/>
    <col min="12550" max="12550" width="6.7109375" style="30" customWidth="1"/>
    <col min="12551" max="12551" width="6.28515625" style="30" bestFit="1" customWidth="1"/>
    <col min="12552" max="12553" width="11.42578125" style="30"/>
    <col min="12554" max="12554" width="51.28515625" style="30" bestFit="1" customWidth="1"/>
    <col min="12555" max="12786" width="11.42578125" style="30"/>
    <col min="12787" max="12787" width="0" style="30" hidden="1" customWidth="1"/>
    <col min="12788" max="12788" width="6" style="30" customWidth="1"/>
    <col min="12789" max="12789" width="30.140625" style="30" bestFit="1" customWidth="1"/>
    <col min="12790" max="12790" width="8.7109375" style="30" customWidth="1"/>
    <col min="12791" max="12791" width="6.7109375" style="30" customWidth="1"/>
    <col min="12792" max="12792" width="8.7109375" style="30" customWidth="1"/>
    <col min="12793" max="12793" width="6.7109375" style="30" customWidth="1"/>
    <col min="12794" max="12794" width="8.7109375" style="30" customWidth="1"/>
    <col min="12795" max="12795" width="6.7109375" style="30" customWidth="1"/>
    <col min="12796" max="12796" width="8.7109375" style="30" customWidth="1"/>
    <col min="12797" max="12797" width="6.7109375" style="30" customWidth="1"/>
    <col min="12798" max="12798" width="8.7109375" style="30" customWidth="1"/>
    <col min="12799" max="12799" width="6.7109375" style="30" customWidth="1"/>
    <col min="12800" max="12804" width="0" style="30" hidden="1" customWidth="1"/>
    <col min="12805" max="12805" width="8.7109375" style="30" customWidth="1"/>
    <col min="12806" max="12806" width="6.7109375" style="30" customWidth="1"/>
    <col min="12807" max="12807" width="6.28515625" style="30" bestFit="1" customWidth="1"/>
    <col min="12808" max="12809" width="11.42578125" style="30"/>
    <col min="12810" max="12810" width="51.28515625" style="30" bestFit="1" customWidth="1"/>
    <col min="12811" max="13042" width="11.42578125" style="30"/>
    <col min="13043" max="13043" width="0" style="30" hidden="1" customWidth="1"/>
    <col min="13044" max="13044" width="6" style="30" customWidth="1"/>
    <col min="13045" max="13045" width="30.140625" style="30" bestFit="1" customWidth="1"/>
    <col min="13046" max="13046" width="8.7109375" style="30" customWidth="1"/>
    <col min="13047" max="13047" width="6.7109375" style="30" customWidth="1"/>
    <col min="13048" max="13048" width="8.7109375" style="30" customWidth="1"/>
    <col min="13049" max="13049" width="6.7109375" style="30" customWidth="1"/>
    <col min="13050" max="13050" width="8.7109375" style="30" customWidth="1"/>
    <col min="13051" max="13051" width="6.7109375" style="30" customWidth="1"/>
    <col min="13052" max="13052" width="8.7109375" style="30" customWidth="1"/>
    <col min="13053" max="13053" width="6.7109375" style="30" customWidth="1"/>
    <col min="13054" max="13054" width="8.7109375" style="30" customWidth="1"/>
    <col min="13055" max="13055" width="6.7109375" style="30" customWidth="1"/>
    <col min="13056" max="13060" width="0" style="30" hidden="1" customWidth="1"/>
    <col min="13061" max="13061" width="8.7109375" style="30" customWidth="1"/>
    <col min="13062" max="13062" width="6.7109375" style="30" customWidth="1"/>
    <col min="13063" max="13063" width="6.28515625" style="30" bestFit="1" customWidth="1"/>
    <col min="13064" max="13065" width="11.42578125" style="30"/>
    <col min="13066" max="13066" width="51.28515625" style="30" bestFit="1" customWidth="1"/>
    <col min="13067" max="13298" width="11.42578125" style="30"/>
    <col min="13299" max="13299" width="0" style="30" hidden="1" customWidth="1"/>
    <col min="13300" max="13300" width="6" style="30" customWidth="1"/>
    <col min="13301" max="13301" width="30.140625" style="30" bestFit="1" customWidth="1"/>
    <col min="13302" max="13302" width="8.7109375" style="30" customWidth="1"/>
    <col min="13303" max="13303" width="6.7109375" style="30" customWidth="1"/>
    <col min="13304" max="13304" width="8.7109375" style="30" customWidth="1"/>
    <col min="13305" max="13305" width="6.7109375" style="30" customWidth="1"/>
    <col min="13306" max="13306" width="8.7109375" style="30" customWidth="1"/>
    <col min="13307" max="13307" width="6.7109375" style="30" customWidth="1"/>
    <col min="13308" max="13308" width="8.7109375" style="30" customWidth="1"/>
    <col min="13309" max="13309" width="6.7109375" style="30" customWidth="1"/>
    <col min="13310" max="13310" width="8.7109375" style="30" customWidth="1"/>
    <col min="13311" max="13311" width="6.7109375" style="30" customWidth="1"/>
    <col min="13312" max="13316" width="0" style="30" hidden="1" customWidth="1"/>
    <col min="13317" max="13317" width="8.7109375" style="30" customWidth="1"/>
    <col min="13318" max="13318" width="6.7109375" style="30" customWidth="1"/>
    <col min="13319" max="13319" width="6.28515625" style="30" bestFit="1" customWidth="1"/>
    <col min="13320" max="13321" width="11.42578125" style="30"/>
    <col min="13322" max="13322" width="51.28515625" style="30" bestFit="1" customWidth="1"/>
    <col min="13323" max="13554" width="11.42578125" style="30"/>
    <col min="13555" max="13555" width="0" style="30" hidden="1" customWidth="1"/>
    <col min="13556" max="13556" width="6" style="30" customWidth="1"/>
    <col min="13557" max="13557" width="30.140625" style="30" bestFit="1" customWidth="1"/>
    <col min="13558" max="13558" width="8.7109375" style="30" customWidth="1"/>
    <col min="13559" max="13559" width="6.7109375" style="30" customWidth="1"/>
    <col min="13560" max="13560" width="8.7109375" style="30" customWidth="1"/>
    <col min="13561" max="13561" width="6.7109375" style="30" customWidth="1"/>
    <col min="13562" max="13562" width="8.7109375" style="30" customWidth="1"/>
    <col min="13563" max="13563" width="6.7109375" style="30" customWidth="1"/>
    <col min="13564" max="13564" width="8.7109375" style="30" customWidth="1"/>
    <col min="13565" max="13565" width="6.7109375" style="30" customWidth="1"/>
    <col min="13566" max="13566" width="8.7109375" style="30" customWidth="1"/>
    <col min="13567" max="13567" width="6.7109375" style="30" customWidth="1"/>
    <col min="13568" max="13572" width="0" style="30" hidden="1" customWidth="1"/>
    <col min="13573" max="13573" width="8.7109375" style="30" customWidth="1"/>
    <col min="13574" max="13574" width="6.7109375" style="30" customWidth="1"/>
    <col min="13575" max="13575" width="6.28515625" style="30" bestFit="1" customWidth="1"/>
    <col min="13576" max="13577" width="11.42578125" style="30"/>
    <col min="13578" max="13578" width="51.28515625" style="30" bestFit="1" customWidth="1"/>
    <col min="13579" max="13810" width="11.42578125" style="30"/>
    <col min="13811" max="13811" width="0" style="30" hidden="1" customWidth="1"/>
    <col min="13812" max="13812" width="6" style="30" customWidth="1"/>
    <col min="13813" max="13813" width="30.140625" style="30" bestFit="1" customWidth="1"/>
    <col min="13814" max="13814" width="8.7109375" style="30" customWidth="1"/>
    <col min="13815" max="13815" width="6.7109375" style="30" customWidth="1"/>
    <col min="13816" max="13816" width="8.7109375" style="30" customWidth="1"/>
    <col min="13817" max="13817" width="6.7109375" style="30" customWidth="1"/>
    <col min="13818" max="13818" width="8.7109375" style="30" customWidth="1"/>
    <col min="13819" max="13819" width="6.7109375" style="30" customWidth="1"/>
    <col min="13820" max="13820" width="8.7109375" style="30" customWidth="1"/>
    <col min="13821" max="13821" width="6.7109375" style="30" customWidth="1"/>
    <col min="13822" max="13822" width="8.7109375" style="30" customWidth="1"/>
    <col min="13823" max="13823" width="6.7109375" style="30" customWidth="1"/>
    <col min="13824" max="13828" width="0" style="30" hidden="1" customWidth="1"/>
    <col min="13829" max="13829" width="8.7109375" style="30" customWidth="1"/>
    <col min="13830" max="13830" width="6.7109375" style="30" customWidth="1"/>
    <col min="13831" max="13831" width="6.28515625" style="30" bestFit="1" customWidth="1"/>
    <col min="13832" max="13833" width="11.42578125" style="30"/>
    <col min="13834" max="13834" width="51.28515625" style="30" bestFit="1" customWidth="1"/>
    <col min="13835" max="14066" width="11.42578125" style="30"/>
    <col min="14067" max="14067" width="0" style="30" hidden="1" customWidth="1"/>
    <col min="14068" max="14068" width="6" style="30" customWidth="1"/>
    <col min="14069" max="14069" width="30.140625" style="30" bestFit="1" customWidth="1"/>
    <col min="14070" max="14070" width="8.7109375" style="30" customWidth="1"/>
    <col min="14071" max="14071" width="6.7109375" style="30" customWidth="1"/>
    <col min="14072" max="14072" width="8.7109375" style="30" customWidth="1"/>
    <col min="14073" max="14073" width="6.7109375" style="30" customWidth="1"/>
    <col min="14074" max="14074" width="8.7109375" style="30" customWidth="1"/>
    <col min="14075" max="14075" width="6.7109375" style="30" customWidth="1"/>
    <col min="14076" max="14076" width="8.7109375" style="30" customWidth="1"/>
    <col min="14077" max="14077" width="6.7109375" style="30" customWidth="1"/>
    <col min="14078" max="14078" width="8.7109375" style="30" customWidth="1"/>
    <col min="14079" max="14079" width="6.7109375" style="30" customWidth="1"/>
    <col min="14080" max="14084" width="0" style="30" hidden="1" customWidth="1"/>
    <col min="14085" max="14085" width="8.7109375" style="30" customWidth="1"/>
    <col min="14086" max="14086" width="6.7109375" style="30" customWidth="1"/>
    <col min="14087" max="14087" width="6.28515625" style="30" bestFit="1" customWidth="1"/>
    <col min="14088" max="14089" width="11.42578125" style="30"/>
    <col min="14090" max="14090" width="51.28515625" style="30" bestFit="1" customWidth="1"/>
    <col min="14091" max="14322" width="11.42578125" style="30"/>
    <col min="14323" max="14323" width="0" style="30" hidden="1" customWidth="1"/>
    <col min="14324" max="14324" width="6" style="30" customWidth="1"/>
    <col min="14325" max="14325" width="30.140625" style="30" bestFit="1" customWidth="1"/>
    <col min="14326" max="14326" width="8.7109375" style="30" customWidth="1"/>
    <col min="14327" max="14327" width="6.7109375" style="30" customWidth="1"/>
    <col min="14328" max="14328" width="8.7109375" style="30" customWidth="1"/>
    <col min="14329" max="14329" width="6.7109375" style="30" customWidth="1"/>
    <col min="14330" max="14330" width="8.7109375" style="30" customWidth="1"/>
    <col min="14331" max="14331" width="6.7109375" style="30" customWidth="1"/>
    <col min="14332" max="14332" width="8.7109375" style="30" customWidth="1"/>
    <col min="14333" max="14333" width="6.7109375" style="30" customWidth="1"/>
    <col min="14334" max="14334" width="8.7109375" style="30" customWidth="1"/>
    <col min="14335" max="14335" width="6.7109375" style="30" customWidth="1"/>
    <col min="14336" max="14340" width="0" style="30" hidden="1" customWidth="1"/>
    <col min="14341" max="14341" width="8.7109375" style="30" customWidth="1"/>
    <col min="14342" max="14342" width="6.7109375" style="30" customWidth="1"/>
    <col min="14343" max="14343" width="6.28515625" style="30" bestFit="1" customWidth="1"/>
    <col min="14344" max="14345" width="11.42578125" style="30"/>
    <col min="14346" max="14346" width="51.28515625" style="30" bestFit="1" customWidth="1"/>
    <col min="14347" max="14578" width="11.42578125" style="30"/>
    <col min="14579" max="14579" width="0" style="30" hidden="1" customWidth="1"/>
    <col min="14580" max="14580" width="6" style="30" customWidth="1"/>
    <col min="14581" max="14581" width="30.140625" style="30" bestFit="1" customWidth="1"/>
    <col min="14582" max="14582" width="8.7109375" style="30" customWidth="1"/>
    <col min="14583" max="14583" width="6.7109375" style="30" customWidth="1"/>
    <col min="14584" max="14584" width="8.7109375" style="30" customWidth="1"/>
    <col min="14585" max="14585" width="6.7109375" style="30" customWidth="1"/>
    <col min="14586" max="14586" width="8.7109375" style="30" customWidth="1"/>
    <col min="14587" max="14587" width="6.7109375" style="30" customWidth="1"/>
    <col min="14588" max="14588" width="8.7109375" style="30" customWidth="1"/>
    <col min="14589" max="14589" width="6.7109375" style="30" customWidth="1"/>
    <col min="14590" max="14590" width="8.7109375" style="30" customWidth="1"/>
    <col min="14591" max="14591" width="6.7109375" style="30" customWidth="1"/>
    <col min="14592" max="14596" width="0" style="30" hidden="1" customWidth="1"/>
    <col min="14597" max="14597" width="8.7109375" style="30" customWidth="1"/>
    <col min="14598" max="14598" width="6.7109375" style="30" customWidth="1"/>
    <col min="14599" max="14599" width="6.28515625" style="30" bestFit="1" customWidth="1"/>
    <col min="14600" max="14601" width="11.42578125" style="30"/>
    <col min="14602" max="14602" width="51.28515625" style="30" bestFit="1" customWidth="1"/>
    <col min="14603" max="14834" width="11.42578125" style="30"/>
    <col min="14835" max="14835" width="0" style="30" hidden="1" customWidth="1"/>
    <col min="14836" max="14836" width="6" style="30" customWidth="1"/>
    <col min="14837" max="14837" width="30.140625" style="30" bestFit="1" customWidth="1"/>
    <col min="14838" max="14838" width="8.7109375" style="30" customWidth="1"/>
    <col min="14839" max="14839" width="6.7109375" style="30" customWidth="1"/>
    <col min="14840" max="14840" width="8.7109375" style="30" customWidth="1"/>
    <col min="14841" max="14841" width="6.7109375" style="30" customWidth="1"/>
    <col min="14842" max="14842" width="8.7109375" style="30" customWidth="1"/>
    <col min="14843" max="14843" width="6.7109375" style="30" customWidth="1"/>
    <col min="14844" max="14844" width="8.7109375" style="30" customWidth="1"/>
    <col min="14845" max="14845" width="6.7109375" style="30" customWidth="1"/>
    <col min="14846" max="14846" width="8.7109375" style="30" customWidth="1"/>
    <col min="14847" max="14847" width="6.7109375" style="30" customWidth="1"/>
    <col min="14848" max="14852" width="0" style="30" hidden="1" customWidth="1"/>
    <col min="14853" max="14853" width="8.7109375" style="30" customWidth="1"/>
    <col min="14854" max="14854" width="6.7109375" style="30" customWidth="1"/>
    <col min="14855" max="14855" width="6.28515625" style="30" bestFit="1" customWidth="1"/>
    <col min="14856" max="14857" width="11.42578125" style="30"/>
    <col min="14858" max="14858" width="51.28515625" style="30" bestFit="1" customWidth="1"/>
    <col min="14859" max="15090" width="11.42578125" style="30"/>
    <col min="15091" max="15091" width="0" style="30" hidden="1" customWidth="1"/>
    <col min="15092" max="15092" width="6" style="30" customWidth="1"/>
    <col min="15093" max="15093" width="30.140625" style="30" bestFit="1" customWidth="1"/>
    <col min="15094" max="15094" width="8.7109375" style="30" customWidth="1"/>
    <col min="15095" max="15095" width="6.7109375" style="30" customWidth="1"/>
    <col min="15096" max="15096" width="8.7109375" style="30" customWidth="1"/>
    <col min="15097" max="15097" width="6.7109375" style="30" customWidth="1"/>
    <col min="15098" max="15098" width="8.7109375" style="30" customWidth="1"/>
    <col min="15099" max="15099" width="6.7109375" style="30" customWidth="1"/>
    <col min="15100" max="15100" width="8.7109375" style="30" customWidth="1"/>
    <col min="15101" max="15101" width="6.7109375" style="30" customWidth="1"/>
    <col min="15102" max="15102" width="8.7109375" style="30" customWidth="1"/>
    <col min="15103" max="15103" width="6.7109375" style="30" customWidth="1"/>
    <col min="15104" max="15108" width="0" style="30" hidden="1" customWidth="1"/>
    <col min="15109" max="15109" width="8.7109375" style="30" customWidth="1"/>
    <col min="15110" max="15110" width="6.7109375" style="30" customWidth="1"/>
    <col min="15111" max="15111" width="6.28515625" style="30" bestFit="1" customWidth="1"/>
    <col min="15112" max="15113" width="11.42578125" style="30"/>
    <col min="15114" max="15114" width="51.28515625" style="30" bestFit="1" customWidth="1"/>
    <col min="15115" max="15346" width="11.42578125" style="30"/>
    <col min="15347" max="15347" width="0" style="30" hidden="1" customWidth="1"/>
    <col min="15348" max="15348" width="6" style="30" customWidth="1"/>
    <col min="15349" max="15349" width="30.140625" style="30" bestFit="1" customWidth="1"/>
    <col min="15350" max="15350" width="8.7109375" style="30" customWidth="1"/>
    <col min="15351" max="15351" width="6.7109375" style="30" customWidth="1"/>
    <col min="15352" max="15352" width="8.7109375" style="30" customWidth="1"/>
    <col min="15353" max="15353" width="6.7109375" style="30" customWidth="1"/>
    <col min="15354" max="15354" width="8.7109375" style="30" customWidth="1"/>
    <col min="15355" max="15355" width="6.7109375" style="30" customWidth="1"/>
    <col min="15356" max="15356" width="8.7109375" style="30" customWidth="1"/>
    <col min="15357" max="15357" width="6.7109375" style="30" customWidth="1"/>
    <col min="15358" max="15358" width="8.7109375" style="30" customWidth="1"/>
    <col min="15359" max="15359" width="6.7109375" style="30" customWidth="1"/>
    <col min="15360" max="15364" width="0" style="30" hidden="1" customWidth="1"/>
    <col min="15365" max="15365" width="8.7109375" style="30" customWidth="1"/>
    <col min="15366" max="15366" width="6.7109375" style="30" customWidth="1"/>
    <col min="15367" max="15367" width="6.28515625" style="30" bestFit="1" customWidth="1"/>
    <col min="15368" max="15369" width="11.42578125" style="30"/>
    <col min="15370" max="15370" width="51.28515625" style="30" bestFit="1" customWidth="1"/>
    <col min="15371" max="15602" width="11.42578125" style="30"/>
    <col min="15603" max="15603" width="0" style="30" hidden="1" customWidth="1"/>
    <col min="15604" max="15604" width="6" style="30" customWidth="1"/>
    <col min="15605" max="15605" width="30.140625" style="30" bestFit="1" customWidth="1"/>
    <col min="15606" max="15606" width="8.7109375" style="30" customWidth="1"/>
    <col min="15607" max="15607" width="6.7109375" style="30" customWidth="1"/>
    <col min="15608" max="15608" width="8.7109375" style="30" customWidth="1"/>
    <col min="15609" max="15609" width="6.7109375" style="30" customWidth="1"/>
    <col min="15610" max="15610" width="8.7109375" style="30" customWidth="1"/>
    <col min="15611" max="15611" width="6.7109375" style="30" customWidth="1"/>
    <col min="15612" max="15612" width="8.7109375" style="30" customWidth="1"/>
    <col min="15613" max="15613" width="6.7109375" style="30" customWidth="1"/>
    <col min="15614" max="15614" width="8.7109375" style="30" customWidth="1"/>
    <col min="15615" max="15615" width="6.7109375" style="30" customWidth="1"/>
    <col min="15616" max="15620" width="0" style="30" hidden="1" customWidth="1"/>
    <col min="15621" max="15621" width="8.7109375" style="30" customWidth="1"/>
    <col min="15622" max="15622" width="6.7109375" style="30" customWidth="1"/>
    <col min="15623" max="15623" width="6.28515625" style="30" bestFit="1" customWidth="1"/>
    <col min="15624" max="15625" width="11.42578125" style="30"/>
    <col min="15626" max="15626" width="51.28515625" style="30" bestFit="1" customWidth="1"/>
    <col min="15627" max="15858" width="11.42578125" style="30"/>
    <col min="15859" max="15859" width="0" style="30" hidden="1" customWidth="1"/>
    <col min="15860" max="15860" width="6" style="30" customWidth="1"/>
    <col min="15861" max="15861" width="30.140625" style="30" bestFit="1" customWidth="1"/>
    <col min="15862" max="15862" width="8.7109375" style="30" customWidth="1"/>
    <col min="15863" max="15863" width="6.7109375" style="30" customWidth="1"/>
    <col min="15864" max="15864" width="8.7109375" style="30" customWidth="1"/>
    <col min="15865" max="15865" width="6.7109375" style="30" customWidth="1"/>
    <col min="15866" max="15866" width="8.7109375" style="30" customWidth="1"/>
    <col min="15867" max="15867" width="6.7109375" style="30" customWidth="1"/>
    <col min="15868" max="15868" width="8.7109375" style="30" customWidth="1"/>
    <col min="15869" max="15869" width="6.7109375" style="30" customWidth="1"/>
    <col min="15870" max="15870" width="8.7109375" style="30" customWidth="1"/>
    <col min="15871" max="15871" width="6.7109375" style="30" customWidth="1"/>
    <col min="15872" max="15876" width="0" style="30" hidden="1" customWidth="1"/>
    <col min="15877" max="15877" width="8.7109375" style="30" customWidth="1"/>
    <col min="15878" max="15878" width="6.7109375" style="30" customWidth="1"/>
    <col min="15879" max="15879" width="6.28515625" style="30" bestFit="1" customWidth="1"/>
    <col min="15880" max="15881" width="11.42578125" style="30"/>
    <col min="15882" max="15882" width="51.28515625" style="30" bestFit="1" customWidth="1"/>
    <col min="15883" max="16114" width="11.42578125" style="30"/>
    <col min="16115" max="16115" width="0" style="30" hidden="1" customWidth="1"/>
    <col min="16116" max="16116" width="6" style="30" customWidth="1"/>
    <col min="16117" max="16117" width="30.140625" style="30" bestFit="1" customWidth="1"/>
    <col min="16118" max="16118" width="8.7109375" style="30" customWidth="1"/>
    <col min="16119" max="16119" width="6.7109375" style="30" customWidth="1"/>
    <col min="16120" max="16120" width="8.7109375" style="30" customWidth="1"/>
    <col min="16121" max="16121" width="6.7109375" style="30" customWidth="1"/>
    <col min="16122" max="16122" width="8.7109375" style="30" customWidth="1"/>
    <col min="16123" max="16123" width="6.7109375" style="30" customWidth="1"/>
    <col min="16124" max="16124" width="8.7109375" style="30" customWidth="1"/>
    <col min="16125" max="16125" width="6.7109375" style="30" customWidth="1"/>
    <col min="16126" max="16126" width="8.7109375" style="30" customWidth="1"/>
    <col min="16127" max="16127" width="6.7109375" style="30" customWidth="1"/>
    <col min="16128" max="16132" width="0" style="30" hidden="1" customWidth="1"/>
    <col min="16133" max="16133" width="8.7109375" style="30" customWidth="1"/>
    <col min="16134" max="16134" width="6.7109375" style="30" customWidth="1"/>
    <col min="16135" max="16135" width="6.28515625" style="30" bestFit="1" customWidth="1"/>
    <col min="16136" max="16137" width="11.42578125" style="30"/>
    <col min="16138" max="16138" width="51.28515625" style="30" bestFit="1" customWidth="1"/>
    <col min="16139" max="16384" width="11.42578125" style="30"/>
  </cols>
  <sheetData>
    <row r="1" spans="1:26" x14ac:dyDescent="0.2">
      <c r="A1" s="30">
        <f>'[1]Synthèse Agence'!A1</f>
        <v>0</v>
      </c>
      <c r="B1" s="31">
        <f>'[1]Synthèse Agence'!B1</f>
        <v>0.14119999999999999</v>
      </c>
      <c r="C1" s="32">
        <f>'[1]Synthèse Agence'!C1</f>
        <v>0</v>
      </c>
      <c r="D1" s="33">
        <f>'[1]Synthèse Agence'!D1</f>
        <v>17</v>
      </c>
      <c r="E1" s="34">
        <f>'[1]Synthèse Agence'!E1</f>
        <v>0</v>
      </c>
      <c r="F1" s="33">
        <f>'[1]Synthèse Agence'!F1</f>
        <v>17</v>
      </c>
      <c r="G1" s="34">
        <f>'[1]Synthèse Agence'!G1</f>
        <v>0</v>
      </c>
      <c r="H1" s="33">
        <f>'[1]Synthèse Agence'!H1</f>
        <v>17</v>
      </c>
      <c r="I1" s="34">
        <f>'[1]Synthèse Agence'!I1</f>
        <v>0</v>
      </c>
      <c r="J1" s="33">
        <f>'[1]Synthèse Agence'!J1</f>
        <v>17</v>
      </c>
      <c r="K1" s="34">
        <f>'[1]Synthèse Agence'!K1</f>
        <v>0</v>
      </c>
      <c r="L1" s="33">
        <f>'[1]Synthèse Agence'!L1</f>
        <v>24</v>
      </c>
      <c r="M1" s="34">
        <f>'[1]Synthèse Agence'!M1</f>
        <v>0</v>
      </c>
      <c r="N1" s="35">
        <f>'[1]Synthèse Agence'!N1</f>
        <v>0</v>
      </c>
      <c r="O1" s="35">
        <f>'[1]Synthèse Agence'!O1</f>
        <v>0</v>
      </c>
      <c r="P1" s="35">
        <f>'[1]Synthèse Agence'!P1</f>
        <v>0</v>
      </c>
      <c r="Q1" s="35">
        <f>'[1]Synthèse Agence'!Q1</f>
        <v>0</v>
      </c>
      <c r="R1" s="35">
        <f>'[1]Synthèse Agence'!R1</f>
        <v>0</v>
      </c>
      <c r="S1" s="30">
        <f>'[1]Synthèse Agence'!S1</f>
        <v>0</v>
      </c>
      <c r="T1" s="36">
        <f>'[1]Synthèse Agence'!T1</f>
        <v>0</v>
      </c>
      <c r="U1" s="30">
        <f>'[1]Synthèse Agence'!U1</f>
        <v>0</v>
      </c>
    </row>
    <row r="2" spans="1:26" ht="13.5" thickBot="1" x14ac:dyDescent="0.25">
      <c r="A2" s="30">
        <f>'[1]Synthèse Agence'!A2</f>
        <v>0</v>
      </c>
      <c r="B2" s="31">
        <f>'[1]Synthèse Agence'!B2</f>
        <v>0</v>
      </c>
      <c r="C2" s="32">
        <f>'[1]Synthèse Agence'!C2</f>
        <v>0</v>
      </c>
      <c r="D2" s="33">
        <f>'[1]Synthèse Agence'!D2</f>
        <v>0</v>
      </c>
      <c r="E2" s="34">
        <f>'[1]Synthèse Agence'!E2</f>
        <v>0</v>
      </c>
      <c r="F2" s="33">
        <f>'[1]Synthèse Agence'!F2</f>
        <v>0</v>
      </c>
      <c r="G2" s="34">
        <f>'[1]Synthèse Agence'!G2</f>
        <v>0</v>
      </c>
      <c r="H2" s="33">
        <f>'[1]Synthèse Agence'!H2</f>
        <v>0</v>
      </c>
      <c r="I2" s="34">
        <f>'[1]Synthèse Agence'!I2</f>
        <v>0</v>
      </c>
      <c r="J2" s="33">
        <f>'[1]Synthèse Agence'!J2</f>
        <v>0</v>
      </c>
      <c r="K2" s="34">
        <f>'[1]Synthèse Agence'!K2</f>
        <v>0</v>
      </c>
      <c r="L2" s="33">
        <f>'[1]Synthèse Agence'!L2</f>
        <v>0</v>
      </c>
      <c r="M2" s="34">
        <f>'[1]Synthèse Agence'!M2</f>
        <v>0</v>
      </c>
      <c r="N2" s="35">
        <f>'[1]Synthèse Agence'!N2</f>
        <v>0</v>
      </c>
      <c r="O2" s="35">
        <f>'[1]Synthèse Agence'!O2</f>
        <v>0</v>
      </c>
      <c r="P2" s="35">
        <f>'[1]Synthèse Agence'!P2</f>
        <v>0</v>
      </c>
      <c r="Q2" s="35">
        <f>'[1]Synthèse Agence'!Q2</f>
        <v>0</v>
      </c>
      <c r="R2" s="35">
        <f>'[1]Synthèse Agence'!R2</f>
        <v>0</v>
      </c>
      <c r="S2" s="30">
        <f>'[1]Synthèse Agence'!S2</f>
        <v>0</v>
      </c>
      <c r="T2" s="36">
        <f>'[1]Synthèse Agence'!T2</f>
        <v>0</v>
      </c>
      <c r="U2" s="30">
        <f>'[1]Synthèse Agence'!U2</f>
        <v>0</v>
      </c>
    </row>
    <row r="3" spans="1:26" ht="57.75" customHeight="1" thickBot="1" x14ac:dyDescent="0.25">
      <c r="A3" s="30">
        <f>'[1]Synthèse Agence'!A3</f>
        <v>0</v>
      </c>
      <c r="B3" s="37"/>
      <c r="D3" s="207" t="str">
        <f>'[1]Synthèse Agence'!D3</f>
        <v>Animations Etape 1 (Trophées Agence)</v>
      </c>
      <c r="E3" s="208">
        <f>'[1]Synthèse Agence'!E3</f>
        <v>0</v>
      </c>
      <c r="F3" s="208">
        <f>'[1]Synthèse Agence'!F3</f>
        <v>0</v>
      </c>
      <c r="G3" s="208">
        <f>'[1]Synthèse Agence'!G3</f>
        <v>0</v>
      </c>
      <c r="H3" s="208">
        <f>'[1]Synthèse Agence'!H3</f>
        <v>0</v>
      </c>
      <c r="I3" s="208">
        <f>'[1]Synthèse Agence'!I3</f>
        <v>0</v>
      </c>
      <c r="J3" s="208">
        <f>'[1]Synthèse Agence'!J3</f>
        <v>0</v>
      </c>
      <c r="K3" s="208">
        <f>'[1]Synthèse Agence'!K3</f>
        <v>0</v>
      </c>
      <c r="L3" s="208">
        <f>'[1]Synthèse Agence'!L3</f>
        <v>0</v>
      </c>
      <c r="M3" s="208">
        <f>'[1]Synthèse Agence'!M3</f>
        <v>0</v>
      </c>
      <c r="N3" s="208">
        <f>'[1]Synthèse Agence'!N3</f>
        <v>0</v>
      </c>
      <c r="O3" s="208">
        <f>'[1]Synthèse Agence'!O3</f>
        <v>0</v>
      </c>
      <c r="P3" s="208">
        <f>'[1]Synthèse Agence'!P3</f>
        <v>0</v>
      </c>
      <c r="Q3" s="208">
        <f>'[1]Synthèse Agence'!Q3</f>
        <v>0</v>
      </c>
      <c r="R3" s="208">
        <f>'[1]Synthèse Agence'!R3</f>
        <v>0</v>
      </c>
      <c r="S3" s="208">
        <f>'[1]Synthèse Agence'!S3</f>
        <v>0</v>
      </c>
      <c r="T3" s="208">
        <f>'[1]Synthèse Agence'!T3</f>
        <v>0</v>
      </c>
      <c r="U3" s="209">
        <f>'[1]Synthèse Agence'!U3</f>
        <v>0</v>
      </c>
    </row>
    <row r="4" spans="1:26" ht="24.75" customHeight="1" thickBot="1" x14ac:dyDescent="0.25">
      <c r="A4" s="30">
        <f>'[1]Synthèse Agence'!A4</f>
        <v>0</v>
      </c>
      <c r="B4" s="30"/>
      <c r="C4" s="30"/>
      <c r="D4" s="210" t="str">
        <f>'[1]Synthèse Agence'!D4</f>
        <v>Offensif Base Client</v>
      </c>
      <c r="E4" s="211">
        <f>'[1]Synthèse Agence'!E4</f>
        <v>0</v>
      </c>
      <c r="F4" s="211" t="str">
        <f>'[1]Synthèse Agence'!F4</f>
        <v>Banque Principale</v>
      </c>
      <c r="G4" s="211">
        <f>'[1]Synthèse Agence'!G4</f>
        <v>0</v>
      </c>
      <c r="H4" s="211" t="str">
        <f>'[1]Synthèse Agence'!H4</f>
        <v>Assureur</v>
      </c>
      <c r="I4" s="211">
        <f>'[1]Synthèse Agence'!I4</f>
        <v>0</v>
      </c>
      <c r="J4" s="211" t="str">
        <f>'[1]Synthèse Agence'!J4</f>
        <v>Partenaire Conseil</v>
      </c>
      <c r="K4" s="211">
        <f>'[1]Synthèse Agence'!K4</f>
        <v>0</v>
      </c>
      <c r="L4" s="211" t="str">
        <f>'[1]Synthèse Agence'!L4</f>
        <v>Banque des Pros</v>
      </c>
      <c r="M4" s="212">
        <f>'[1]Synthèse Agence'!M4</f>
        <v>0</v>
      </c>
      <c r="N4" s="38">
        <f>'[1]Synthèse Agence'!N4</f>
        <v>0</v>
      </c>
      <c r="O4" s="38">
        <f>'[1]Synthèse Agence'!O4</f>
        <v>0</v>
      </c>
      <c r="P4" s="38">
        <f>'[1]Synthèse Agence'!P4</f>
        <v>0</v>
      </c>
      <c r="Q4" s="38">
        <f>'[1]Synthèse Agence'!Q4</f>
        <v>0</v>
      </c>
      <c r="R4" s="38">
        <f>'[1]Synthèse Agence'!R4</f>
        <v>0</v>
      </c>
      <c r="S4" s="213" t="str">
        <f>'[1]Synthèse Agence'!S4</f>
        <v>Nb Fils
Rouges
validés</v>
      </c>
      <c r="T4" s="216" t="str">
        <f>'[1]Synthèse Agence'!T4</f>
        <v>Total
Rang</v>
      </c>
      <c r="U4" s="219" t="str">
        <f>'[1]Synthèse Agence'!U4</f>
        <v>Classt</v>
      </c>
    </row>
    <row r="5" spans="1:26" ht="24.75" customHeight="1" thickBot="1" x14ac:dyDescent="0.3">
      <c r="A5" s="30">
        <f>'[1]Synthèse Agence'!A5</f>
        <v>0</v>
      </c>
      <c r="B5" s="39" t="str">
        <f>'[1]Synthèse Agence'!B5</f>
        <v>Unité</v>
      </c>
      <c r="C5" s="40" t="str">
        <f>'[1]Synthèse Agence'!C5</f>
        <v>Libellé</v>
      </c>
      <c r="D5" s="41" t="str">
        <f>'[1]Synthèse Agence'!D5</f>
        <v>Taux</v>
      </c>
      <c r="E5" s="42" t="str">
        <f>'[1]Synthèse Agence'!E5</f>
        <v>Rang</v>
      </c>
      <c r="F5" s="43" t="str">
        <f>'[1]Synthèse Agence'!F5</f>
        <v>Taux</v>
      </c>
      <c r="G5" s="42" t="str">
        <f>'[1]Synthèse Agence'!G5</f>
        <v>Rang</v>
      </c>
      <c r="H5" s="43" t="str">
        <f>'[1]Synthèse Agence'!H5</f>
        <v>Taux</v>
      </c>
      <c r="I5" s="42" t="str">
        <f>'[1]Synthèse Agence'!I5</f>
        <v>Rang</v>
      </c>
      <c r="J5" s="43" t="str">
        <f>'[1]Synthèse Agence'!J5</f>
        <v>Taux</v>
      </c>
      <c r="K5" s="42" t="str">
        <f>'[1]Synthèse Agence'!K5</f>
        <v>Rang</v>
      </c>
      <c r="L5" s="43" t="str">
        <f>'[1]Synthèse Agence'!L5</f>
        <v>Taux</v>
      </c>
      <c r="M5" s="44" t="str">
        <f>'[1]Synthèse Agence'!M5</f>
        <v>Rang</v>
      </c>
      <c r="N5" s="45">
        <f>'[1]Synthèse Agence'!N5</f>
        <v>0</v>
      </c>
      <c r="O5" s="45">
        <f>'[1]Synthèse Agence'!O5</f>
        <v>0</v>
      </c>
      <c r="P5" s="45">
        <f>'[1]Synthèse Agence'!P5</f>
        <v>0</v>
      </c>
      <c r="Q5" s="45">
        <f>'[1]Synthèse Agence'!Q5</f>
        <v>0</v>
      </c>
      <c r="R5" s="45">
        <f>'[1]Synthèse Agence'!R5</f>
        <v>0</v>
      </c>
      <c r="S5" s="214">
        <f>'[1]Synthèse Agence'!S5</f>
        <v>0</v>
      </c>
      <c r="T5" s="217">
        <f>'[1]Synthèse Agence'!T5</f>
        <v>0</v>
      </c>
      <c r="U5" s="220">
        <f>'[1]Synthèse Agence'!U5</f>
        <v>0</v>
      </c>
      <c r="W5" s="29" t="s">
        <v>23</v>
      </c>
      <c r="X5" s="32" t="s">
        <v>19</v>
      </c>
      <c r="Y5" s="32" t="s">
        <v>18</v>
      </c>
      <c r="Z5" s="32" t="s">
        <v>17</v>
      </c>
    </row>
    <row r="6" spans="1:26" ht="13.5" customHeight="1" thickBot="1" x14ac:dyDescent="0.3">
      <c r="A6" s="30">
        <f>'[1]Synthèse Agence'!A6</f>
        <v>0</v>
      </c>
      <c r="B6" s="222" t="str">
        <f>'[1]Synthèse Agence'!B6</f>
        <v>Agences Catégorie C</v>
      </c>
      <c r="C6" s="223">
        <f>'[1]Synthèse Agence'!C6</f>
        <v>0</v>
      </c>
      <c r="D6" s="224" t="str">
        <f>'[1]Synthèse Agence'!D6</f>
        <v>Plafonnement à 44%</v>
      </c>
      <c r="E6" s="225">
        <f>'[1]Synthèse Agence'!E6</f>
        <v>0</v>
      </c>
      <c r="F6" s="225">
        <f>'[1]Synthèse Agence'!F6</f>
        <v>0</v>
      </c>
      <c r="G6" s="225">
        <f>'[1]Synthèse Agence'!G6</f>
        <v>0</v>
      </c>
      <c r="H6" s="225">
        <f>'[1]Synthèse Agence'!H6</f>
        <v>0</v>
      </c>
      <c r="I6" s="225">
        <f>'[1]Synthèse Agence'!I6</f>
        <v>0</v>
      </c>
      <c r="J6" s="225">
        <f>'[1]Synthèse Agence'!J6</f>
        <v>0</v>
      </c>
      <c r="K6" s="225">
        <f>'[1]Synthèse Agence'!K6</f>
        <v>0</v>
      </c>
      <c r="L6" s="225">
        <f>'[1]Synthèse Agence'!L6</f>
        <v>0</v>
      </c>
      <c r="M6" s="226">
        <f>'[1]Synthèse Agence'!M6</f>
        <v>0</v>
      </c>
      <c r="N6" s="46">
        <f>'[1]Synthèse Agence'!N6</f>
        <v>0</v>
      </c>
      <c r="O6" s="46">
        <f>'[1]Synthèse Agence'!O6</f>
        <v>0</v>
      </c>
      <c r="P6" s="46">
        <f>'[1]Synthèse Agence'!P6</f>
        <v>0</v>
      </c>
      <c r="Q6" s="46">
        <f>'[1]Synthèse Agence'!Q6</f>
        <v>0</v>
      </c>
      <c r="R6" s="46">
        <f>'[1]Synthèse Agence'!R6</f>
        <v>0</v>
      </c>
      <c r="S6" s="215">
        <f>'[1]Synthèse Agence'!S6</f>
        <v>0</v>
      </c>
      <c r="T6" s="218">
        <f>'[1]Synthèse Agence'!T6</f>
        <v>0</v>
      </c>
      <c r="U6" s="221">
        <f>'[1]Synthèse Agence'!U6</f>
        <v>0</v>
      </c>
      <c r="V6" s="84"/>
      <c r="W6" s="26">
        <v>1</v>
      </c>
      <c r="X6" s="30">
        <f>IF(ISNA(VLOOKUP(W6,$T$61:$U$84,2,FALSE)),X7,VLOOKUP(W6,$T$61:$U$84,2,FALSE))</f>
        <v>1</v>
      </c>
      <c r="Y6" s="30">
        <f>IF(ISNA(VLOOKUP(W6,$T$40:$U$59,2,FALSE)),Y7,VLOOKUP(W6,$T$40:$U$59,2,FALSE))</f>
        <v>1</v>
      </c>
      <c r="Z6" s="30">
        <f>IF(ISNA(VLOOKUP(W6,$T$7:$U$38,2,FALSE)),Z7,VLOOKUP(W6,$T$7:$U$38,2,FALSE))</f>
        <v>1</v>
      </c>
    </row>
    <row r="7" spans="1:26" x14ac:dyDescent="0.2">
      <c r="A7" s="30">
        <f>'[1]Synthèse Agence'!A7</f>
        <v>43783</v>
      </c>
      <c r="B7" s="47">
        <f>'[1]Synthèse Agence'!B7</f>
        <v>51735</v>
      </c>
      <c r="C7" s="48"/>
      <c r="D7" s="49">
        <f>'[1]Synthèse Agence'!D7</f>
        <v>0.13765813474551339</v>
      </c>
      <c r="E7" s="50">
        <f>'[1]Synthèse Agence'!E7</f>
        <v>10</v>
      </c>
      <c r="F7" s="51">
        <f>'[1]Synthèse Agence'!F7</f>
        <v>0.14479884125711978</v>
      </c>
      <c r="G7" s="50">
        <f>'[1]Synthèse Agence'!G7</f>
        <v>3</v>
      </c>
      <c r="H7" s="51">
        <f>'[1]Synthèse Agence'!H7</f>
        <v>0.185100643286989</v>
      </c>
      <c r="I7" s="50">
        <f>'[1]Synthèse Agence'!I7</f>
        <v>1</v>
      </c>
      <c r="J7" s="51">
        <f>'[1]Synthèse Agence'!J7</f>
        <v>0.26245088611072948</v>
      </c>
      <c r="K7" s="50">
        <f>'[1]Synthèse Agence'!K7</f>
        <v>3</v>
      </c>
      <c r="L7" s="51">
        <f>'[1]Synthèse Agence'!L7</f>
        <v>0.14625284092182592</v>
      </c>
      <c r="M7" s="52">
        <f>'[1]Synthèse Agence'!M7</f>
        <v>18</v>
      </c>
      <c r="N7" s="53">
        <f>'[1]Synthèse Agence'!N7</f>
        <v>0</v>
      </c>
      <c r="O7" s="53">
        <f>'[1]Synthèse Agence'!O7</f>
        <v>1</v>
      </c>
      <c r="P7" s="53">
        <f>'[1]Synthèse Agence'!P7</f>
        <v>1</v>
      </c>
      <c r="Q7" s="53">
        <f>'[1]Synthèse Agence'!Q7</f>
        <v>1</v>
      </c>
      <c r="R7" s="53">
        <f>'[1]Synthèse Agence'!R7</f>
        <v>1</v>
      </c>
      <c r="S7" s="54">
        <f>'[1]Synthèse Agence'!S7</f>
        <v>4</v>
      </c>
      <c r="T7" s="50">
        <f>'[1]Synthèse Agence'!T7</f>
        <v>35</v>
      </c>
      <c r="U7" s="52">
        <f>'[1]Synthèse Agence'!U7</f>
        <v>1</v>
      </c>
      <c r="V7" s="84"/>
      <c r="W7" s="30">
        <v>2</v>
      </c>
      <c r="X7" s="30">
        <f t="shared" ref="X7:X70" si="0">IF(ISNA(VLOOKUP(W7,$T$61:$U$84,2,FALSE)),X8,VLOOKUP(W7,$T$61:$U$84,2,FALSE))</f>
        <v>1</v>
      </c>
      <c r="Y7" s="30">
        <f t="shared" ref="Y7:Y70" si="1">IF(ISNA(VLOOKUP(W7,$T$40:$U$59,2,FALSE)),Y8,VLOOKUP(W7,$T$40:$U$59,2,FALSE))</f>
        <v>1</v>
      </c>
      <c r="Z7" s="30">
        <f t="shared" ref="Z7:Z44" si="2">IF(ISNA(VLOOKUP(W7,$T$7:$U$38,2,FALSE)),Z8,VLOOKUP(W7,$T$7:$U$38,2,FALSE))</f>
        <v>1</v>
      </c>
    </row>
    <row r="8" spans="1:26" x14ac:dyDescent="0.2">
      <c r="A8" s="30">
        <f>'[1]Synthèse Agence'!A8</f>
        <v>43711</v>
      </c>
      <c r="B8" s="55">
        <f>'[1]Synthèse Agence'!B8</f>
        <v>51859</v>
      </c>
      <c r="C8" s="56"/>
      <c r="D8" s="57">
        <f>'[1]Synthèse Agence'!D8</f>
        <v>0.19826263426223828</v>
      </c>
      <c r="E8" s="58">
        <f>'[1]Synthèse Agence'!E8</f>
        <v>1</v>
      </c>
      <c r="F8" s="59">
        <f>'[1]Synthèse Agence'!F8</f>
        <v>0.12767998343141176</v>
      </c>
      <c r="G8" s="58">
        <f>'[1]Synthèse Agence'!G8</f>
        <v>6</v>
      </c>
      <c r="H8" s="59">
        <f>'[1]Synthèse Agence'!H8</f>
        <v>0.16753463444230965</v>
      </c>
      <c r="I8" s="58">
        <f>'[1]Synthèse Agence'!I8</f>
        <v>2</v>
      </c>
      <c r="J8" s="59">
        <f>'[1]Synthèse Agence'!J8</f>
        <v>0.26433161638459651</v>
      </c>
      <c r="K8" s="58">
        <f>'[1]Synthèse Agence'!K8</f>
        <v>2</v>
      </c>
      <c r="L8" s="59">
        <f>'[1]Synthèse Agence'!L8</f>
        <v>0.11834554334554333</v>
      </c>
      <c r="M8" s="60">
        <f>'[1]Synthèse Agence'!M8</f>
        <v>29</v>
      </c>
      <c r="N8" s="53">
        <f>'[1]Synthèse Agence'!N8</f>
        <v>1</v>
      </c>
      <c r="O8" s="53">
        <f>'[1]Synthèse Agence'!O8</f>
        <v>0</v>
      </c>
      <c r="P8" s="53">
        <f>'[1]Synthèse Agence'!P8</f>
        <v>1</v>
      </c>
      <c r="Q8" s="53">
        <f>'[1]Synthèse Agence'!Q8</f>
        <v>1</v>
      </c>
      <c r="R8" s="53">
        <f>'[1]Synthèse Agence'!R8</f>
        <v>0</v>
      </c>
      <c r="S8" s="61">
        <f>'[1]Synthèse Agence'!S8</f>
        <v>3</v>
      </c>
      <c r="T8" s="58">
        <f>'[1]Synthèse Agence'!T8</f>
        <v>40</v>
      </c>
      <c r="U8" s="60">
        <f>'[1]Synthèse Agence'!U8</f>
        <v>2</v>
      </c>
      <c r="V8" s="84"/>
      <c r="W8" s="85">
        <v>3</v>
      </c>
      <c r="X8" s="30">
        <f t="shared" si="0"/>
        <v>1</v>
      </c>
      <c r="Y8" s="30">
        <f t="shared" si="1"/>
        <v>1</v>
      </c>
      <c r="Z8" s="30">
        <f t="shared" si="2"/>
        <v>1</v>
      </c>
    </row>
    <row r="9" spans="1:26" x14ac:dyDescent="0.2">
      <c r="A9" s="30">
        <f>'[1]Synthèse Agence'!A9</f>
        <v>43787</v>
      </c>
      <c r="B9" s="55">
        <f>'[1]Synthèse Agence'!B9</f>
        <v>51746</v>
      </c>
      <c r="C9" s="56"/>
      <c r="D9" s="57">
        <f>'[1]Synthèse Agence'!D9</f>
        <v>0.12291456723771134</v>
      </c>
      <c r="E9" s="58">
        <f>'[1]Synthèse Agence'!E9</f>
        <v>15</v>
      </c>
      <c r="F9" s="59">
        <f>'[1]Synthèse Agence'!F9</f>
        <v>0.13199000940526695</v>
      </c>
      <c r="G9" s="58">
        <f>'[1]Synthèse Agence'!G9</f>
        <v>5</v>
      </c>
      <c r="H9" s="59">
        <f>'[1]Synthèse Agence'!H9</f>
        <v>0.14611111111111111</v>
      </c>
      <c r="I9" s="58">
        <f>'[1]Synthèse Agence'!I9</f>
        <v>4</v>
      </c>
      <c r="J9" s="59">
        <f>'[1]Synthèse Agence'!J9</f>
        <v>0.1840107092315573</v>
      </c>
      <c r="K9" s="58">
        <f>'[1]Synthèse Agence'!K9</f>
        <v>10</v>
      </c>
      <c r="L9" s="59">
        <f>'[1]Synthèse Agence'!L9</f>
        <v>0.16264117247263316</v>
      </c>
      <c r="M9" s="60">
        <f>'[1]Synthèse Agence'!M9</f>
        <v>10</v>
      </c>
      <c r="N9" s="53">
        <f>'[1]Synthèse Agence'!N9</f>
        <v>0</v>
      </c>
      <c r="O9" s="53">
        <f>'[1]Synthèse Agence'!O9</f>
        <v>0</v>
      </c>
      <c r="P9" s="53">
        <f>'[1]Synthèse Agence'!P9</f>
        <v>1</v>
      </c>
      <c r="Q9" s="53">
        <f>'[1]Synthèse Agence'!Q9</f>
        <v>1</v>
      </c>
      <c r="R9" s="53">
        <f>'[1]Synthèse Agence'!R9</f>
        <v>1</v>
      </c>
      <c r="S9" s="61">
        <f>'[1]Synthèse Agence'!S9</f>
        <v>3</v>
      </c>
      <c r="T9" s="58">
        <f>'[1]Synthèse Agence'!T9</f>
        <v>44</v>
      </c>
      <c r="U9" s="60">
        <f>'[1]Synthèse Agence'!U9</f>
        <v>3</v>
      </c>
      <c r="W9" s="30">
        <v>4</v>
      </c>
      <c r="X9" s="30">
        <f t="shared" si="0"/>
        <v>1</v>
      </c>
      <c r="Y9" s="30">
        <f t="shared" si="1"/>
        <v>1</v>
      </c>
      <c r="Z9" s="30">
        <f t="shared" si="2"/>
        <v>1</v>
      </c>
    </row>
    <row r="10" spans="1:26" x14ac:dyDescent="0.2">
      <c r="A10" s="30">
        <f>'[1]Synthèse Agence'!A10</f>
        <v>43874</v>
      </c>
      <c r="B10" s="62">
        <f>'[1]Synthèse Agence'!B10</f>
        <v>58138</v>
      </c>
      <c r="C10" s="63"/>
      <c r="D10" s="57">
        <f>'[1]Synthèse Agence'!D10</f>
        <v>0.1572986761666007</v>
      </c>
      <c r="E10" s="58">
        <f>'[1]Synthèse Agence'!E10</f>
        <v>5</v>
      </c>
      <c r="F10" s="59">
        <f>'[1]Synthèse Agence'!F10</f>
        <v>0.11489503371603878</v>
      </c>
      <c r="G10" s="58">
        <f>'[1]Synthèse Agence'!G10</f>
        <v>12</v>
      </c>
      <c r="H10" s="59">
        <f>'[1]Synthèse Agence'!H10</f>
        <v>0.14183182745555231</v>
      </c>
      <c r="I10" s="58">
        <f>'[1]Synthèse Agence'!I10</f>
        <v>6</v>
      </c>
      <c r="J10" s="59">
        <f>'[1]Synthèse Agence'!J10</f>
        <v>0.16774529502891236</v>
      </c>
      <c r="K10" s="58">
        <f>'[1]Synthèse Agence'!K10</f>
        <v>17</v>
      </c>
      <c r="L10" s="59">
        <f>'[1]Synthèse Agence'!L10</f>
        <v>0.15511693691634529</v>
      </c>
      <c r="M10" s="60">
        <f>'[1]Synthèse Agence'!M10</f>
        <v>12</v>
      </c>
      <c r="N10" s="53">
        <f>'[1]Synthèse Agence'!N10</f>
        <v>1</v>
      </c>
      <c r="O10" s="53">
        <f>'[1]Synthèse Agence'!O10</f>
        <v>0</v>
      </c>
      <c r="P10" s="53">
        <f>'[1]Synthèse Agence'!P10</f>
        <v>1</v>
      </c>
      <c r="Q10" s="53">
        <f>'[1]Synthèse Agence'!Q10</f>
        <v>1</v>
      </c>
      <c r="R10" s="53">
        <f>'[1]Synthèse Agence'!R10</f>
        <v>1</v>
      </c>
      <c r="S10" s="61">
        <f>'[1]Synthèse Agence'!S10</f>
        <v>4</v>
      </c>
      <c r="T10" s="58">
        <f>'[1]Synthèse Agence'!T10</f>
        <v>52</v>
      </c>
      <c r="U10" s="60">
        <f>'[1]Synthèse Agence'!U10</f>
        <v>4</v>
      </c>
      <c r="W10" s="30">
        <v>5</v>
      </c>
      <c r="X10" s="30">
        <f t="shared" si="0"/>
        <v>1</v>
      </c>
      <c r="Y10" s="30">
        <f t="shared" si="1"/>
        <v>1</v>
      </c>
      <c r="Z10" s="30">
        <f t="shared" si="2"/>
        <v>1</v>
      </c>
    </row>
    <row r="11" spans="1:26" x14ac:dyDescent="0.2">
      <c r="A11" s="30">
        <f>'[1]Synthèse Agence'!A11</f>
        <v>43816</v>
      </c>
      <c r="B11" s="62">
        <f>'[1]Synthèse Agence'!B11</f>
        <v>58134</v>
      </c>
      <c r="C11" s="63"/>
      <c r="D11" s="57">
        <f>'[1]Synthèse Agence'!D11</f>
        <v>0.13761801016702979</v>
      </c>
      <c r="E11" s="58">
        <f>'[1]Synthèse Agence'!E11</f>
        <v>11</v>
      </c>
      <c r="F11" s="59">
        <f>'[1]Synthèse Agence'!F11</f>
        <v>0.12330688761007391</v>
      </c>
      <c r="G11" s="58">
        <f>'[1]Synthèse Agence'!G11</f>
        <v>9</v>
      </c>
      <c r="H11" s="59">
        <f>'[1]Synthèse Agence'!H11</f>
        <v>0.12035043760587238</v>
      </c>
      <c r="I11" s="58">
        <f>'[1]Synthèse Agence'!I11</f>
        <v>11</v>
      </c>
      <c r="J11" s="59">
        <f>'[1]Synthèse Agence'!J11</f>
        <v>0.15689709054246465</v>
      </c>
      <c r="K11" s="58">
        <f>'[1]Synthèse Agence'!K11</f>
        <v>19</v>
      </c>
      <c r="L11" s="59">
        <f>'[1]Synthèse Agence'!L11</f>
        <v>0.20139175257731959</v>
      </c>
      <c r="M11" s="60">
        <f>'[1]Synthèse Agence'!M11</f>
        <v>7</v>
      </c>
      <c r="N11" s="53">
        <f>'[1]Synthèse Agence'!N11</f>
        <v>0</v>
      </c>
      <c r="O11" s="53">
        <f>'[1]Synthèse Agence'!O11</f>
        <v>0</v>
      </c>
      <c r="P11" s="53">
        <f>'[1]Synthèse Agence'!P11</f>
        <v>0</v>
      </c>
      <c r="Q11" s="53">
        <f>'[1]Synthèse Agence'!Q11</f>
        <v>1</v>
      </c>
      <c r="R11" s="53">
        <f>'[1]Synthèse Agence'!R11</f>
        <v>1</v>
      </c>
      <c r="S11" s="61">
        <f>'[1]Synthèse Agence'!S11</f>
        <v>2</v>
      </c>
      <c r="T11" s="58">
        <f>'[1]Synthèse Agence'!T11</f>
        <v>57</v>
      </c>
      <c r="U11" s="60">
        <f>'[1]Synthèse Agence'!U11</f>
        <v>5</v>
      </c>
      <c r="W11" s="30">
        <v>6</v>
      </c>
      <c r="X11" s="30">
        <f t="shared" si="0"/>
        <v>1</v>
      </c>
      <c r="Y11" s="30">
        <f t="shared" si="1"/>
        <v>1</v>
      </c>
      <c r="Z11" s="30">
        <f t="shared" si="2"/>
        <v>1</v>
      </c>
    </row>
    <row r="12" spans="1:26" x14ac:dyDescent="0.2">
      <c r="A12" s="30">
        <f>'[1]Synthèse Agence'!A12</f>
        <v>43812</v>
      </c>
      <c r="B12" s="62">
        <f>'[1]Synthèse Agence'!B12</f>
        <v>55131</v>
      </c>
      <c r="C12" s="63"/>
      <c r="D12" s="57">
        <f>'[1]Synthèse Agence'!D12</f>
        <v>7.8551912568306015E-2</v>
      </c>
      <c r="E12" s="58">
        <f>'[1]Synthèse Agence'!E12</f>
        <v>32</v>
      </c>
      <c r="F12" s="59">
        <f>'[1]Synthèse Agence'!F12</f>
        <v>0.1726208994023149</v>
      </c>
      <c r="G12" s="58">
        <f>'[1]Synthèse Agence'!G12</f>
        <v>1</v>
      </c>
      <c r="H12" s="59">
        <f>'[1]Synthèse Agence'!H12</f>
        <v>0.16346341463414632</v>
      </c>
      <c r="I12" s="58">
        <f>'[1]Synthèse Agence'!I12</f>
        <v>3</v>
      </c>
      <c r="J12" s="59">
        <f>'[1]Synthèse Agence'!J12</f>
        <v>0.14285961515751797</v>
      </c>
      <c r="K12" s="58">
        <f>'[1]Synthèse Agence'!K12</f>
        <v>24</v>
      </c>
      <c r="L12" s="59">
        <f>'[1]Synthèse Agence'!L12</f>
        <v>0.20827497113583501</v>
      </c>
      <c r="M12" s="60">
        <f>'[1]Synthèse Agence'!M12</f>
        <v>3</v>
      </c>
      <c r="N12" s="53">
        <f>'[1]Synthèse Agence'!N12</f>
        <v>0</v>
      </c>
      <c r="O12" s="53">
        <f>'[1]Synthèse Agence'!O12</f>
        <v>1</v>
      </c>
      <c r="P12" s="53">
        <f>'[1]Synthèse Agence'!P12</f>
        <v>1</v>
      </c>
      <c r="Q12" s="53">
        <f>'[1]Synthèse Agence'!Q12</f>
        <v>1</v>
      </c>
      <c r="R12" s="53">
        <f>'[1]Synthèse Agence'!R12</f>
        <v>1</v>
      </c>
      <c r="S12" s="61">
        <f>'[1]Synthèse Agence'!S12</f>
        <v>4</v>
      </c>
      <c r="T12" s="58">
        <f>'[1]Synthèse Agence'!T12</f>
        <v>63</v>
      </c>
      <c r="U12" s="60">
        <f>'[1]Synthèse Agence'!U12</f>
        <v>6</v>
      </c>
      <c r="W12" s="30">
        <v>7</v>
      </c>
      <c r="X12" s="30">
        <f t="shared" si="0"/>
        <v>1</v>
      </c>
      <c r="Y12" s="30">
        <f t="shared" si="1"/>
        <v>1</v>
      </c>
      <c r="Z12" s="30">
        <f t="shared" si="2"/>
        <v>1</v>
      </c>
    </row>
    <row r="13" spans="1:26" x14ac:dyDescent="0.2">
      <c r="A13" s="30">
        <f>'[1]Synthèse Agence'!A13</f>
        <v>43765</v>
      </c>
      <c r="B13" s="64">
        <f>'[1]Synthèse Agence'!B13</f>
        <v>53500</v>
      </c>
      <c r="C13" s="65"/>
      <c r="D13" s="57">
        <f>'[1]Synthèse Agence'!D13</f>
        <v>9.308755760368663E-2</v>
      </c>
      <c r="E13" s="58">
        <f>'[1]Synthèse Agence'!E13</f>
        <v>26</v>
      </c>
      <c r="F13" s="59">
        <f>'[1]Synthèse Agence'!F13</f>
        <v>0.14128172279797252</v>
      </c>
      <c r="G13" s="58">
        <f>'[1]Synthèse Agence'!G13</f>
        <v>4</v>
      </c>
      <c r="H13" s="59">
        <f>'[1]Synthèse Agence'!H13</f>
        <v>0.13631235296941763</v>
      </c>
      <c r="I13" s="58">
        <f>'[1]Synthèse Agence'!I13</f>
        <v>8</v>
      </c>
      <c r="J13" s="59">
        <f>'[1]Synthèse Agence'!J13</f>
        <v>0.20075110835198878</v>
      </c>
      <c r="K13" s="58">
        <f>'[1]Synthèse Agence'!K13</f>
        <v>5</v>
      </c>
      <c r="L13" s="59">
        <f>'[1]Synthèse Agence'!L13</f>
        <v>0.14397751639957876</v>
      </c>
      <c r="M13" s="60">
        <f>'[1]Synthèse Agence'!M13</f>
        <v>22</v>
      </c>
      <c r="N13" s="53">
        <f>'[1]Synthèse Agence'!N13</f>
        <v>0</v>
      </c>
      <c r="O13" s="53">
        <f>'[1]Synthèse Agence'!O13</f>
        <v>1</v>
      </c>
      <c r="P13" s="53">
        <f>'[1]Synthèse Agence'!P13</f>
        <v>0</v>
      </c>
      <c r="Q13" s="53">
        <f>'[1]Synthèse Agence'!Q13</f>
        <v>1</v>
      </c>
      <c r="R13" s="53">
        <f>'[1]Synthèse Agence'!R13</f>
        <v>1</v>
      </c>
      <c r="S13" s="61">
        <f>'[1]Synthèse Agence'!S13</f>
        <v>3</v>
      </c>
      <c r="T13" s="58">
        <f>'[1]Synthèse Agence'!T13</f>
        <v>65</v>
      </c>
      <c r="U13" s="60">
        <f>'[1]Synthèse Agence'!U13</f>
        <v>7</v>
      </c>
      <c r="W13" s="30">
        <v>8</v>
      </c>
      <c r="X13" s="30">
        <f t="shared" si="0"/>
        <v>1</v>
      </c>
      <c r="Y13" s="30">
        <f t="shared" si="1"/>
        <v>1</v>
      </c>
      <c r="Z13" s="30">
        <f t="shared" si="2"/>
        <v>1</v>
      </c>
    </row>
    <row r="14" spans="1:26" x14ac:dyDescent="0.2">
      <c r="A14" s="30">
        <f>'[1]Synthèse Agence'!A14</f>
        <v>43874</v>
      </c>
      <c r="B14" s="62">
        <f>'[1]Synthèse Agence'!B14</f>
        <v>55200</v>
      </c>
      <c r="C14" s="63"/>
      <c r="D14" s="57">
        <f>'[1]Synthèse Agence'!D14</f>
        <v>0.1288231446928019</v>
      </c>
      <c r="E14" s="58">
        <f>'[1]Synthèse Agence'!E14</f>
        <v>14</v>
      </c>
      <c r="F14" s="59">
        <f>'[1]Synthèse Agence'!F14</f>
        <v>0.11225825588221618</v>
      </c>
      <c r="G14" s="58">
        <f>'[1]Synthèse Agence'!G14</f>
        <v>16</v>
      </c>
      <c r="H14" s="59">
        <f>'[1]Synthèse Agence'!H14</f>
        <v>0.12426983229696627</v>
      </c>
      <c r="I14" s="58">
        <f>'[1]Synthèse Agence'!I14</f>
        <v>10</v>
      </c>
      <c r="J14" s="59">
        <f>'[1]Synthèse Agence'!J14</f>
        <v>0.17739868254591459</v>
      </c>
      <c r="K14" s="58">
        <f>'[1]Synthèse Agence'!K14</f>
        <v>14</v>
      </c>
      <c r="L14" s="59">
        <f>'[1]Synthèse Agence'!L14</f>
        <v>0.15511693691634529</v>
      </c>
      <c r="M14" s="60">
        <f>'[1]Synthèse Agence'!M14</f>
        <v>12</v>
      </c>
      <c r="N14" s="53">
        <f>'[1]Synthèse Agence'!N14</f>
        <v>0</v>
      </c>
      <c r="O14" s="53">
        <f>'[1]Synthèse Agence'!O14</f>
        <v>0</v>
      </c>
      <c r="P14" s="53">
        <f>'[1]Synthèse Agence'!P14</f>
        <v>0</v>
      </c>
      <c r="Q14" s="53">
        <f>'[1]Synthèse Agence'!Q14</f>
        <v>1</v>
      </c>
      <c r="R14" s="53">
        <f>'[1]Synthèse Agence'!R14</f>
        <v>1</v>
      </c>
      <c r="S14" s="61">
        <f>'[1]Synthèse Agence'!S14</f>
        <v>2</v>
      </c>
      <c r="T14" s="58">
        <f>'[1]Synthèse Agence'!T14</f>
        <v>66</v>
      </c>
      <c r="U14" s="60">
        <f>'[1]Synthèse Agence'!U14</f>
        <v>8</v>
      </c>
      <c r="W14" s="30">
        <v>9</v>
      </c>
      <c r="X14" s="30">
        <f t="shared" si="0"/>
        <v>1</v>
      </c>
      <c r="Y14" s="30">
        <f t="shared" si="1"/>
        <v>1</v>
      </c>
      <c r="Z14" s="30">
        <f t="shared" si="2"/>
        <v>1</v>
      </c>
    </row>
    <row r="15" spans="1:26" x14ac:dyDescent="0.2">
      <c r="A15" s="30">
        <f>'[1]Synthèse Agence'!A15</f>
        <v>43812</v>
      </c>
      <c r="B15" s="62">
        <f>'[1]Synthèse Agence'!B15</f>
        <v>58143</v>
      </c>
      <c r="C15" s="63"/>
      <c r="D15" s="57">
        <f>'[1]Synthèse Agence'!D15</f>
        <v>0.16321125907990314</v>
      </c>
      <c r="E15" s="58">
        <f>'[1]Synthèse Agence'!E15</f>
        <v>3</v>
      </c>
      <c r="F15" s="59">
        <f>'[1]Synthèse Agence'!F15</f>
        <v>0.11247026140427036</v>
      </c>
      <c r="G15" s="58">
        <f>'[1]Synthèse Agence'!G15</f>
        <v>15</v>
      </c>
      <c r="H15" s="59">
        <f>'[1]Synthèse Agence'!H15</f>
        <v>7.3437500000000003E-2</v>
      </c>
      <c r="I15" s="58">
        <f>'[1]Synthèse Agence'!I15</f>
        <v>31</v>
      </c>
      <c r="J15" s="59">
        <f>'[1]Synthèse Agence'!J15</f>
        <v>0.17562787970176763</v>
      </c>
      <c r="K15" s="58">
        <f>'[1]Synthèse Agence'!K15</f>
        <v>15</v>
      </c>
      <c r="L15" s="59">
        <f>'[1]Synthèse Agence'!L15</f>
        <v>0.20827497113583501</v>
      </c>
      <c r="M15" s="60">
        <f>'[1]Synthèse Agence'!M15</f>
        <v>3</v>
      </c>
      <c r="N15" s="53">
        <f>'[1]Synthèse Agence'!N15</f>
        <v>1</v>
      </c>
      <c r="O15" s="53">
        <f>'[1]Synthèse Agence'!O15</f>
        <v>0</v>
      </c>
      <c r="P15" s="53">
        <f>'[1]Synthèse Agence'!P15</f>
        <v>0</v>
      </c>
      <c r="Q15" s="53">
        <f>'[1]Synthèse Agence'!Q15</f>
        <v>1</v>
      </c>
      <c r="R15" s="53">
        <f>'[1]Synthèse Agence'!R15</f>
        <v>1</v>
      </c>
      <c r="S15" s="61">
        <f>'[1]Synthèse Agence'!S15</f>
        <v>3</v>
      </c>
      <c r="T15" s="58">
        <f>'[1]Synthèse Agence'!T15</f>
        <v>67</v>
      </c>
      <c r="U15" s="60">
        <f>'[1]Synthèse Agence'!U15</f>
        <v>9</v>
      </c>
      <c r="W15" s="30">
        <v>10</v>
      </c>
      <c r="X15" s="30">
        <f t="shared" si="0"/>
        <v>1</v>
      </c>
      <c r="Y15" s="30">
        <f t="shared" si="1"/>
        <v>1</v>
      </c>
      <c r="Z15" s="30">
        <f t="shared" si="2"/>
        <v>1</v>
      </c>
    </row>
    <row r="16" spans="1:26" ht="15" x14ac:dyDescent="0.25">
      <c r="A16" s="30">
        <f>'[1]Synthèse Agence'!A16</f>
        <v>43703</v>
      </c>
      <c r="B16" s="66">
        <f>'[1]Synthèse Agence'!B16</f>
        <v>51800</v>
      </c>
      <c r="C16" s="65"/>
      <c r="D16" s="57">
        <f>'[1]Synthèse Agence'!D16</f>
        <v>0.1311649166970289</v>
      </c>
      <c r="E16" s="58">
        <f>'[1]Synthèse Agence'!E16</f>
        <v>13</v>
      </c>
      <c r="F16" s="59">
        <f>'[1]Synthèse Agence'!F16</f>
        <v>0.14911593250054789</v>
      </c>
      <c r="G16" s="58">
        <f>'[1]Synthèse Agence'!G16</f>
        <v>2</v>
      </c>
      <c r="H16" s="59">
        <f>'[1]Synthèse Agence'!H16</f>
        <v>0.11398424878836834</v>
      </c>
      <c r="I16" s="58">
        <f>'[1]Synthèse Agence'!I16</f>
        <v>16</v>
      </c>
      <c r="J16" s="59">
        <f>'[1]Synthèse Agence'!J16</f>
        <v>0.14448865488820828</v>
      </c>
      <c r="K16" s="58">
        <f>'[1]Synthèse Agence'!K16</f>
        <v>22</v>
      </c>
      <c r="L16" s="59">
        <f>'[1]Synthèse Agence'!L16</f>
        <v>0.14669198679350964</v>
      </c>
      <c r="M16" s="60">
        <f>'[1]Synthèse Agence'!M16</f>
        <v>16</v>
      </c>
      <c r="N16" s="53">
        <f>'[1]Synthèse Agence'!N16</f>
        <v>0</v>
      </c>
      <c r="O16" s="53">
        <f>'[1]Synthèse Agence'!O16</f>
        <v>1</v>
      </c>
      <c r="P16" s="53">
        <f>'[1]Synthèse Agence'!P16</f>
        <v>0</v>
      </c>
      <c r="Q16" s="53">
        <f>'[1]Synthèse Agence'!Q16</f>
        <v>1</v>
      </c>
      <c r="R16" s="53">
        <f>'[1]Synthèse Agence'!R16</f>
        <v>1</v>
      </c>
      <c r="S16" s="61">
        <f>'[1]Synthèse Agence'!S16</f>
        <v>3</v>
      </c>
      <c r="T16" s="58">
        <f>'[1]Synthèse Agence'!T16</f>
        <v>69</v>
      </c>
      <c r="U16" s="60">
        <f>'[1]Synthèse Agence'!U16</f>
        <v>10</v>
      </c>
      <c r="W16" s="26">
        <v>11</v>
      </c>
      <c r="X16" s="30">
        <f t="shared" si="0"/>
        <v>1</v>
      </c>
      <c r="Y16" s="30">
        <f t="shared" si="1"/>
        <v>1</v>
      </c>
      <c r="Z16" s="30">
        <f t="shared" si="2"/>
        <v>1</v>
      </c>
    </row>
    <row r="17" spans="1:26" x14ac:dyDescent="0.2">
      <c r="A17" s="30">
        <f>'[1]Synthèse Agence'!A17</f>
        <v>43741</v>
      </c>
      <c r="B17" s="66">
        <f>'[1]Synthèse Agence'!B17</f>
        <v>51853</v>
      </c>
      <c r="C17" s="65"/>
      <c r="D17" s="57">
        <f>'[1]Synthèse Agence'!D17</f>
        <v>0.13997741389045737</v>
      </c>
      <c r="E17" s="58">
        <f>'[1]Synthèse Agence'!E17</f>
        <v>9</v>
      </c>
      <c r="F17" s="59">
        <f>'[1]Synthèse Agence'!F17</f>
        <v>0.10843602951954459</v>
      </c>
      <c r="G17" s="58">
        <f>'[1]Synthèse Agence'!G17</f>
        <v>21</v>
      </c>
      <c r="H17" s="59">
        <f>'[1]Synthèse Agence'!H17</f>
        <v>7.4107259932689365E-2</v>
      </c>
      <c r="I17" s="58">
        <f>'[1]Synthèse Agence'!I17</f>
        <v>30</v>
      </c>
      <c r="J17" s="59">
        <f>'[1]Synthèse Agence'!J17</f>
        <v>0.18271353343006669</v>
      </c>
      <c r="K17" s="58">
        <f>'[1]Synthèse Agence'!K17</f>
        <v>11</v>
      </c>
      <c r="L17" s="59">
        <f>'[1]Synthèse Agence'!L17</f>
        <v>0.23351473948181881</v>
      </c>
      <c r="M17" s="60">
        <f>'[1]Synthèse Agence'!M17</f>
        <v>1</v>
      </c>
      <c r="N17" s="53">
        <f>'[1]Synthèse Agence'!N17</f>
        <v>0</v>
      </c>
      <c r="O17" s="53">
        <f>'[1]Synthèse Agence'!O17</f>
        <v>0</v>
      </c>
      <c r="P17" s="53">
        <f>'[1]Synthèse Agence'!P17</f>
        <v>0</v>
      </c>
      <c r="Q17" s="53">
        <f>'[1]Synthèse Agence'!Q17</f>
        <v>1</v>
      </c>
      <c r="R17" s="53">
        <f>'[1]Synthèse Agence'!R17</f>
        <v>1</v>
      </c>
      <c r="S17" s="61">
        <f>'[1]Synthèse Agence'!S17</f>
        <v>2</v>
      </c>
      <c r="T17" s="58">
        <f>'[1]Synthèse Agence'!T17</f>
        <v>72</v>
      </c>
      <c r="U17" s="60">
        <f>'[1]Synthèse Agence'!U17</f>
        <v>11</v>
      </c>
      <c r="W17" s="30">
        <v>12</v>
      </c>
      <c r="X17" s="30">
        <f t="shared" si="0"/>
        <v>1</v>
      </c>
      <c r="Y17" s="30">
        <f t="shared" si="1"/>
        <v>1</v>
      </c>
      <c r="Z17" s="30">
        <f t="shared" si="2"/>
        <v>1</v>
      </c>
    </row>
    <row r="18" spans="1:26" x14ac:dyDescent="0.2">
      <c r="A18" s="30">
        <f>'[1]Synthèse Agence'!A18</f>
        <v>43765</v>
      </c>
      <c r="B18" s="64">
        <f>'[1]Synthèse Agence'!B18</f>
        <v>53533</v>
      </c>
      <c r="C18" s="65"/>
      <c r="D18" s="57">
        <f>'[1]Synthèse Agence'!D18</f>
        <v>0.13139978213507625</v>
      </c>
      <c r="E18" s="58">
        <f>'[1]Synthèse Agence'!E18</f>
        <v>12</v>
      </c>
      <c r="F18" s="59">
        <f>'[1]Synthèse Agence'!F18</f>
        <v>0.12450541526870328</v>
      </c>
      <c r="G18" s="58">
        <f>'[1]Synthèse Agence'!G18</f>
        <v>8</v>
      </c>
      <c r="H18" s="59">
        <f>'[1]Synthèse Agence'!H18</f>
        <v>0.12716999672453325</v>
      </c>
      <c r="I18" s="58">
        <f>'[1]Synthèse Agence'!I18</f>
        <v>9</v>
      </c>
      <c r="J18" s="59">
        <f>'[1]Synthèse Agence'!J18</f>
        <v>0.15058371261833645</v>
      </c>
      <c r="K18" s="58">
        <f>'[1]Synthèse Agence'!K18</f>
        <v>21</v>
      </c>
      <c r="L18" s="59">
        <f>'[1]Synthèse Agence'!L18</f>
        <v>0.14397751639957876</v>
      </c>
      <c r="M18" s="60">
        <f>'[1]Synthèse Agence'!M18</f>
        <v>22</v>
      </c>
      <c r="N18" s="53">
        <f>'[1]Synthèse Agence'!N18</f>
        <v>0</v>
      </c>
      <c r="O18" s="53">
        <f>'[1]Synthèse Agence'!O18</f>
        <v>0</v>
      </c>
      <c r="P18" s="53">
        <f>'[1]Synthèse Agence'!P18</f>
        <v>0</v>
      </c>
      <c r="Q18" s="53">
        <f>'[1]Synthèse Agence'!Q18</f>
        <v>1</v>
      </c>
      <c r="R18" s="53">
        <f>'[1]Synthèse Agence'!R18</f>
        <v>1</v>
      </c>
      <c r="S18" s="61">
        <f>'[1]Synthèse Agence'!S18</f>
        <v>2</v>
      </c>
      <c r="T18" s="58">
        <f>'[1]Synthèse Agence'!T18</f>
        <v>72</v>
      </c>
      <c r="U18" s="60">
        <f>'[1]Synthèse Agence'!U18</f>
        <v>11</v>
      </c>
      <c r="W18" s="85">
        <v>13</v>
      </c>
      <c r="X18" s="30">
        <f t="shared" si="0"/>
        <v>1</v>
      </c>
      <c r="Y18" s="30">
        <f t="shared" si="1"/>
        <v>1</v>
      </c>
      <c r="Z18" s="30">
        <f t="shared" si="2"/>
        <v>1</v>
      </c>
    </row>
    <row r="19" spans="1:26" x14ac:dyDescent="0.2">
      <c r="A19" s="30">
        <f>'[1]Synthèse Agence'!A19</f>
        <v>43783</v>
      </c>
      <c r="B19" s="55">
        <f>'[1]Synthèse Agence'!B19</f>
        <v>51738</v>
      </c>
      <c r="C19" s="56"/>
      <c r="D19" s="57">
        <f>'[1]Synthèse Agence'!D19</f>
        <v>0.15816326530612246</v>
      </c>
      <c r="E19" s="58">
        <f>'[1]Synthèse Agence'!E19</f>
        <v>4</v>
      </c>
      <c r="F19" s="59">
        <f>'[1]Synthèse Agence'!F19</f>
        <v>0.11447442345952308</v>
      </c>
      <c r="G19" s="58">
        <f>'[1]Synthèse Agence'!G19</f>
        <v>13</v>
      </c>
      <c r="H19" s="59">
        <f>'[1]Synthèse Agence'!H19</f>
        <v>0.11121148725751237</v>
      </c>
      <c r="I19" s="58">
        <f>'[1]Synthèse Agence'!I19</f>
        <v>17</v>
      </c>
      <c r="J19" s="59">
        <f>'[1]Synthèse Agence'!J19</f>
        <v>0.15136494974967496</v>
      </c>
      <c r="K19" s="58">
        <f>'[1]Synthèse Agence'!K19</f>
        <v>20</v>
      </c>
      <c r="L19" s="59">
        <f>'[1]Synthèse Agence'!L19</f>
        <v>0.14625284092182592</v>
      </c>
      <c r="M19" s="60">
        <f>'[1]Synthèse Agence'!M19</f>
        <v>18</v>
      </c>
      <c r="N19" s="53">
        <f>'[1]Synthèse Agence'!N19</f>
        <v>1</v>
      </c>
      <c r="O19" s="53">
        <f>'[1]Synthèse Agence'!O19</f>
        <v>0</v>
      </c>
      <c r="P19" s="53">
        <f>'[1]Synthèse Agence'!P19</f>
        <v>0</v>
      </c>
      <c r="Q19" s="53">
        <f>'[1]Synthèse Agence'!Q19</f>
        <v>1</v>
      </c>
      <c r="R19" s="53">
        <f>'[1]Synthèse Agence'!R19</f>
        <v>1</v>
      </c>
      <c r="S19" s="61">
        <f>'[1]Synthèse Agence'!S19</f>
        <v>3</v>
      </c>
      <c r="T19" s="58">
        <f>'[1]Synthèse Agence'!T19</f>
        <v>72</v>
      </c>
      <c r="U19" s="60">
        <f>'[1]Synthèse Agence'!U19</f>
        <v>11</v>
      </c>
      <c r="W19" s="30">
        <v>14</v>
      </c>
      <c r="X19" s="30">
        <f t="shared" si="0"/>
        <v>1</v>
      </c>
      <c r="Y19" s="30">
        <f t="shared" si="1"/>
        <v>1</v>
      </c>
      <c r="Z19" s="30">
        <f t="shared" si="2"/>
        <v>1</v>
      </c>
    </row>
    <row r="20" spans="1:26" x14ac:dyDescent="0.2">
      <c r="A20" s="30">
        <f>'[1]Synthèse Agence'!A20</f>
        <v>43812</v>
      </c>
      <c r="B20" s="62">
        <f>'[1]Synthèse Agence'!B20</f>
        <v>58100</v>
      </c>
      <c r="C20" s="63"/>
      <c r="D20" s="57">
        <f>'[1]Synthèse Agence'!D20</f>
        <v>0.17392566782810687</v>
      </c>
      <c r="E20" s="58">
        <f>'[1]Synthèse Agence'!E20</f>
        <v>2</v>
      </c>
      <c r="F20" s="59">
        <f>'[1]Synthèse Agence'!F20</f>
        <v>0.11202731957447351</v>
      </c>
      <c r="G20" s="58">
        <f>'[1]Synthèse Agence'!G20</f>
        <v>17</v>
      </c>
      <c r="H20" s="59">
        <f>'[1]Synthèse Agence'!H20</f>
        <v>6.9301746771280717E-2</v>
      </c>
      <c r="I20" s="58">
        <f>'[1]Synthèse Agence'!I20</f>
        <v>32</v>
      </c>
      <c r="J20" s="59">
        <f>'[1]Synthèse Agence'!J20</f>
        <v>0.16542456319790275</v>
      </c>
      <c r="K20" s="58">
        <f>'[1]Synthèse Agence'!K20</f>
        <v>18</v>
      </c>
      <c r="L20" s="59">
        <f>'[1]Synthèse Agence'!L20</f>
        <v>0.20827497113583501</v>
      </c>
      <c r="M20" s="60">
        <f>'[1]Synthèse Agence'!M20</f>
        <v>3</v>
      </c>
      <c r="N20" s="53">
        <f>'[1]Synthèse Agence'!N20</f>
        <v>1</v>
      </c>
      <c r="O20" s="53">
        <f>'[1]Synthèse Agence'!O20</f>
        <v>0</v>
      </c>
      <c r="P20" s="53">
        <f>'[1]Synthèse Agence'!P20</f>
        <v>0</v>
      </c>
      <c r="Q20" s="53">
        <f>'[1]Synthèse Agence'!Q20</f>
        <v>1</v>
      </c>
      <c r="R20" s="53">
        <f>'[1]Synthèse Agence'!R20</f>
        <v>1</v>
      </c>
      <c r="S20" s="61">
        <f>'[1]Synthèse Agence'!S20</f>
        <v>3</v>
      </c>
      <c r="T20" s="58">
        <f>'[1]Synthèse Agence'!T20</f>
        <v>72</v>
      </c>
      <c r="U20" s="60">
        <f>'[1]Synthèse Agence'!U20</f>
        <v>11</v>
      </c>
      <c r="W20" s="30">
        <v>15</v>
      </c>
      <c r="X20" s="30">
        <f t="shared" si="0"/>
        <v>1</v>
      </c>
      <c r="Y20" s="30">
        <f t="shared" si="1"/>
        <v>1</v>
      </c>
      <c r="Z20" s="30">
        <f t="shared" si="2"/>
        <v>1</v>
      </c>
    </row>
    <row r="21" spans="1:26" x14ac:dyDescent="0.2">
      <c r="A21" s="30">
        <f>'[1]Synthèse Agence'!A21</f>
        <v>43703</v>
      </c>
      <c r="B21" s="62">
        <f>'[1]Synthèse Agence'!B21</f>
        <v>51832</v>
      </c>
      <c r="C21" s="63"/>
      <c r="D21" s="57">
        <f>'[1]Synthèse Agence'!D21</f>
        <v>0.15169082125603864</v>
      </c>
      <c r="E21" s="58">
        <f>'[1]Synthèse Agence'!E21</f>
        <v>7</v>
      </c>
      <c r="F21" s="59">
        <f>'[1]Synthèse Agence'!F21</f>
        <v>0.11920799898035206</v>
      </c>
      <c r="G21" s="58">
        <f>'[1]Synthèse Agence'!G21</f>
        <v>10</v>
      </c>
      <c r="H21" s="59">
        <f>'[1]Synthèse Agence'!H21</f>
        <v>0.11417004048582996</v>
      </c>
      <c r="I21" s="58">
        <f>'[1]Synthèse Agence'!I21</f>
        <v>15</v>
      </c>
      <c r="J21" s="59">
        <f>'[1]Synthèse Agence'!J21</f>
        <v>0.13852075320859081</v>
      </c>
      <c r="K21" s="58">
        <f>'[1]Synthèse Agence'!K21</f>
        <v>25</v>
      </c>
      <c r="L21" s="59">
        <f>'[1]Synthèse Agence'!L21</f>
        <v>0.14669198679350964</v>
      </c>
      <c r="M21" s="60">
        <f>'[1]Synthèse Agence'!M21</f>
        <v>16</v>
      </c>
      <c r="N21" s="53">
        <f>'[1]Synthèse Agence'!N21</f>
        <v>1</v>
      </c>
      <c r="O21" s="53">
        <f>'[1]Synthèse Agence'!O21</f>
        <v>0</v>
      </c>
      <c r="P21" s="53">
        <f>'[1]Synthèse Agence'!P21</f>
        <v>0</v>
      </c>
      <c r="Q21" s="53">
        <f>'[1]Synthèse Agence'!Q21</f>
        <v>0</v>
      </c>
      <c r="R21" s="53">
        <f>'[1]Synthèse Agence'!R21</f>
        <v>1</v>
      </c>
      <c r="S21" s="61">
        <f>'[1]Synthèse Agence'!S21</f>
        <v>2</v>
      </c>
      <c r="T21" s="58">
        <f>'[1]Synthèse Agence'!T21</f>
        <v>73</v>
      </c>
      <c r="U21" s="60">
        <f>'[1]Synthèse Agence'!U21</f>
        <v>15</v>
      </c>
      <c r="W21" s="30">
        <v>16</v>
      </c>
      <c r="X21" s="30">
        <f t="shared" si="0"/>
        <v>1</v>
      </c>
      <c r="Y21" s="30">
        <f t="shared" si="1"/>
        <v>1</v>
      </c>
      <c r="Z21" s="30">
        <f t="shared" si="2"/>
        <v>1</v>
      </c>
    </row>
    <row r="22" spans="1:26" x14ac:dyDescent="0.2">
      <c r="A22" s="30">
        <f>'[1]Synthèse Agence'!A22</f>
        <v>43741</v>
      </c>
      <c r="B22" s="64">
        <f>'[1]Synthèse Agence'!B22</f>
        <v>51835</v>
      </c>
      <c r="C22" s="65"/>
      <c r="D22" s="57">
        <f>'[1]Synthèse Agence'!D22</f>
        <v>8.237410071942447E-2</v>
      </c>
      <c r="E22" s="58">
        <f>'[1]Synthèse Agence'!E22</f>
        <v>29</v>
      </c>
      <c r="F22" s="59">
        <f>'[1]Synthèse Agence'!F22</f>
        <v>0.11404568074591592</v>
      </c>
      <c r="G22" s="58">
        <f>'[1]Synthèse Agence'!G22</f>
        <v>14</v>
      </c>
      <c r="H22" s="59">
        <f>'[1]Synthèse Agence'!H22</f>
        <v>0.1457466752592419</v>
      </c>
      <c r="I22" s="58">
        <f>'[1]Synthèse Agence'!I22</f>
        <v>5</v>
      </c>
      <c r="J22" s="59">
        <f>'[1]Synthèse Agence'!J22</f>
        <v>0.10783981282571509</v>
      </c>
      <c r="K22" s="58">
        <f>'[1]Synthèse Agence'!K22</f>
        <v>31</v>
      </c>
      <c r="L22" s="59">
        <f>'[1]Synthèse Agence'!L22</f>
        <v>0.23351473948181881</v>
      </c>
      <c r="M22" s="60">
        <f>'[1]Synthèse Agence'!M22</f>
        <v>1</v>
      </c>
      <c r="N22" s="53">
        <f>'[1]Synthèse Agence'!N22</f>
        <v>0</v>
      </c>
      <c r="O22" s="53">
        <f>'[1]Synthèse Agence'!O22</f>
        <v>0</v>
      </c>
      <c r="P22" s="53">
        <f>'[1]Synthèse Agence'!P22</f>
        <v>1</v>
      </c>
      <c r="Q22" s="53">
        <f>'[1]Synthèse Agence'!Q22</f>
        <v>0</v>
      </c>
      <c r="R22" s="53">
        <f>'[1]Synthèse Agence'!R22</f>
        <v>1</v>
      </c>
      <c r="S22" s="61">
        <f>'[1]Synthèse Agence'!S22</f>
        <v>2</v>
      </c>
      <c r="T22" s="58">
        <f>'[1]Synthèse Agence'!T22</f>
        <v>80</v>
      </c>
      <c r="U22" s="60">
        <f>'[1]Synthèse Agence'!U22</f>
        <v>16</v>
      </c>
      <c r="W22" s="30">
        <v>17</v>
      </c>
      <c r="X22" s="30">
        <f t="shared" si="0"/>
        <v>1</v>
      </c>
      <c r="Y22" s="30">
        <f t="shared" si="1"/>
        <v>1</v>
      </c>
      <c r="Z22" s="30">
        <f t="shared" si="2"/>
        <v>1</v>
      </c>
    </row>
    <row r="23" spans="1:26" x14ac:dyDescent="0.2">
      <c r="A23" s="30">
        <f>'[1]Synthèse Agence'!A23</f>
        <v>43733</v>
      </c>
      <c r="B23" s="62">
        <f>'[1]Synthèse Agence'!B23</f>
        <v>51200</v>
      </c>
      <c r="C23" s="63"/>
      <c r="D23" s="57">
        <f>'[1]Synthèse Agence'!D23</f>
        <v>0.10753205128205129</v>
      </c>
      <c r="E23" s="58">
        <f>'[1]Synthèse Agence'!E23</f>
        <v>20</v>
      </c>
      <c r="F23" s="59">
        <f>'[1]Synthèse Agence'!F23</f>
        <v>0.10599271536269689</v>
      </c>
      <c r="G23" s="58">
        <f>'[1]Synthèse Agence'!G23</f>
        <v>23</v>
      </c>
      <c r="H23" s="59">
        <f>'[1]Synthèse Agence'!H23</f>
        <v>0.11958885441735045</v>
      </c>
      <c r="I23" s="58">
        <f>'[1]Synthèse Agence'!I23</f>
        <v>13</v>
      </c>
      <c r="J23" s="59">
        <f>'[1]Synthèse Agence'!J23</f>
        <v>0.17538219162305926</v>
      </c>
      <c r="K23" s="58">
        <f>'[1]Synthèse Agence'!K23</f>
        <v>16</v>
      </c>
      <c r="L23" s="59">
        <f>'[1]Synthèse Agence'!L23</f>
        <v>0.17814724700369466</v>
      </c>
      <c r="M23" s="60">
        <f>'[1]Synthèse Agence'!M23</f>
        <v>9</v>
      </c>
      <c r="N23" s="53">
        <f>'[1]Synthèse Agence'!N23</f>
        <v>0</v>
      </c>
      <c r="O23" s="53">
        <f>'[1]Synthèse Agence'!O23</f>
        <v>0</v>
      </c>
      <c r="P23" s="53">
        <f>'[1]Synthèse Agence'!P23</f>
        <v>0</v>
      </c>
      <c r="Q23" s="53">
        <f>'[1]Synthèse Agence'!Q23</f>
        <v>1</v>
      </c>
      <c r="R23" s="53">
        <f>'[1]Synthèse Agence'!R23</f>
        <v>1</v>
      </c>
      <c r="S23" s="61">
        <f>'[1]Synthèse Agence'!S23</f>
        <v>2</v>
      </c>
      <c r="T23" s="58">
        <f>'[1]Synthèse Agence'!T23</f>
        <v>81</v>
      </c>
      <c r="U23" s="60">
        <f>'[1]Synthèse Agence'!U23</f>
        <v>17</v>
      </c>
      <c r="W23" s="30">
        <v>18</v>
      </c>
      <c r="X23" s="30">
        <f t="shared" si="0"/>
        <v>1</v>
      </c>
      <c r="Y23" s="30">
        <f t="shared" si="1"/>
        <v>1</v>
      </c>
      <c r="Z23" s="30">
        <f t="shared" si="2"/>
        <v>1</v>
      </c>
    </row>
    <row r="24" spans="1:26" x14ac:dyDescent="0.2">
      <c r="A24" s="30">
        <f>'[1]Synthèse Agence'!A24</f>
        <v>43804</v>
      </c>
      <c r="B24" s="55">
        <f>'[1]Synthèse Agence'!B24</f>
        <v>57800</v>
      </c>
      <c r="C24" s="56"/>
      <c r="D24" s="57">
        <f>'[1]Synthèse Agence'!D24</f>
        <v>0.11956612519313484</v>
      </c>
      <c r="E24" s="58">
        <f>'[1]Synthèse Agence'!E24</f>
        <v>16</v>
      </c>
      <c r="F24" s="59">
        <f>'[1]Synthèse Agence'!F24</f>
        <v>0.10223712716818138</v>
      </c>
      <c r="G24" s="58">
        <f>'[1]Synthèse Agence'!G24</f>
        <v>25</v>
      </c>
      <c r="H24" s="59">
        <f>'[1]Synthèse Agence'!H24</f>
        <v>0.12001116694584031</v>
      </c>
      <c r="I24" s="58">
        <f>'[1]Synthèse Agence'!I24</f>
        <v>12</v>
      </c>
      <c r="J24" s="59">
        <f>'[1]Synthèse Agence'!J24</f>
        <v>0.25419328622874948</v>
      </c>
      <c r="K24" s="58">
        <f>'[1]Synthèse Agence'!K24</f>
        <v>4</v>
      </c>
      <c r="L24" s="59">
        <f>'[1]Synthèse Agence'!L24</f>
        <v>0.13648185320011944</v>
      </c>
      <c r="M24" s="60">
        <f>'[1]Synthèse Agence'!M24</f>
        <v>25</v>
      </c>
      <c r="N24" s="53">
        <f>'[1]Synthèse Agence'!N24</f>
        <v>0</v>
      </c>
      <c r="O24" s="53">
        <f>'[1]Synthèse Agence'!O24</f>
        <v>0</v>
      </c>
      <c r="P24" s="53">
        <f>'[1]Synthèse Agence'!P24</f>
        <v>0</v>
      </c>
      <c r="Q24" s="53">
        <f>'[1]Synthèse Agence'!Q24</f>
        <v>1</v>
      </c>
      <c r="R24" s="53">
        <f>'[1]Synthèse Agence'!R24</f>
        <v>0</v>
      </c>
      <c r="S24" s="61">
        <f>'[1]Synthèse Agence'!S24</f>
        <v>1</v>
      </c>
      <c r="T24" s="58">
        <f>'[1]Synthèse Agence'!T24</f>
        <v>82</v>
      </c>
      <c r="U24" s="60">
        <f>'[1]Synthèse Agence'!U24</f>
        <v>18</v>
      </c>
      <c r="W24" s="30">
        <v>19</v>
      </c>
      <c r="X24" s="30">
        <f t="shared" si="0"/>
        <v>1</v>
      </c>
      <c r="Y24" s="30">
        <f t="shared" si="1"/>
        <v>1</v>
      </c>
      <c r="Z24" s="30">
        <f t="shared" si="2"/>
        <v>1</v>
      </c>
    </row>
    <row r="25" spans="1:26" x14ac:dyDescent="0.2">
      <c r="A25" s="30">
        <f>'[1]Synthèse Agence'!A25</f>
        <v>43812</v>
      </c>
      <c r="B25" s="62">
        <f>'[1]Synthèse Agence'!B25</f>
        <v>57833</v>
      </c>
      <c r="C25" s="63"/>
      <c r="D25" s="57">
        <f>'[1]Synthèse Agence'!D25</f>
        <v>0.10389142445351909</v>
      </c>
      <c r="E25" s="58">
        <f>'[1]Synthèse Agence'!E25</f>
        <v>22</v>
      </c>
      <c r="F25" s="59">
        <f>'[1]Synthèse Agence'!F25</f>
        <v>8.9906354111565834E-2</v>
      </c>
      <c r="G25" s="58">
        <f>'[1]Synthèse Agence'!G25</f>
        <v>30</v>
      </c>
      <c r="H25" s="59">
        <f>'[1]Synthèse Agence'!H25</f>
        <v>9.7686116700201206E-2</v>
      </c>
      <c r="I25" s="58">
        <f>'[1]Synthèse Agence'!I25</f>
        <v>24</v>
      </c>
      <c r="J25" s="59">
        <f>'[1]Synthèse Agence'!J25</f>
        <v>0.18849861309264423</v>
      </c>
      <c r="K25" s="58">
        <f>'[1]Synthèse Agence'!K25</f>
        <v>8</v>
      </c>
      <c r="L25" s="59">
        <f>'[1]Synthèse Agence'!L25</f>
        <v>0.20827497113583501</v>
      </c>
      <c r="M25" s="60">
        <f>'[1]Synthèse Agence'!M25</f>
        <v>3</v>
      </c>
      <c r="N25" s="53">
        <f>'[1]Synthèse Agence'!N25</f>
        <v>0</v>
      </c>
      <c r="O25" s="53">
        <f>'[1]Synthèse Agence'!O25</f>
        <v>0</v>
      </c>
      <c r="P25" s="53">
        <f>'[1]Synthèse Agence'!P25</f>
        <v>0</v>
      </c>
      <c r="Q25" s="53">
        <f>'[1]Synthèse Agence'!Q25</f>
        <v>1</v>
      </c>
      <c r="R25" s="53">
        <f>'[1]Synthèse Agence'!R25</f>
        <v>1</v>
      </c>
      <c r="S25" s="61">
        <f>'[1]Synthèse Agence'!S25</f>
        <v>2</v>
      </c>
      <c r="T25" s="58">
        <f>'[1]Synthèse Agence'!T25</f>
        <v>87</v>
      </c>
      <c r="U25" s="60">
        <f>'[1]Synthèse Agence'!U25</f>
        <v>19</v>
      </c>
      <c r="W25" s="30">
        <v>20</v>
      </c>
      <c r="X25" s="30">
        <f t="shared" si="0"/>
        <v>1</v>
      </c>
      <c r="Y25" s="30">
        <f t="shared" si="1"/>
        <v>1</v>
      </c>
      <c r="Z25" s="30">
        <f t="shared" si="2"/>
        <v>1</v>
      </c>
    </row>
    <row r="26" spans="1:26" ht="15" x14ac:dyDescent="0.25">
      <c r="A26" s="30">
        <f>'[1]Synthèse Agence'!A26</f>
        <v>43717</v>
      </c>
      <c r="B26" s="66">
        <f>'[1]Synthèse Agence'!B26</f>
        <v>51845</v>
      </c>
      <c r="C26" s="65"/>
      <c r="D26" s="57">
        <f>'[1]Synthèse Agence'!D26</f>
        <v>8.5824323369373179E-2</v>
      </c>
      <c r="E26" s="58">
        <f>'[1]Synthèse Agence'!E26</f>
        <v>28</v>
      </c>
      <c r="F26" s="59">
        <f>'[1]Synthèse Agence'!F26</f>
        <v>0.10907852307141083</v>
      </c>
      <c r="G26" s="58">
        <f>'[1]Synthèse Agence'!G26</f>
        <v>20</v>
      </c>
      <c r="H26" s="59">
        <f>'[1]Synthèse Agence'!H26</f>
        <v>7.4715872261354302E-2</v>
      </c>
      <c r="I26" s="58">
        <f>'[1]Synthèse Agence'!I26</f>
        <v>29</v>
      </c>
      <c r="J26" s="59">
        <f>'[1]Synthèse Agence'!J26</f>
        <v>0.26863596043294236</v>
      </c>
      <c r="K26" s="58">
        <f>'[1]Synthèse Agence'!K26</f>
        <v>1</v>
      </c>
      <c r="L26" s="59">
        <f>'[1]Synthèse Agence'!L26</f>
        <v>0.15038570248622762</v>
      </c>
      <c r="M26" s="60">
        <f>'[1]Synthèse Agence'!M26</f>
        <v>14</v>
      </c>
      <c r="N26" s="53">
        <f>'[1]Synthèse Agence'!N26</f>
        <v>0</v>
      </c>
      <c r="O26" s="53">
        <f>'[1]Synthèse Agence'!O26</f>
        <v>0</v>
      </c>
      <c r="P26" s="53">
        <f>'[1]Synthèse Agence'!P26</f>
        <v>0</v>
      </c>
      <c r="Q26" s="53">
        <f>'[1]Synthèse Agence'!Q26</f>
        <v>1</v>
      </c>
      <c r="R26" s="53">
        <f>'[1]Synthèse Agence'!R26</f>
        <v>1</v>
      </c>
      <c r="S26" s="61">
        <f>'[1]Synthèse Agence'!S26</f>
        <v>2</v>
      </c>
      <c r="T26" s="58">
        <f>'[1]Synthèse Agence'!T26</f>
        <v>92</v>
      </c>
      <c r="U26" s="60">
        <f>'[1]Synthèse Agence'!U26</f>
        <v>20</v>
      </c>
      <c r="W26" s="26">
        <v>21</v>
      </c>
      <c r="X26" s="30">
        <f t="shared" si="0"/>
        <v>2</v>
      </c>
      <c r="Y26" s="30">
        <f t="shared" si="1"/>
        <v>1</v>
      </c>
      <c r="Z26" s="30">
        <f t="shared" si="2"/>
        <v>1</v>
      </c>
    </row>
    <row r="27" spans="1:26" x14ac:dyDescent="0.2">
      <c r="A27" s="30">
        <f>'[1]Synthèse Agence'!A27</f>
        <v>43763</v>
      </c>
      <c r="B27" s="55">
        <f>'[1]Synthèse Agence'!B27</f>
        <v>51734</v>
      </c>
      <c r="C27" s="56"/>
      <c r="D27" s="57">
        <f>'[1]Synthèse Agence'!D27</f>
        <v>8.1766088745224799E-2</v>
      </c>
      <c r="E27" s="58">
        <f>'[1]Synthèse Agence'!E27</f>
        <v>30</v>
      </c>
      <c r="F27" s="59">
        <f>'[1]Synthèse Agence'!F27</f>
        <v>0.10992025257886286</v>
      </c>
      <c r="G27" s="58">
        <f>'[1]Synthèse Agence'!G27</f>
        <v>19</v>
      </c>
      <c r="H27" s="59">
        <f>'[1]Synthèse Agence'!H27</f>
        <v>0.10463824614352785</v>
      </c>
      <c r="I27" s="58">
        <f>'[1]Synthèse Agence'!I27</f>
        <v>22</v>
      </c>
      <c r="J27" s="59">
        <f>'[1]Synthèse Agence'!J27</f>
        <v>0.1789224030982664</v>
      </c>
      <c r="K27" s="58">
        <f>'[1]Synthèse Agence'!K27</f>
        <v>13</v>
      </c>
      <c r="L27" s="59">
        <f>'[1]Synthèse Agence'!L27</f>
        <v>0.18497778750587743</v>
      </c>
      <c r="M27" s="60">
        <f>'[1]Synthèse Agence'!M27</f>
        <v>8</v>
      </c>
      <c r="N27" s="53">
        <f>'[1]Synthèse Agence'!N27</f>
        <v>0</v>
      </c>
      <c r="O27" s="53">
        <f>'[1]Synthèse Agence'!O27</f>
        <v>0</v>
      </c>
      <c r="P27" s="53">
        <f>'[1]Synthèse Agence'!P27</f>
        <v>0</v>
      </c>
      <c r="Q27" s="53">
        <f>'[1]Synthèse Agence'!Q27</f>
        <v>1</v>
      </c>
      <c r="R27" s="53">
        <f>'[1]Synthèse Agence'!R27</f>
        <v>1</v>
      </c>
      <c r="S27" s="61">
        <f>'[1]Synthèse Agence'!S27</f>
        <v>2</v>
      </c>
      <c r="T27" s="58">
        <f>'[1]Synthèse Agence'!T27</f>
        <v>92</v>
      </c>
      <c r="U27" s="60">
        <f>'[1]Synthèse Agence'!U27</f>
        <v>20</v>
      </c>
      <c r="W27" s="30">
        <v>22</v>
      </c>
      <c r="X27" s="30">
        <f t="shared" si="0"/>
        <v>2</v>
      </c>
      <c r="Y27" s="30">
        <f t="shared" si="1"/>
        <v>1</v>
      </c>
      <c r="Z27" s="30">
        <f t="shared" si="2"/>
        <v>1</v>
      </c>
    </row>
    <row r="28" spans="1:26" x14ac:dyDescent="0.2">
      <c r="A28" s="30">
        <f>'[1]Synthèse Agence'!A28</f>
        <v>43739</v>
      </c>
      <c r="B28" s="55">
        <f>'[1]Synthèse Agence'!B28</f>
        <v>51848</v>
      </c>
      <c r="C28" s="56"/>
      <c r="D28" s="57">
        <f>'[1]Synthèse Agence'!D28</f>
        <v>0.11040739472783294</v>
      </c>
      <c r="E28" s="58">
        <f>'[1]Synthèse Agence'!E28</f>
        <v>19</v>
      </c>
      <c r="F28" s="59">
        <f>'[1]Synthèse Agence'!F28</f>
        <v>0.10660402550817058</v>
      </c>
      <c r="G28" s="58">
        <f>'[1]Synthèse Agence'!G28</f>
        <v>22</v>
      </c>
      <c r="H28" s="59">
        <f>'[1]Synthèse Agence'!H28</f>
        <v>0.10977323477323478</v>
      </c>
      <c r="I28" s="58">
        <f>'[1]Synthèse Agence'!I28</f>
        <v>19</v>
      </c>
      <c r="J28" s="59">
        <f>'[1]Synthèse Agence'!J28</f>
        <v>0.19421684889500473</v>
      </c>
      <c r="K28" s="58">
        <f>'[1]Synthèse Agence'!K28</f>
        <v>6</v>
      </c>
      <c r="L28" s="59">
        <f>'[1]Synthèse Agence'!L28</f>
        <v>0.13457049486461251</v>
      </c>
      <c r="M28" s="60">
        <f>'[1]Synthèse Agence'!M28</f>
        <v>27</v>
      </c>
      <c r="N28" s="53">
        <f>'[1]Synthèse Agence'!N28</f>
        <v>0</v>
      </c>
      <c r="O28" s="53">
        <f>'[1]Synthèse Agence'!O28</f>
        <v>0</v>
      </c>
      <c r="P28" s="53">
        <f>'[1]Synthèse Agence'!P28</f>
        <v>0</v>
      </c>
      <c r="Q28" s="53">
        <f>'[1]Synthèse Agence'!Q28</f>
        <v>1</v>
      </c>
      <c r="R28" s="53">
        <f>'[1]Synthèse Agence'!R28</f>
        <v>0</v>
      </c>
      <c r="S28" s="61">
        <f>'[1]Synthèse Agence'!S28</f>
        <v>1</v>
      </c>
      <c r="T28" s="58">
        <f>'[1]Synthèse Agence'!T28</f>
        <v>93</v>
      </c>
      <c r="U28" s="60">
        <f>'[1]Synthèse Agence'!U28</f>
        <v>22</v>
      </c>
      <c r="W28" s="85">
        <v>23</v>
      </c>
      <c r="X28" s="30">
        <f t="shared" si="0"/>
        <v>2</v>
      </c>
      <c r="Y28" s="30">
        <f t="shared" si="1"/>
        <v>2</v>
      </c>
      <c r="Z28" s="30">
        <f t="shared" si="2"/>
        <v>1</v>
      </c>
    </row>
    <row r="29" spans="1:26" x14ac:dyDescent="0.2">
      <c r="A29" s="30">
        <f>'[1]Synthèse Agence'!A29</f>
        <v>43787</v>
      </c>
      <c r="B29" s="67">
        <f>'[1]Synthèse Agence'!B29</f>
        <v>51732</v>
      </c>
      <c r="C29" s="68"/>
      <c r="D29" s="57">
        <f>'[1]Synthèse Agence'!D29</f>
        <v>0.15251415251415251</v>
      </c>
      <c r="E29" s="58">
        <f>'[1]Synthèse Agence'!E29</f>
        <v>6</v>
      </c>
      <c r="F29" s="59">
        <f>'[1]Synthèse Agence'!F29</f>
        <v>9.7324172073030735E-2</v>
      </c>
      <c r="G29" s="58">
        <f>'[1]Synthèse Agence'!G29</f>
        <v>27</v>
      </c>
      <c r="H29" s="59">
        <f>'[1]Synthèse Agence'!H29</f>
        <v>0.10645055306100099</v>
      </c>
      <c r="I29" s="58">
        <f>'[1]Synthèse Agence'!I29</f>
        <v>21</v>
      </c>
      <c r="J29" s="59">
        <f>'[1]Synthèse Agence'!J29</f>
        <v>0.11061606503071809</v>
      </c>
      <c r="K29" s="58">
        <f>'[1]Synthèse Agence'!K29</f>
        <v>30</v>
      </c>
      <c r="L29" s="59">
        <f>'[1]Synthèse Agence'!L29</f>
        <v>0.16264117247263316</v>
      </c>
      <c r="M29" s="60">
        <f>'[1]Synthèse Agence'!M29</f>
        <v>10</v>
      </c>
      <c r="N29" s="53">
        <f>'[1]Synthèse Agence'!N29</f>
        <v>1</v>
      </c>
      <c r="O29" s="53">
        <f>'[1]Synthèse Agence'!O29</f>
        <v>0</v>
      </c>
      <c r="P29" s="53">
        <f>'[1]Synthèse Agence'!P29</f>
        <v>0</v>
      </c>
      <c r="Q29" s="53">
        <f>'[1]Synthèse Agence'!Q29</f>
        <v>0</v>
      </c>
      <c r="R29" s="53">
        <f>'[1]Synthèse Agence'!R29</f>
        <v>1</v>
      </c>
      <c r="S29" s="61">
        <f>'[1]Synthèse Agence'!S29</f>
        <v>2</v>
      </c>
      <c r="T29" s="58" t="e">
        <f>'Synthèse Magasin'!#REF!&amp;" rangs ( "&amp;'Synthèse Magasin'!#REF!&amp;" =&gt; "</f>
        <v>#REF!</v>
      </c>
      <c r="U29" s="60">
        <f>'[1]Synthèse Agence'!U29</f>
        <v>23</v>
      </c>
      <c r="W29" s="30">
        <v>24</v>
      </c>
      <c r="X29" s="30">
        <f t="shared" si="0"/>
        <v>2</v>
      </c>
      <c r="Y29" s="30">
        <f t="shared" si="1"/>
        <v>2</v>
      </c>
      <c r="Z29" s="30">
        <f t="shared" si="2"/>
        <v>1</v>
      </c>
    </row>
    <row r="30" spans="1:26" x14ac:dyDescent="0.2">
      <c r="A30" s="30">
        <f>'[1]Synthèse Agence'!A30</f>
        <v>43783</v>
      </c>
      <c r="B30" s="64">
        <f>'[1]Synthèse Agence'!B30</f>
        <v>51731</v>
      </c>
      <c r="C30" s="65"/>
      <c r="D30" s="57">
        <f>'[1]Synthèse Agence'!D30</f>
        <v>8.7677540190416736E-2</v>
      </c>
      <c r="E30" s="58">
        <f>'[1]Synthèse Agence'!E30</f>
        <v>27</v>
      </c>
      <c r="F30" s="59">
        <f>'[1]Synthèse Agence'!F30</f>
        <v>0.12520704637083097</v>
      </c>
      <c r="G30" s="58">
        <f>'[1]Synthèse Agence'!G30</f>
        <v>7</v>
      </c>
      <c r="H30" s="59">
        <f>'[1]Synthèse Agence'!H30</f>
        <v>0.10883114780637851</v>
      </c>
      <c r="I30" s="58">
        <f>'[1]Synthèse Agence'!I30</f>
        <v>20</v>
      </c>
      <c r="J30" s="59">
        <f>'[1]Synthèse Agence'!J30</f>
        <v>0.14350024649343213</v>
      </c>
      <c r="K30" s="58">
        <f>'[1]Synthèse Agence'!K30</f>
        <v>23</v>
      </c>
      <c r="L30" s="59">
        <f>'[1]Synthèse Agence'!L30</f>
        <v>0.14625284092182592</v>
      </c>
      <c r="M30" s="60">
        <f>'[1]Synthèse Agence'!M30</f>
        <v>18</v>
      </c>
      <c r="N30" s="53">
        <f>'[1]Synthèse Agence'!N30</f>
        <v>0</v>
      </c>
      <c r="O30" s="53">
        <f>'[1]Synthèse Agence'!O30</f>
        <v>0</v>
      </c>
      <c r="P30" s="53">
        <f>'[1]Synthèse Agence'!P30</f>
        <v>0</v>
      </c>
      <c r="Q30" s="53">
        <f>'[1]Synthèse Agence'!Q30</f>
        <v>1</v>
      </c>
      <c r="R30" s="53">
        <f>'[1]Synthèse Agence'!R30</f>
        <v>1</v>
      </c>
      <c r="S30" s="61">
        <f>'[1]Synthèse Agence'!S30</f>
        <v>2</v>
      </c>
      <c r="T30" s="58">
        <f>'[1]Synthèse Agence'!T30</f>
        <v>95</v>
      </c>
      <c r="U30" s="60">
        <f>'[1]Synthèse Agence'!U30</f>
        <v>24</v>
      </c>
      <c r="W30" s="30">
        <v>25</v>
      </c>
      <c r="X30" s="30">
        <f t="shared" si="0"/>
        <v>2</v>
      </c>
      <c r="Y30" s="30">
        <f t="shared" si="1"/>
        <v>2</v>
      </c>
      <c r="Z30" s="30">
        <f t="shared" si="2"/>
        <v>1</v>
      </c>
    </row>
    <row r="31" spans="1:26" x14ac:dyDescent="0.2">
      <c r="A31" s="30">
        <f>'[1]Synthèse Agence'!A31</f>
        <v>43804</v>
      </c>
      <c r="B31" s="55">
        <f>'[1]Synthèse Agence'!B31</f>
        <v>57836</v>
      </c>
      <c r="C31" s="56"/>
      <c r="D31" s="57">
        <f>'[1]Synthèse Agence'!D31</f>
        <v>0.11584068105807235</v>
      </c>
      <c r="E31" s="58">
        <f>'[1]Synthèse Agence'!E31</f>
        <v>18</v>
      </c>
      <c r="F31" s="59">
        <f>'[1]Synthèse Agence'!F31</f>
        <v>9.4514915175017131E-2</v>
      </c>
      <c r="G31" s="58">
        <f>'[1]Synthèse Agence'!G31</f>
        <v>29</v>
      </c>
      <c r="H31" s="59">
        <f>'[1]Synthèse Agence'!H31</f>
        <v>0.11820142109296858</v>
      </c>
      <c r="I31" s="58">
        <f>'[1]Synthèse Agence'!I31</f>
        <v>14</v>
      </c>
      <c r="J31" s="59">
        <f>'[1]Synthèse Agence'!J31</f>
        <v>0.18722415657692215</v>
      </c>
      <c r="K31" s="58">
        <f>'[1]Synthèse Agence'!K31</f>
        <v>9</v>
      </c>
      <c r="L31" s="59">
        <f>'[1]Synthèse Agence'!L31</f>
        <v>0.13648185320011944</v>
      </c>
      <c r="M31" s="60">
        <f>'[1]Synthèse Agence'!M31</f>
        <v>25</v>
      </c>
      <c r="N31" s="53">
        <f>'[1]Synthèse Agence'!N31</f>
        <v>0</v>
      </c>
      <c r="O31" s="53">
        <f>'[1]Synthèse Agence'!O31</f>
        <v>0</v>
      </c>
      <c r="P31" s="53">
        <f>'[1]Synthèse Agence'!P31</f>
        <v>0</v>
      </c>
      <c r="Q31" s="53">
        <f>'[1]Synthèse Agence'!Q31</f>
        <v>1</v>
      </c>
      <c r="R31" s="53">
        <f>'[1]Synthèse Agence'!R31</f>
        <v>0</v>
      </c>
      <c r="S31" s="61">
        <f>'[1]Synthèse Agence'!S31</f>
        <v>1</v>
      </c>
      <c r="T31" s="58">
        <f>'[1]Synthèse Agence'!T31</f>
        <v>95</v>
      </c>
      <c r="U31" s="60">
        <f>'[1]Synthèse Agence'!U31</f>
        <v>24</v>
      </c>
      <c r="W31" s="30">
        <v>26</v>
      </c>
      <c r="X31" s="30">
        <f t="shared" si="0"/>
        <v>2</v>
      </c>
      <c r="Y31" s="30">
        <f t="shared" si="1"/>
        <v>2</v>
      </c>
      <c r="Z31" s="30">
        <f t="shared" si="2"/>
        <v>1</v>
      </c>
    </row>
    <row r="32" spans="1:26" x14ac:dyDescent="0.2">
      <c r="A32" s="30">
        <f>'[1]Synthèse Agence'!A32</f>
        <v>43739</v>
      </c>
      <c r="B32" s="64">
        <f>'[1]Synthèse Agence'!B32</f>
        <v>51852</v>
      </c>
      <c r="C32" s="65"/>
      <c r="D32" s="57">
        <f>'[1]Synthèse Agence'!D32</f>
        <v>0.11687624867787048</v>
      </c>
      <c r="E32" s="58">
        <f>'[1]Synthèse Agence'!E32</f>
        <v>17</v>
      </c>
      <c r="F32" s="59">
        <f>'[1]Synthèse Agence'!F32</f>
        <v>8.1759857655182594E-2</v>
      </c>
      <c r="G32" s="58">
        <f>'[1]Synthèse Agence'!G32</f>
        <v>32</v>
      </c>
      <c r="H32" s="59">
        <f>'[1]Synthèse Agence'!H32</f>
        <v>0.11058946906323927</v>
      </c>
      <c r="I32" s="58">
        <f>'[1]Synthèse Agence'!I32</f>
        <v>18</v>
      </c>
      <c r="J32" s="59">
        <f>'[1]Synthèse Agence'!J32</f>
        <v>0.18944774242157264</v>
      </c>
      <c r="K32" s="58">
        <f>'[1]Synthèse Agence'!K32</f>
        <v>7</v>
      </c>
      <c r="L32" s="59">
        <f>'[1]Synthèse Agence'!L32</f>
        <v>0.13457049486461251</v>
      </c>
      <c r="M32" s="60">
        <f>'[1]Synthèse Agence'!M32</f>
        <v>27</v>
      </c>
      <c r="N32" s="53">
        <f>'[1]Synthèse Agence'!N32</f>
        <v>0</v>
      </c>
      <c r="O32" s="53">
        <f>'[1]Synthèse Agence'!O32</f>
        <v>0</v>
      </c>
      <c r="P32" s="53">
        <f>'[1]Synthèse Agence'!P32</f>
        <v>0</v>
      </c>
      <c r="Q32" s="53">
        <f>'[1]Synthèse Agence'!Q32</f>
        <v>1</v>
      </c>
      <c r="R32" s="53">
        <f>'[1]Synthèse Agence'!R32</f>
        <v>0</v>
      </c>
      <c r="S32" s="61">
        <f>'[1]Synthèse Agence'!S32</f>
        <v>1</v>
      </c>
      <c r="T32" s="58">
        <f>'[1]Synthèse Agence'!T32</f>
        <v>101</v>
      </c>
      <c r="U32" s="60">
        <f>'[1]Synthèse Agence'!U32</f>
        <v>26</v>
      </c>
      <c r="W32" s="30">
        <v>27</v>
      </c>
      <c r="X32" s="30">
        <f t="shared" si="0"/>
        <v>3</v>
      </c>
      <c r="Y32" s="30">
        <f t="shared" si="1"/>
        <v>3</v>
      </c>
      <c r="Z32" s="30">
        <f t="shared" si="2"/>
        <v>1</v>
      </c>
    </row>
    <row r="33" spans="1:26" x14ac:dyDescent="0.2">
      <c r="A33" s="30">
        <f>'[1]Synthèse Agence'!A33</f>
        <v>43864</v>
      </c>
      <c r="B33" s="55">
        <f>'[1]Synthèse Agence'!B33</f>
        <v>6700</v>
      </c>
      <c r="C33" s="56"/>
      <c r="D33" s="57">
        <f>'[1]Synthèse Agence'!D33</f>
        <v>0.14257684761281886</v>
      </c>
      <c r="E33" s="58">
        <f>'[1]Synthèse Agence'!E33</f>
        <v>8</v>
      </c>
      <c r="F33" s="59">
        <f>'[1]Synthèse Agence'!F33</f>
        <v>9.9519895681420528E-2</v>
      </c>
      <c r="G33" s="58">
        <f>'[1]Synthèse Agence'!G33</f>
        <v>26</v>
      </c>
      <c r="H33" s="59">
        <f>'[1]Synthèse Agence'!H33</f>
        <v>9.2523860021208909E-2</v>
      </c>
      <c r="I33" s="58">
        <f>'[1]Synthèse Agence'!I33</f>
        <v>26</v>
      </c>
      <c r="J33" s="59">
        <f>'[1]Synthèse Agence'!J33</f>
        <v>0.18222748965703439</v>
      </c>
      <c r="K33" s="58">
        <f>'[1]Synthèse Agence'!K33</f>
        <v>12</v>
      </c>
      <c r="L33" s="59">
        <f>'[1]Synthèse Agence'!L33</f>
        <v>9.2637972262075555E-2</v>
      </c>
      <c r="M33" s="60">
        <f>'[1]Synthèse Agence'!M33</f>
        <v>32</v>
      </c>
      <c r="N33" s="53">
        <f>'[1]Synthèse Agence'!N33</f>
        <v>1</v>
      </c>
      <c r="O33" s="53">
        <f>'[1]Synthèse Agence'!O33</f>
        <v>0</v>
      </c>
      <c r="P33" s="53">
        <f>'[1]Synthèse Agence'!P33</f>
        <v>0</v>
      </c>
      <c r="Q33" s="53">
        <f>'[1]Synthèse Agence'!Q33</f>
        <v>1</v>
      </c>
      <c r="R33" s="53">
        <f>'[1]Synthèse Agence'!R33</f>
        <v>0</v>
      </c>
      <c r="S33" s="61">
        <f>'[1]Synthèse Agence'!S33</f>
        <v>2</v>
      </c>
      <c r="T33" s="58">
        <f>'[1]Synthèse Agence'!T33</f>
        <v>104</v>
      </c>
      <c r="U33" s="60">
        <f>'[1]Synthèse Agence'!U33</f>
        <v>27</v>
      </c>
      <c r="W33" s="30">
        <v>28</v>
      </c>
      <c r="X33" s="30">
        <f t="shared" si="0"/>
        <v>3</v>
      </c>
      <c r="Y33" s="30">
        <f t="shared" si="1"/>
        <v>4</v>
      </c>
      <c r="Z33" s="30">
        <f t="shared" si="2"/>
        <v>1</v>
      </c>
    </row>
    <row r="34" spans="1:26" x14ac:dyDescent="0.2">
      <c r="A34" s="30">
        <f>'[1]Synthèse Agence'!A34</f>
        <v>43783</v>
      </c>
      <c r="B34" s="64">
        <f>'[1]Synthèse Agence'!B34</f>
        <v>51700</v>
      </c>
      <c r="C34" s="65"/>
      <c r="D34" s="57">
        <f>'[1]Synthèse Agence'!D34</f>
        <v>9.6205511701980329E-2</v>
      </c>
      <c r="E34" s="58">
        <f>'[1]Synthèse Agence'!E34</f>
        <v>25</v>
      </c>
      <c r="F34" s="59">
        <f>'[1]Synthèse Agence'!F34</f>
        <v>8.40633021596877E-2</v>
      </c>
      <c r="G34" s="58">
        <f>'[1]Synthèse Agence'!G34</f>
        <v>31</v>
      </c>
      <c r="H34" s="59">
        <f>'[1]Synthèse Agence'!H34</f>
        <v>0.13969104493891799</v>
      </c>
      <c r="I34" s="58">
        <f>'[1]Synthèse Agence'!I34</f>
        <v>7</v>
      </c>
      <c r="J34" s="59">
        <f>'[1]Synthèse Agence'!J34</f>
        <v>0.1333218709086674</v>
      </c>
      <c r="K34" s="58">
        <f>'[1]Synthèse Agence'!K34</f>
        <v>28</v>
      </c>
      <c r="L34" s="59">
        <f>'[1]Synthèse Agence'!L34</f>
        <v>0.14625284092182592</v>
      </c>
      <c r="M34" s="60">
        <f>'[1]Synthèse Agence'!M34</f>
        <v>18</v>
      </c>
      <c r="N34" s="53">
        <f>'[1]Synthèse Agence'!N34</f>
        <v>0</v>
      </c>
      <c r="O34" s="53">
        <f>'[1]Synthèse Agence'!O34</f>
        <v>0</v>
      </c>
      <c r="P34" s="53">
        <f>'[1]Synthèse Agence'!P34</f>
        <v>0</v>
      </c>
      <c r="Q34" s="53">
        <f>'[1]Synthèse Agence'!Q34</f>
        <v>0</v>
      </c>
      <c r="R34" s="53">
        <f>'[1]Synthèse Agence'!R34</f>
        <v>1</v>
      </c>
      <c r="S34" s="61">
        <f>'[1]Synthèse Agence'!S34</f>
        <v>1</v>
      </c>
      <c r="T34" s="58">
        <f>'[1]Synthèse Agence'!T34</f>
        <v>109</v>
      </c>
      <c r="U34" s="60">
        <f>'[1]Synthèse Agence'!U34</f>
        <v>28</v>
      </c>
      <c r="W34" s="30">
        <v>29</v>
      </c>
      <c r="X34" s="30">
        <f t="shared" si="0"/>
        <v>3</v>
      </c>
      <c r="Y34" s="30">
        <f t="shared" si="1"/>
        <v>4</v>
      </c>
      <c r="Z34" s="30">
        <f t="shared" si="2"/>
        <v>1</v>
      </c>
    </row>
    <row r="35" spans="1:26" x14ac:dyDescent="0.2">
      <c r="A35" s="30">
        <f>'[1]Synthèse Agence'!A35</f>
        <v>43711</v>
      </c>
      <c r="B35" s="55">
        <f>'[1]Synthèse Agence'!B35</f>
        <v>51851</v>
      </c>
      <c r="C35" s="56"/>
      <c r="D35" s="57">
        <f>'[1]Synthèse Agence'!D35</f>
        <v>0.10278008748779871</v>
      </c>
      <c r="E35" s="58">
        <f>'[1]Synthèse Agence'!E35</f>
        <v>23</v>
      </c>
      <c r="F35" s="59">
        <f>'[1]Synthèse Agence'!F35</f>
        <v>0.11808891527230658</v>
      </c>
      <c r="G35" s="58">
        <f>'[1]Synthèse Agence'!G35</f>
        <v>11</v>
      </c>
      <c r="H35" s="59">
        <f>'[1]Synthèse Agence'!H35</f>
        <v>0.10141637668551545</v>
      </c>
      <c r="I35" s="58">
        <f>'[1]Synthèse Agence'!I35</f>
        <v>23</v>
      </c>
      <c r="J35" s="59">
        <f>'[1]Synthèse Agence'!J35</f>
        <v>0.1345620729612019</v>
      </c>
      <c r="K35" s="58">
        <f>'[1]Synthèse Agence'!K35</f>
        <v>27</v>
      </c>
      <c r="L35" s="59">
        <f>'[1]Synthèse Agence'!L35</f>
        <v>0.11834554334554333</v>
      </c>
      <c r="M35" s="60">
        <f>'[1]Synthèse Agence'!M35</f>
        <v>29</v>
      </c>
      <c r="N35" s="53">
        <f>'[1]Synthèse Agence'!N35</f>
        <v>0</v>
      </c>
      <c r="O35" s="53">
        <f>'[1]Synthèse Agence'!O35</f>
        <v>0</v>
      </c>
      <c r="P35" s="53">
        <f>'[1]Synthèse Agence'!P35</f>
        <v>0</v>
      </c>
      <c r="Q35" s="53">
        <f>'[1]Synthèse Agence'!Q35</f>
        <v>0</v>
      </c>
      <c r="R35" s="53">
        <f>'[1]Synthèse Agence'!R35</f>
        <v>0</v>
      </c>
      <c r="S35" s="61">
        <f>'[1]Synthèse Agence'!S35</f>
        <v>0</v>
      </c>
      <c r="T35" s="58">
        <f>'[1]Synthèse Agence'!T35</f>
        <v>113</v>
      </c>
      <c r="U35" s="60">
        <f>'[1]Synthèse Agence'!U35</f>
        <v>29</v>
      </c>
      <c r="W35" s="30">
        <v>30</v>
      </c>
      <c r="X35" s="30">
        <f t="shared" si="0"/>
        <v>3</v>
      </c>
      <c r="Y35" s="30">
        <f t="shared" si="1"/>
        <v>4</v>
      </c>
      <c r="Z35" s="30">
        <f t="shared" si="2"/>
        <v>1</v>
      </c>
    </row>
    <row r="36" spans="1:26" ht="15" x14ac:dyDescent="0.25">
      <c r="A36" s="30">
        <f>'[1]Synthèse Agence'!A36</f>
        <v>43717</v>
      </c>
      <c r="B36" s="55">
        <f>'[1]Synthèse Agence'!B36</f>
        <v>51855</v>
      </c>
      <c r="C36" s="56"/>
      <c r="D36" s="57">
        <f>'[1]Synthèse Agence'!D36</f>
        <v>9.9502127536399698E-2</v>
      </c>
      <c r="E36" s="58">
        <f>'[1]Synthèse Agence'!E36</f>
        <v>24</v>
      </c>
      <c r="F36" s="59">
        <f>'[1]Synthèse Agence'!F36</f>
        <v>0.10595899382558363</v>
      </c>
      <c r="G36" s="58">
        <f>'[1]Synthèse Agence'!G36</f>
        <v>24</v>
      </c>
      <c r="H36" s="59">
        <f>'[1]Synthèse Agence'!H36</f>
        <v>9.5268467295802156E-2</v>
      </c>
      <c r="I36" s="58">
        <f>'[1]Synthèse Agence'!I36</f>
        <v>25</v>
      </c>
      <c r="J36" s="59">
        <f>'[1]Synthèse Agence'!J36</f>
        <v>0.13565526798317395</v>
      </c>
      <c r="K36" s="58">
        <f>'[1]Synthèse Agence'!K36</f>
        <v>26</v>
      </c>
      <c r="L36" s="59">
        <f>'[1]Synthèse Agence'!L36</f>
        <v>0.15038570248622762</v>
      </c>
      <c r="M36" s="60">
        <f>'[1]Synthèse Agence'!M36</f>
        <v>14</v>
      </c>
      <c r="N36" s="53">
        <f>'[1]Synthèse Agence'!N36</f>
        <v>0</v>
      </c>
      <c r="O36" s="53">
        <f>'[1]Synthèse Agence'!O36</f>
        <v>0</v>
      </c>
      <c r="P36" s="53">
        <f>'[1]Synthèse Agence'!P36</f>
        <v>0</v>
      </c>
      <c r="Q36" s="53">
        <f>'[1]Synthèse Agence'!Q36</f>
        <v>0</v>
      </c>
      <c r="R36" s="53">
        <f>'[1]Synthèse Agence'!R36</f>
        <v>1</v>
      </c>
      <c r="S36" s="61">
        <f>'[1]Synthèse Agence'!S36</f>
        <v>1</v>
      </c>
      <c r="T36" s="58">
        <f>'[1]Synthèse Agence'!T36</f>
        <v>113</v>
      </c>
      <c r="U36" s="60">
        <f>'[1]Synthèse Agence'!U36</f>
        <v>29</v>
      </c>
      <c r="W36" s="26">
        <v>31</v>
      </c>
      <c r="X36" s="30">
        <f t="shared" si="0"/>
        <v>3</v>
      </c>
      <c r="Y36" s="30">
        <f t="shared" si="1"/>
        <v>4</v>
      </c>
      <c r="Z36" s="30">
        <f t="shared" si="2"/>
        <v>1</v>
      </c>
    </row>
    <row r="37" spans="1:26" x14ac:dyDescent="0.2">
      <c r="A37" s="30">
        <f>'[1]Synthèse Agence'!A37</f>
        <v>43765</v>
      </c>
      <c r="B37" s="66">
        <f>'[1]Synthèse Agence'!B37</f>
        <v>53538</v>
      </c>
      <c r="C37" s="65"/>
      <c r="D37" s="57">
        <f>'[1]Synthèse Agence'!D37</f>
        <v>0.10727353639240506</v>
      </c>
      <c r="E37" s="58">
        <f>'[1]Synthèse Agence'!E37</f>
        <v>21</v>
      </c>
      <c r="F37" s="59">
        <f>'[1]Synthèse Agence'!F37</f>
        <v>0.11060236958318991</v>
      </c>
      <c r="G37" s="58">
        <f>'[1]Synthèse Agence'!G37</f>
        <v>18</v>
      </c>
      <c r="H37" s="59">
        <f>'[1]Synthèse Agence'!H37</f>
        <v>8.2657888642604288E-2</v>
      </c>
      <c r="I37" s="58">
        <f>'[1]Synthèse Agence'!I37</f>
        <v>28</v>
      </c>
      <c r="J37" s="59">
        <f>'[1]Synthèse Agence'!J37</f>
        <v>0.12334781348788197</v>
      </c>
      <c r="K37" s="58">
        <f>'[1]Synthèse Agence'!K37</f>
        <v>29</v>
      </c>
      <c r="L37" s="59">
        <f>'[1]Synthèse Agence'!L37</f>
        <v>0.14397751639957876</v>
      </c>
      <c r="M37" s="60">
        <f>'[1]Synthèse Agence'!M37</f>
        <v>22</v>
      </c>
      <c r="N37" s="53">
        <f>'[1]Synthèse Agence'!N37</f>
        <v>0</v>
      </c>
      <c r="O37" s="53">
        <f>'[1]Synthèse Agence'!O37</f>
        <v>0</v>
      </c>
      <c r="P37" s="53">
        <f>'[1]Synthèse Agence'!P37</f>
        <v>0</v>
      </c>
      <c r="Q37" s="53">
        <f>'[1]Synthèse Agence'!Q37</f>
        <v>0</v>
      </c>
      <c r="R37" s="53">
        <f>'[1]Synthèse Agence'!R37</f>
        <v>1</v>
      </c>
      <c r="S37" s="61">
        <f>'[1]Synthèse Agence'!S37</f>
        <v>1</v>
      </c>
      <c r="T37" s="58">
        <f>'[1]Synthèse Agence'!T37</f>
        <v>118</v>
      </c>
      <c r="U37" s="60">
        <f>'[1]Synthèse Agence'!U37</f>
        <v>31</v>
      </c>
      <c r="W37" s="30">
        <v>32</v>
      </c>
      <c r="X37" s="30">
        <f t="shared" si="0"/>
        <v>3</v>
      </c>
      <c r="Y37" s="30">
        <f t="shared" si="1"/>
        <v>4</v>
      </c>
      <c r="Z37" s="30">
        <f t="shared" si="2"/>
        <v>1</v>
      </c>
    </row>
    <row r="38" spans="1:26" ht="13.5" thickBot="1" x14ac:dyDescent="0.25">
      <c r="A38" s="30">
        <f>'[1]Synthèse Agence'!A38</f>
        <v>43711</v>
      </c>
      <c r="B38" s="69">
        <f>'[1]Synthèse Agence'!B38</f>
        <v>1840</v>
      </c>
      <c r="C38" s="70"/>
      <c r="D38" s="71">
        <f>'[1]Synthèse Agence'!D38</f>
        <v>7.9143966332822238E-2</v>
      </c>
      <c r="E38" s="72">
        <f>'[1]Synthèse Agence'!E38</f>
        <v>31</v>
      </c>
      <c r="F38" s="73">
        <f>'[1]Synthèse Agence'!F38</f>
        <v>9.5118104283775928E-2</v>
      </c>
      <c r="G38" s="72">
        <f>'[1]Synthèse Agence'!G38</f>
        <v>28</v>
      </c>
      <c r="H38" s="73">
        <f>'[1]Synthèse Agence'!H38</f>
        <v>9.0564664006040338E-2</v>
      </c>
      <c r="I38" s="72">
        <f>'[1]Synthèse Agence'!I38</f>
        <v>27</v>
      </c>
      <c r="J38" s="73">
        <f>'[1]Synthèse Agence'!J38</f>
        <v>8.5938727415553806E-2</v>
      </c>
      <c r="K38" s="72">
        <f>'[1]Synthèse Agence'!K38</f>
        <v>32</v>
      </c>
      <c r="L38" s="73">
        <f>'[1]Synthèse Agence'!L38</f>
        <v>0.11834554334554333</v>
      </c>
      <c r="M38" s="74">
        <f>'[1]Synthèse Agence'!M38</f>
        <v>29</v>
      </c>
      <c r="N38" s="53">
        <f>'[1]Synthèse Agence'!N38</f>
        <v>0</v>
      </c>
      <c r="O38" s="53">
        <f>'[1]Synthèse Agence'!O38</f>
        <v>0</v>
      </c>
      <c r="P38" s="53">
        <f>'[1]Synthèse Agence'!P38</f>
        <v>0</v>
      </c>
      <c r="Q38" s="53">
        <f>'[1]Synthèse Agence'!Q38</f>
        <v>0</v>
      </c>
      <c r="R38" s="53">
        <f>'[1]Synthèse Agence'!R38</f>
        <v>0</v>
      </c>
      <c r="S38" s="75">
        <f>'[1]Synthèse Agence'!S38</f>
        <v>0</v>
      </c>
      <c r="T38" s="72">
        <f>'[1]Synthèse Agence'!T38</f>
        <v>147</v>
      </c>
      <c r="U38" s="74">
        <f>'[1]Synthèse Agence'!U38</f>
        <v>32</v>
      </c>
      <c r="W38" s="85">
        <v>33</v>
      </c>
      <c r="X38" s="30">
        <f t="shared" si="0"/>
        <v>3</v>
      </c>
      <c r="Y38" s="30">
        <f t="shared" si="1"/>
        <v>4</v>
      </c>
      <c r="Z38" s="30">
        <f t="shared" si="2"/>
        <v>1</v>
      </c>
    </row>
    <row r="39" spans="1:26" ht="13.5" thickBot="1" x14ac:dyDescent="0.25">
      <c r="A39" s="30">
        <f>'[1]Synthèse Agence'!A39</f>
        <v>0</v>
      </c>
      <c r="B39" s="222" t="str">
        <f>'[1]Synthèse Agence'!B39</f>
        <v>Agences Catégorie B</v>
      </c>
      <c r="C39" s="223">
        <f>'[1]Synthèse Agence'!C39</f>
        <v>0</v>
      </c>
      <c r="D39" s="224" t="str">
        <f>'[1]Synthèse Agence'!D39</f>
        <v>Plafonnement à 44%</v>
      </c>
      <c r="E39" s="225">
        <f>'[1]Synthèse Agence'!E39</f>
        <v>0</v>
      </c>
      <c r="F39" s="225">
        <f>'[1]Synthèse Agence'!F39</f>
        <v>0</v>
      </c>
      <c r="G39" s="225">
        <f>'[1]Synthèse Agence'!G39</f>
        <v>0</v>
      </c>
      <c r="H39" s="225">
        <f>'[1]Synthèse Agence'!H39</f>
        <v>0</v>
      </c>
      <c r="I39" s="225">
        <f>'[1]Synthèse Agence'!I39</f>
        <v>0</v>
      </c>
      <c r="J39" s="225">
        <f>'[1]Synthèse Agence'!J39</f>
        <v>0</v>
      </c>
      <c r="K39" s="225">
        <f>'[1]Synthèse Agence'!K39</f>
        <v>0</v>
      </c>
      <c r="L39" s="225">
        <f>'[1]Synthèse Agence'!L39</f>
        <v>0</v>
      </c>
      <c r="M39" s="226">
        <f>'[1]Synthèse Agence'!M39</f>
        <v>0</v>
      </c>
      <c r="N39" s="46">
        <f>'[1]Synthèse Agence'!N39</f>
        <v>0</v>
      </c>
      <c r="O39" s="46">
        <f>'[1]Synthèse Agence'!O39</f>
        <v>0</v>
      </c>
      <c r="P39" s="46">
        <f>'[1]Synthèse Agence'!P39</f>
        <v>0</v>
      </c>
      <c r="Q39" s="46">
        <f>'[1]Synthèse Agence'!Q39</f>
        <v>0</v>
      </c>
      <c r="R39" s="46">
        <f>'[1]Synthèse Agence'!R39</f>
        <v>0</v>
      </c>
      <c r="S39" s="76">
        <f>'[1]Synthèse Agence'!S39</f>
        <v>0</v>
      </c>
      <c r="T39" s="227">
        <f>'[1]Synthèse Agence'!T39</f>
        <v>0</v>
      </c>
      <c r="U39" s="223">
        <f>'[1]Synthèse Agence'!U39</f>
        <v>0</v>
      </c>
      <c r="W39" s="30">
        <v>34</v>
      </c>
      <c r="X39" s="30">
        <f t="shared" si="0"/>
        <v>3</v>
      </c>
      <c r="Y39" s="30">
        <f t="shared" si="1"/>
        <v>4</v>
      </c>
      <c r="Z39" s="30">
        <f t="shared" si="2"/>
        <v>1</v>
      </c>
    </row>
    <row r="40" spans="1:26" x14ac:dyDescent="0.2">
      <c r="A40" s="30">
        <f>'[1]Synthèse Agence'!A40</f>
        <v>43866</v>
      </c>
      <c r="B40" s="77">
        <f>'[1]Synthèse Agence'!B40</f>
        <v>56741</v>
      </c>
      <c r="C40" s="78"/>
      <c r="D40" s="49">
        <f>'[1]Synthèse Agence'!D40</f>
        <v>0.15873972602739725</v>
      </c>
      <c r="E40" s="50">
        <f>'[1]Synthèse Agence'!E40</f>
        <v>2</v>
      </c>
      <c r="F40" s="51">
        <f>'[1]Synthèse Agence'!F40</f>
        <v>0.14815230426589002</v>
      </c>
      <c r="G40" s="50">
        <f>'[1]Synthèse Agence'!G40</f>
        <v>2</v>
      </c>
      <c r="H40" s="51">
        <f>'[1]Synthèse Agence'!H40</f>
        <v>0.13625869653386577</v>
      </c>
      <c r="I40" s="50">
        <f>'[1]Synthèse Agence'!I40</f>
        <v>4</v>
      </c>
      <c r="J40" s="51">
        <f>'[1]Synthèse Agence'!J40</f>
        <v>0.24079037574159523</v>
      </c>
      <c r="K40" s="50">
        <f>'[1]Synthèse Agence'!K40</f>
        <v>5</v>
      </c>
      <c r="L40" s="51">
        <f>'[1]Synthèse Agence'!L40</f>
        <v>0.17638975966562173</v>
      </c>
      <c r="M40" s="52">
        <f>'[1]Synthèse Agence'!M40</f>
        <v>9</v>
      </c>
      <c r="N40" s="53">
        <f>'[1]Synthèse Agence'!N40</f>
        <v>1</v>
      </c>
      <c r="O40" s="53">
        <f>'[1]Synthèse Agence'!O40</f>
        <v>1</v>
      </c>
      <c r="P40" s="53">
        <f>'[1]Synthèse Agence'!P40</f>
        <v>0</v>
      </c>
      <c r="Q40" s="53">
        <f>'[1]Synthèse Agence'!Q40</f>
        <v>1</v>
      </c>
      <c r="R40" s="53">
        <f>'[1]Synthèse Agence'!R40</f>
        <v>1</v>
      </c>
      <c r="S40" s="61">
        <f>'[1]Synthèse Agence'!S40</f>
        <v>4</v>
      </c>
      <c r="T40" s="58">
        <f>'[1]Synthèse Agence'!T40</f>
        <v>22</v>
      </c>
      <c r="U40" s="60">
        <f>'[1]Synthèse Agence'!U40</f>
        <v>1</v>
      </c>
      <c r="W40" s="30">
        <v>35</v>
      </c>
      <c r="X40" s="30">
        <f t="shared" si="0"/>
        <v>3</v>
      </c>
      <c r="Y40" s="30">
        <f t="shared" si="1"/>
        <v>4</v>
      </c>
      <c r="Z40" s="30">
        <f t="shared" si="2"/>
        <v>1</v>
      </c>
    </row>
    <row r="41" spans="1:26" x14ac:dyDescent="0.2">
      <c r="A41" s="30">
        <f>'[1]Synthèse Agence'!A41</f>
        <v>43741</v>
      </c>
      <c r="B41" s="67">
        <f>'[1]Synthèse Agence'!B41</f>
        <v>1836</v>
      </c>
      <c r="C41" s="68"/>
      <c r="D41" s="57">
        <f>'[1]Synthèse Agence'!D41</f>
        <v>0.1455827937095282</v>
      </c>
      <c r="E41" s="58">
        <f>'[1]Synthèse Agence'!E41</f>
        <v>5</v>
      </c>
      <c r="F41" s="59">
        <f>'[1]Synthèse Agence'!F41</f>
        <v>0.12546770447043482</v>
      </c>
      <c r="G41" s="58">
        <f>'[1]Synthèse Agence'!G41</f>
        <v>5</v>
      </c>
      <c r="H41" s="59">
        <f>'[1]Synthèse Agence'!H41</f>
        <v>0.12563131313131315</v>
      </c>
      <c r="I41" s="58">
        <f>'[1]Synthèse Agence'!I41</f>
        <v>6</v>
      </c>
      <c r="J41" s="59">
        <f>'[1]Synthèse Agence'!J41</f>
        <v>0.17550649546766142</v>
      </c>
      <c r="K41" s="58">
        <f>'[1]Synthèse Agence'!K41</f>
        <v>9</v>
      </c>
      <c r="L41" s="59">
        <f>'[1]Synthèse Agence'!L41</f>
        <v>0.23351473948181881</v>
      </c>
      <c r="M41" s="60">
        <f>'[1]Synthèse Agence'!M41</f>
        <v>1</v>
      </c>
      <c r="N41" s="53">
        <f>'[1]Synthèse Agence'!N41</f>
        <v>1</v>
      </c>
      <c r="O41" s="53">
        <f>'[1]Synthèse Agence'!O41</f>
        <v>0</v>
      </c>
      <c r="P41" s="53">
        <f>'[1]Synthèse Agence'!P41</f>
        <v>0</v>
      </c>
      <c r="Q41" s="53">
        <f>'[1]Synthèse Agence'!Q41</f>
        <v>1</v>
      </c>
      <c r="R41" s="53">
        <f>'[1]Synthèse Agence'!R41</f>
        <v>1</v>
      </c>
      <c r="S41" s="61">
        <f>'[1]Synthèse Agence'!S41</f>
        <v>3</v>
      </c>
      <c r="T41" s="58">
        <f>'[1]Synthèse Agence'!T41</f>
        <v>26</v>
      </c>
      <c r="U41" s="60">
        <f>'[1]Synthèse Agence'!U41</f>
        <v>2</v>
      </c>
      <c r="W41" s="30">
        <v>36</v>
      </c>
      <c r="X41" s="30">
        <f t="shared" si="0"/>
        <v>3</v>
      </c>
      <c r="Y41" s="30">
        <f t="shared" si="1"/>
        <v>5</v>
      </c>
      <c r="Z41" s="30">
        <f t="shared" si="2"/>
        <v>2</v>
      </c>
    </row>
    <row r="42" spans="1:26" x14ac:dyDescent="0.2">
      <c r="A42" s="30">
        <f>'[1]Synthèse Agence'!A42</f>
        <v>43864</v>
      </c>
      <c r="B42" s="64">
        <f>'[1]Synthèse Agence'!B42</f>
        <v>56733</v>
      </c>
      <c r="C42" s="65"/>
      <c r="D42" s="57">
        <f>'[1]Synthèse Agence'!D42</f>
        <v>0.13752913752913754</v>
      </c>
      <c r="E42" s="58">
        <f>'[1]Synthèse Agence'!E42</f>
        <v>6</v>
      </c>
      <c r="F42" s="59">
        <f>'[1]Synthèse Agence'!F42</f>
        <v>0.15398271892613791</v>
      </c>
      <c r="G42" s="58">
        <f>'[1]Synthèse Agence'!G42</f>
        <v>1</v>
      </c>
      <c r="H42" s="59">
        <f>'[1]Synthèse Agence'!H42</f>
        <v>0.22272553881365631</v>
      </c>
      <c r="I42" s="58">
        <f>'[1]Synthèse Agence'!I42</f>
        <v>1</v>
      </c>
      <c r="J42" s="59">
        <f>'[1]Synthèse Agence'!J42</f>
        <v>0.32133024227234752</v>
      </c>
      <c r="K42" s="58">
        <f>'[1]Synthèse Agence'!K42</f>
        <v>1</v>
      </c>
      <c r="L42" s="59">
        <f>'[1]Synthèse Agence'!L42</f>
        <v>9.2637972262075555E-2</v>
      </c>
      <c r="M42" s="60">
        <f>'[1]Synthèse Agence'!M42</f>
        <v>18</v>
      </c>
      <c r="N42" s="53">
        <f>'[1]Synthèse Agence'!N42</f>
        <v>0</v>
      </c>
      <c r="O42" s="53">
        <f>'[1]Synthèse Agence'!O42</f>
        <v>1</v>
      </c>
      <c r="P42" s="53">
        <f>'[1]Synthèse Agence'!P42</f>
        <v>1</v>
      </c>
      <c r="Q42" s="53">
        <f>'[1]Synthèse Agence'!Q42</f>
        <v>1</v>
      </c>
      <c r="R42" s="53">
        <f>'[1]Synthèse Agence'!R42</f>
        <v>0</v>
      </c>
      <c r="S42" s="61">
        <f>'[1]Synthèse Agence'!S42</f>
        <v>3</v>
      </c>
      <c r="T42" s="58">
        <f>'[1]Synthèse Agence'!T42</f>
        <v>27</v>
      </c>
      <c r="U42" s="60">
        <f>'[1]Synthèse Agence'!U42</f>
        <v>3</v>
      </c>
      <c r="W42" s="30">
        <v>37</v>
      </c>
      <c r="X42" s="30">
        <f t="shared" si="0"/>
        <v>3</v>
      </c>
      <c r="Y42" s="30">
        <f t="shared" si="1"/>
        <v>5</v>
      </c>
      <c r="Z42" s="30">
        <f t="shared" si="2"/>
        <v>2</v>
      </c>
    </row>
    <row r="43" spans="1:26" x14ac:dyDescent="0.2">
      <c r="A43" s="30">
        <f>'[1]Synthèse Agence'!A43</f>
        <v>43733</v>
      </c>
      <c r="B43" s="62">
        <f>'[1]Synthèse Agence'!B43</f>
        <v>51232</v>
      </c>
      <c r="C43" s="63"/>
      <c r="D43" s="57">
        <f>'[1]Synthèse Agence'!D43</f>
        <v>0.16742286751361163</v>
      </c>
      <c r="E43" s="58">
        <f>'[1]Synthèse Agence'!E43</f>
        <v>1</v>
      </c>
      <c r="F43" s="59">
        <f>'[1]Synthèse Agence'!F43</f>
        <v>0.10181726745276612</v>
      </c>
      <c r="G43" s="58">
        <f>'[1]Synthèse Agence'!G43</f>
        <v>12</v>
      </c>
      <c r="H43" s="59">
        <f>'[1]Synthèse Agence'!H43</f>
        <v>0.1530882910193255</v>
      </c>
      <c r="I43" s="58">
        <f>'[1]Synthèse Agence'!I43</f>
        <v>3</v>
      </c>
      <c r="J43" s="59">
        <f>'[1]Synthèse Agence'!J43</f>
        <v>0.15334110406564716</v>
      </c>
      <c r="K43" s="58">
        <f>'[1]Synthèse Agence'!K43</f>
        <v>11</v>
      </c>
      <c r="L43" s="59">
        <f>'[1]Synthèse Agence'!L43</f>
        <v>0.17814724700369466</v>
      </c>
      <c r="M43" s="60">
        <f>'[1]Synthèse Agence'!M43</f>
        <v>8</v>
      </c>
      <c r="N43" s="53">
        <f>'[1]Synthèse Agence'!N43</f>
        <v>1</v>
      </c>
      <c r="O43" s="53">
        <f>'[1]Synthèse Agence'!O43</f>
        <v>0</v>
      </c>
      <c r="P43" s="53">
        <f>'[1]Synthèse Agence'!P43</f>
        <v>1</v>
      </c>
      <c r="Q43" s="53">
        <f>'[1]Synthèse Agence'!Q43</f>
        <v>1</v>
      </c>
      <c r="R43" s="53">
        <f>'[1]Synthèse Agence'!R43</f>
        <v>1</v>
      </c>
      <c r="S43" s="61">
        <f>'[1]Synthèse Agence'!S43</f>
        <v>4</v>
      </c>
      <c r="T43" s="58">
        <f>'[1]Synthèse Agence'!T43</f>
        <v>35</v>
      </c>
      <c r="U43" s="60">
        <f>'[1]Synthèse Agence'!U43</f>
        <v>4</v>
      </c>
      <c r="W43" s="30">
        <v>38</v>
      </c>
      <c r="X43" s="30">
        <f t="shared" si="0"/>
        <v>3</v>
      </c>
      <c r="Y43" s="30">
        <f t="shared" si="1"/>
        <v>5</v>
      </c>
      <c r="Z43" s="30">
        <f t="shared" si="2"/>
        <v>2</v>
      </c>
    </row>
    <row r="44" spans="1:26" x14ac:dyDescent="0.2">
      <c r="A44" s="30">
        <f>'[1]Synthèse Agence'!A44</f>
        <v>43804</v>
      </c>
      <c r="B44" s="62">
        <f>'[1]Synthèse Agence'!B44</f>
        <v>7831</v>
      </c>
      <c r="C44" s="63"/>
      <c r="D44" s="57">
        <f>'[1]Synthèse Agence'!D44</f>
        <v>0.10427807486631016</v>
      </c>
      <c r="E44" s="58">
        <f>'[1]Synthèse Agence'!E44</f>
        <v>13</v>
      </c>
      <c r="F44" s="59">
        <f>'[1]Synthèse Agence'!F44</f>
        <v>0.12854616895874263</v>
      </c>
      <c r="G44" s="58">
        <f>'[1]Synthèse Agence'!G44</f>
        <v>4</v>
      </c>
      <c r="H44" s="59">
        <f>'[1]Synthèse Agence'!H44</f>
        <v>0.13430910444058547</v>
      </c>
      <c r="I44" s="58">
        <f>'[1]Synthèse Agence'!I44</f>
        <v>5</v>
      </c>
      <c r="J44" s="59">
        <f>'[1]Synthèse Agence'!J44</f>
        <v>0.27653384011770477</v>
      </c>
      <c r="K44" s="58">
        <f>'[1]Synthèse Agence'!K44</f>
        <v>2</v>
      </c>
      <c r="L44" s="59">
        <f>'[1]Synthèse Agence'!L44</f>
        <v>0.13648185320011944</v>
      </c>
      <c r="M44" s="60">
        <f>'[1]Synthèse Agence'!M44</f>
        <v>14</v>
      </c>
      <c r="N44" s="53">
        <f>'[1]Synthèse Agence'!N44</f>
        <v>0</v>
      </c>
      <c r="O44" s="53">
        <f>'[1]Synthèse Agence'!O44</f>
        <v>0</v>
      </c>
      <c r="P44" s="53">
        <f>'[1]Synthèse Agence'!P44</f>
        <v>0</v>
      </c>
      <c r="Q44" s="53">
        <f>'[1]Synthèse Agence'!Q44</f>
        <v>1</v>
      </c>
      <c r="R44" s="53">
        <f>'[1]Synthèse Agence'!R44</f>
        <v>0</v>
      </c>
      <c r="S44" s="61">
        <f>'[1]Synthèse Agence'!S44</f>
        <v>1</v>
      </c>
      <c r="T44" s="58">
        <f>'[1]Synthèse Agence'!T44</f>
        <v>38</v>
      </c>
      <c r="U44" s="60">
        <f>'[1]Synthèse Agence'!U44</f>
        <v>5</v>
      </c>
      <c r="W44" s="30">
        <v>39</v>
      </c>
      <c r="X44" s="30">
        <f t="shared" si="0"/>
        <v>4</v>
      </c>
      <c r="Y44" s="30">
        <f t="shared" si="1"/>
        <v>6</v>
      </c>
      <c r="Z44" s="30">
        <f t="shared" si="2"/>
        <v>2</v>
      </c>
    </row>
    <row r="45" spans="1:26" x14ac:dyDescent="0.2">
      <c r="A45" s="30">
        <f>'[1]Synthèse Agence'!A45</f>
        <v>43816</v>
      </c>
      <c r="B45" s="62">
        <f>'[1]Synthèse Agence'!B45</f>
        <v>58135</v>
      </c>
      <c r="C45" s="63"/>
      <c r="D45" s="57">
        <f>'[1]Synthèse Agence'!D45</f>
        <v>0.12094155844155843</v>
      </c>
      <c r="E45" s="58">
        <f>'[1]Synthèse Agence'!E45</f>
        <v>9</v>
      </c>
      <c r="F45" s="59">
        <f>'[1]Synthèse Agence'!F45</f>
        <v>0.1067119419042496</v>
      </c>
      <c r="G45" s="58">
        <f>'[1]Synthèse Agence'!G45</f>
        <v>10</v>
      </c>
      <c r="H45" s="59">
        <f>'[1]Synthèse Agence'!H45</f>
        <v>0.15568907818679645</v>
      </c>
      <c r="I45" s="58">
        <f>'[1]Synthèse Agence'!I45</f>
        <v>2</v>
      </c>
      <c r="J45" s="59">
        <f>'[1]Synthèse Agence'!J45</f>
        <v>0.14909465135295866</v>
      </c>
      <c r="K45" s="58">
        <f>'[1]Synthèse Agence'!K45</f>
        <v>13</v>
      </c>
      <c r="L45" s="59">
        <f>'[1]Synthèse Agence'!L45</f>
        <v>0.20139175257731959</v>
      </c>
      <c r="M45" s="60">
        <f>'[1]Synthèse Agence'!M45</f>
        <v>5</v>
      </c>
      <c r="N45" s="53">
        <f>'[1]Synthèse Agence'!N45</f>
        <v>0</v>
      </c>
      <c r="O45" s="53">
        <f>'[1]Synthèse Agence'!O45</f>
        <v>0</v>
      </c>
      <c r="P45" s="53">
        <f>'[1]Synthèse Agence'!P45</f>
        <v>1</v>
      </c>
      <c r="Q45" s="53">
        <f>'[1]Synthèse Agence'!Q45</f>
        <v>1</v>
      </c>
      <c r="R45" s="53">
        <f>'[1]Synthèse Agence'!R45</f>
        <v>1</v>
      </c>
      <c r="S45" s="61">
        <f>'[1]Synthèse Agence'!S45</f>
        <v>3</v>
      </c>
      <c r="T45" s="58">
        <f>'[1]Synthèse Agence'!T45</f>
        <v>39</v>
      </c>
      <c r="U45" s="60">
        <f>'[1]Synthèse Agence'!U45</f>
        <v>6</v>
      </c>
      <c r="W45" s="30">
        <v>40</v>
      </c>
      <c r="X45" s="30">
        <f t="shared" si="0"/>
        <v>4</v>
      </c>
      <c r="Y45" s="30">
        <f t="shared" si="1"/>
        <v>7</v>
      </c>
      <c r="Z45" s="30">
        <f>IF(ISNA(VLOOKUP(W45,$T$7:$U$38,2,FALSE)),Z46,VLOOKUP(W45,$T$7:$U$38,2,FALSE))</f>
        <v>2</v>
      </c>
    </row>
    <row r="46" spans="1:26" ht="15" x14ac:dyDescent="0.25">
      <c r="A46" s="30">
        <f>'[1]Synthèse Agence'!A46</f>
        <v>43747</v>
      </c>
      <c r="B46" s="67">
        <f>'[1]Synthèse Agence'!B46</f>
        <v>55235</v>
      </c>
      <c r="C46" s="68"/>
      <c r="D46" s="57">
        <f>'[1]Synthèse Agence'!D46</f>
        <v>0.1104350471554609</v>
      </c>
      <c r="E46" s="58">
        <f>'[1]Synthèse Agence'!E46</f>
        <v>12</v>
      </c>
      <c r="F46" s="59">
        <f>'[1]Synthèse Agence'!F46</f>
        <v>0.10659319020487215</v>
      </c>
      <c r="G46" s="58">
        <f>'[1]Synthèse Agence'!G46</f>
        <v>11</v>
      </c>
      <c r="H46" s="59">
        <f>'[1]Synthèse Agence'!H46</f>
        <v>0.10431974694388613</v>
      </c>
      <c r="I46" s="58">
        <f>'[1]Synthèse Agence'!I46</f>
        <v>7</v>
      </c>
      <c r="J46" s="59">
        <f>'[1]Synthèse Agence'!J46</f>
        <v>0.19619959611751678</v>
      </c>
      <c r="K46" s="58">
        <f>'[1]Synthèse Agence'!K46</f>
        <v>7</v>
      </c>
      <c r="L46" s="59">
        <f>'[1]Synthèse Agence'!L46</f>
        <v>0.22047791346298809</v>
      </c>
      <c r="M46" s="60">
        <f>'[1]Synthèse Agence'!M46</f>
        <v>3</v>
      </c>
      <c r="N46" s="53">
        <f>'[1]Synthèse Agence'!N46</f>
        <v>0</v>
      </c>
      <c r="O46" s="53">
        <f>'[1]Synthèse Agence'!O46</f>
        <v>0</v>
      </c>
      <c r="P46" s="53">
        <f>'[1]Synthèse Agence'!P46</f>
        <v>0</v>
      </c>
      <c r="Q46" s="53">
        <f>'[1]Synthèse Agence'!Q46</f>
        <v>1</v>
      </c>
      <c r="R46" s="53">
        <f>'[1]Synthèse Agence'!R46</f>
        <v>1</v>
      </c>
      <c r="S46" s="61">
        <f>'[1]Synthèse Agence'!S46</f>
        <v>2</v>
      </c>
      <c r="T46" s="58">
        <f>'[1]Synthèse Agence'!T46</f>
        <v>40</v>
      </c>
      <c r="U46" s="60">
        <f>'[1]Synthèse Agence'!U46</f>
        <v>7</v>
      </c>
      <c r="W46" s="26">
        <v>41</v>
      </c>
      <c r="X46" s="30">
        <f t="shared" si="0"/>
        <v>4</v>
      </c>
      <c r="Y46" s="30">
        <f t="shared" si="1"/>
        <v>9</v>
      </c>
      <c r="Z46" s="30">
        <f t="shared" ref="Z46:Z70" si="3">IF(ISNA(VLOOKUP(W46,$T$7:$U$38,2,FALSE)),Z47,VLOOKUP(W46,$T$7:$U$38,2,FALSE))</f>
        <v>3</v>
      </c>
    </row>
    <row r="47" spans="1:26" ht="13.5" customHeight="1" x14ac:dyDescent="0.2">
      <c r="A47" s="30">
        <f>'[1]Synthèse Agence'!A47</f>
        <v>43763</v>
      </c>
      <c r="B47" s="55">
        <f>'[1]Synthèse Agence'!B47</f>
        <v>51736</v>
      </c>
      <c r="C47" s="56"/>
      <c r="D47" s="57">
        <f>'[1]Synthèse Agence'!D47</f>
        <v>0.15044154751892347</v>
      </c>
      <c r="E47" s="58">
        <f>'[1]Synthèse Agence'!E47</f>
        <v>3</v>
      </c>
      <c r="F47" s="59">
        <f>'[1]Synthèse Agence'!F47</f>
        <v>0.12454023959939994</v>
      </c>
      <c r="G47" s="58">
        <f>'[1]Synthèse Agence'!G47</f>
        <v>6</v>
      </c>
      <c r="H47" s="59">
        <f>'[1]Synthèse Agence'!H47</f>
        <v>0.10141401538781451</v>
      </c>
      <c r="I47" s="58">
        <f>'[1]Synthèse Agence'!I47</f>
        <v>10</v>
      </c>
      <c r="J47" s="59">
        <f>'[1]Synthèse Agence'!J47</f>
        <v>0.13850474106491611</v>
      </c>
      <c r="K47" s="58">
        <f>'[1]Synthèse Agence'!K47</f>
        <v>14</v>
      </c>
      <c r="L47" s="59">
        <f>'[1]Synthèse Agence'!L47</f>
        <v>0.18497778750587743</v>
      </c>
      <c r="M47" s="60">
        <f>'[1]Synthèse Agence'!M47</f>
        <v>7</v>
      </c>
      <c r="N47" s="53">
        <f>'[1]Synthèse Agence'!N47</f>
        <v>1</v>
      </c>
      <c r="O47" s="53">
        <f>'[1]Synthèse Agence'!O47</f>
        <v>0</v>
      </c>
      <c r="P47" s="53">
        <f>'[1]Synthèse Agence'!P47</f>
        <v>0</v>
      </c>
      <c r="Q47" s="53">
        <f>'[1]Synthèse Agence'!Q47</f>
        <v>0</v>
      </c>
      <c r="R47" s="53">
        <f>'[1]Synthèse Agence'!R47</f>
        <v>1</v>
      </c>
      <c r="S47" s="61">
        <f>'[1]Synthèse Agence'!S47</f>
        <v>2</v>
      </c>
      <c r="T47" s="58">
        <f>'[1]Synthèse Agence'!T47</f>
        <v>40</v>
      </c>
      <c r="U47" s="60">
        <f>'[1]Synthèse Agence'!U47</f>
        <v>7</v>
      </c>
      <c r="W47" s="30">
        <v>42</v>
      </c>
      <c r="X47" s="30">
        <f t="shared" si="0"/>
        <v>4</v>
      </c>
      <c r="Y47" s="30">
        <f t="shared" si="1"/>
        <v>10</v>
      </c>
      <c r="Z47" s="30">
        <f t="shared" si="3"/>
        <v>3</v>
      </c>
    </row>
    <row r="48" spans="1:26" x14ac:dyDescent="0.2">
      <c r="A48" s="30">
        <f>'[1]Synthèse Agence'!A48</f>
        <v>43816</v>
      </c>
      <c r="B48" s="55">
        <f>'[1]Synthèse Agence'!B48</f>
        <v>8140</v>
      </c>
      <c r="C48" s="56"/>
      <c r="D48" s="57">
        <f>'[1]Synthèse Agence'!D48</f>
        <v>0.14591836734693875</v>
      </c>
      <c r="E48" s="58">
        <f>'[1]Synthèse Agence'!E48</f>
        <v>4</v>
      </c>
      <c r="F48" s="59">
        <f>'[1]Synthèse Agence'!F48</f>
        <v>0.11849432542604198</v>
      </c>
      <c r="G48" s="58">
        <f>'[1]Synthèse Agence'!G48</f>
        <v>7</v>
      </c>
      <c r="H48" s="59">
        <f>'[1]Synthèse Agence'!H48</f>
        <v>5.8384279475982528E-2</v>
      </c>
      <c r="I48" s="58">
        <f>'[1]Synthèse Agence'!I48</f>
        <v>19</v>
      </c>
      <c r="J48" s="59">
        <f>'[1]Synthèse Agence'!J48</f>
        <v>0.22010326224930185</v>
      </c>
      <c r="K48" s="58">
        <f>'[1]Synthèse Agence'!K48</f>
        <v>6</v>
      </c>
      <c r="L48" s="59">
        <f>'[1]Synthèse Agence'!L48</f>
        <v>0.20139175257731959</v>
      </c>
      <c r="M48" s="60">
        <f>'[1]Synthèse Agence'!M48</f>
        <v>5</v>
      </c>
      <c r="N48" s="53">
        <f>'[1]Synthèse Agence'!N48</f>
        <v>1</v>
      </c>
      <c r="O48" s="53">
        <f>'[1]Synthèse Agence'!O48</f>
        <v>0</v>
      </c>
      <c r="P48" s="53">
        <f>'[1]Synthèse Agence'!P48</f>
        <v>0</v>
      </c>
      <c r="Q48" s="53">
        <f>'[1]Synthèse Agence'!Q48</f>
        <v>1</v>
      </c>
      <c r="R48" s="53">
        <f>'[1]Synthèse Agence'!R48</f>
        <v>1</v>
      </c>
      <c r="S48" s="61">
        <f>'[1]Synthèse Agence'!S48</f>
        <v>3</v>
      </c>
      <c r="T48" s="58">
        <f>'[1]Synthèse Agence'!T48</f>
        <v>41</v>
      </c>
      <c r="U48" s="60">
        <f>'[1]Synthèse Agence'!U48</f>
        <v>9</v>
      </c>
      <c r="W48" s="85">
        <v>43</v>
      </c>
      <c r="X48" s="30">
        <f t="shared" si="0"/>
        <v>4</v>
      </c>
      <c r="Y48" s="30">
        <f t="shared" si="1"/>
        <v>10</v>
      </c>
      <c r="Z48" s="30">
        <f t="shared" si="3"/>
        <v>3</v>
      </c>
    </row>
    <row r="49" spans="1:26" x14ac:dyDescent="0.2">
      <c r="A49" s="30">
        <f>'[1]Synthèse Agence'!A49</f>
        <v>43739</v>
      </c>
      <c r="B49" s="64">
        <f>'[1]Synthèse Agence'!B49</f>
        <v>1831</v>
      </c>
      <c r="C49" s="65"/>
      <c r="D49" s="57">
        <f>'[1]Synthèse Agence'!D49</f>
        <v>0.1174343357441949</v>
      </c>
      <c r="E49" s="58">
        <f>'[1]Synthèse Agence'!E49</f>
        <v>10</v>
      </c>
      <c r="F49" s="59">
        <f>'[1]Synthèse Agence'!F49</f>
        <v>0.11777629700744036</v>
      </c>
      <c r="G49" s="58">
        <f>'[1]Synthèse Agence'!G49</f>
        <v>8</v>
      </c>
      <c r="H49" s="59">
        <f>'[1]Synthèse Agence'!H49</f>
        <v>9.769173492181682E-2</v>
      </c>
      <c r="I49" s="58">
        <f>'[1]Synthèse Agence'!I49</f>
        <v>11</v>
      </c>
      <c r="J49" s="59">
        <f>'[1]Synthèse Agence'!J49</f>
        <v>0.27062082483926608</v>
      </c>
      <c r="K49" s="58">
        <f>'[1]Synthèse Agence'!K49</f>
        <v>3</v>
      </c>
      <c r="L49" s="59">
        <f>'[1]Synthèse Agence'!L49</f>
        <v>0.13457049486461251</v>
      </c>
      <c r="M49" s="60">
        <f>'[1]Synthèse Agence'!M49</f>
        <v>15</v>
      </c>
      <c r="N49" s="53">
        <f>'[1]Synthèse Agence'!N49</f>
        <v>0</v>
      </c>
      <c r="O49" s="53">
        <f>'[1]Synthèse Agence'!O49</f>
        <v>0</v>
      </c>
      <c r="P49" s="53">
        <f>'[1]Synthèse Agence'!P49</f>
        <v>0</v>
      </c>
      <c r="Q49" s="53">
        <f>'[1]Synthèse Agence'!Q49</f>
        <v>1</v>
      </c>
      <c r="R49" s="53">
        <f>'[1]Synthèse Agence'!R49</f>
        <v>0</v>
      </c>
      <c r="S49" s="61">
        <f>'[1]Synthèse Agence'!S49</f>
        <v>1</v>
      </c>
      <c r="T49" s="58">
        <f>'[1]Synthèse Agence'!T49</f>
        <v>47</v>
      </c>
      <c r="U49" s="60">
        <f>'[1]Synthèse Agence'!U49</f>
        <v>10</v>
      </c>
      <c r="W49" s="30">
        <v>44</v>
      </c>
      <c r="X49" s="30">
        <f t="shared" si="0"/>
        <v>4</v>
      </c>
      <c r="Y49" s="30">
        <f t="shared" si="1"/>
        <v>10</v>
      </c>
      <c r="Z49" s="30">
        <f t="shared" si="3"/>
        <v>3</v>
      </c>
    </row>
    <row r="50" spans="1:26" x14ac:dyDescent="0.2">
      <c r="A50" s="30">
        <f>'[1]Synthèse Agence'!A50</f>
        <v>43866</v>
      </c>
      <c r="B50" s="67">
        <f>'[1]Synthèse Agence'!B50</f>
        <v>6732</v>
      </c>
      <c r="C50" s="68"/>
      <c r="D50" s="57">
        <f>'[1]Synthèse Agence'!D50</f>
        <v>8.128851540616247E-2</v>
      </c>
      <c r="E50" s="58">
        <f>'[1]Synthèse Agence'!E50</f>
        <v>16</v>
      </c>
      <c r="F50" s="59">
        <f>'[1]Synthèse Agence'!F50</f>
        <v>9.9281784708685289E-2</v>
      </c>
      <c r="G50" s="58">
        <f>'[1]Synthèse Agence'!G50</f>
        <v>13</v>
      </c>
      <c r="H50" s="59">
        <f>'[1]Synthèse Agence'!H50</f>
        <v>0.10252963881996141</v>
      </c>
      <c r="I50" s="58">
        <f>'[1]Synthèse Agence'!I50</f>
        <v>8</v>
      </c>
      <c r="J50" s="59">
        <f>'[1]Synthèse Agence'!J50</f>
        <v>0.17822422036008329</v>
      </c>
      <c r="K50" s="58">
        <f>'[1]Synthèse Agence'!K50</f>
        <v>8</v>
      </c>
      <c r="L50" s="59">
        <f>'[1]Synthèse Agence'!L50</f>
        <v>0.17638975966562173</v>
      </c>
      <c r="M50" s="60">
        <f>'[1]Synthèse Agence'!M50</f>
        <v>9</v>
      </c>
      <c r="N50" s="53">
        <f>'[1]Synthèse Agence'!N50</f>
        <v>0</v>
      </c>
      <c r="O50" s="53">
        <f>'[1]Synthèse Agence'!O50</f>
        <v>0</v>
      </c>
      <c r="P50" s="53">
        <f>'[1]Synthèse Agence'!P50</f>
        <v>0</v>
      </c>
      <c r="Q50" s="53">
        <f>'[1]Synthèse Agence'!Q50</f>
        <v>1</v>
      </c>
      <c r="R50" s="53">
        <f>'[1]Synthèse Agence'!R50</f>
        <v>1</v>
      </c>
      <c r="S50" s="61">
        <f>'[1]Synthèse Agence'!S50</f>
        <v>2</v>
      </c>
      <c r="T50" s="58">
        <f>'[1]Synthèse Agence'!T50</f>
        <v>54</v>
      </c>
      <c r="U50" s="60">
        <f>'[1]Synthèse Agence'!U50</f>
        <v>11</v>
      </c>
      <c r="W50" s="30">
        <v>45</v>
      </c>
      <c r="X50" s="30">
        <f t="shared" si="0"/>
        <v>5</v>
      </c>
      <c r="Y50" s="30">
        <f t="shared" si="1"/>
        <v>10</v>
      </c>
      <c r="Z50" s="30">
        <f t="shared" si="3"/>
        <v>4</v>
      </c>
    </row>
    <row r="51" spans="1:26" x14ac:dyDescent="0.2">
      <c r="A51" s="30">
        <f>'[1]Synthèse Agence'!A51</f>
        <v>43703</v>
      </c>
      <c r="B51" s="67">
        <f>'[1]Synthèse Agence'!B51</f>
        <v>51847</v>
      </c>
      <c r="C51" s="68"/>
      <c r="D51" s="57">
        <f>'[1]Synthèse Agence'!D51</f>
        <v>9.0910746812386159E-2</v>
      </c>
      <c r="E51" s="58">
        <f>'[1]Synthèse Agence'!E51</f>
        <v>14</v>
      </c>
      <c r="F51" s="59">
        <f>'[1]Synthèse Agence'!F51</f>
        <v>0.14720678435726436</v>
      </c>
      <c r="G51" s="58">
        <f>'[1]Synthèse Agence'!G51</f>
        <v>3</v>
      </c>
      <c r="H51" s="59">
        <f>'[1]Synthèse Agence'!H51</f>
        <v>8.9127929312331919E-2</v>
      </c>
      <c r="I51" s="58">
        <f>'[1]Synthèse Agence'!I51</f>
        <v>12</v>
      </c>
      <c r="J51" s="59">
        <f>'[1]Synthèse Agence'!J51</f>
        <v>0.11077473477079408</v>
      </c>
      <c r="K51" s="58">
        <f>'[1]Synthèse Agence'!K51</f>
        <v>18</v>
      </c>
      <c r="L51" s="59">
        <f>'[1]Synthèse Agence'!L51</f>
        <v>0.14669198679350964</v>
      </c>
      <c r="M51" s="60">
        <f>'[1]Synthèse Agence'!M51</f>
        <v>11</v>
      </c>
      <c r="N51" s="53">
        <f>'[1]Synthèse Agence'!N51</f>
        <v>0</v>
      </c>
      <c r="O51" s="53">
        <f>'[1]Synthèse Agence'!O51</f>
        <v>1</v>
      </c>
      <c r="P51" s="53">
        <f>'[1]Synthèse Agence'!P51</f>
        <v>0</v>
      </c>
      <c r="Q51" s="53">
        <f>'[1]Synthèse Agence'!Q51</f>
        <v>0</v>
      </c>
      <c r="R51" s="53">
        <f>'[1]Synthèse Agence'!R51</f>
        <v>1</v>
      </c>
      <c r="S51" s="61">
        <f>'[1]Synthèse Agence'!S51</f>
        <v>2</v>
      </c>
      <c r="T51" s="58">
        <f>'[1]Synthèse Agence'!T51</f>
        <v>58</v>
      </c>
      <c r="U51" s="60">
        <f>'[1]Synthèse Agence'!U51</f>
        <v>12</v>
      </c>
      <c r="W51" s="30">
        <v>46</v>
      </c>
      <c r="X51" s="30">
        <f t="shared" si="0"/>
        <v>5</v>
      </c>
      <c r="Y51" s="30">
        <f t="shared" si="1"/>
        <v>10</v>
      </c>
      <c r="Z51" s="30">
        <f t="shared" si="3"/>
        <v>4</v>
      </c>
    </row>
    <row r="52" spans="1:26" x14ac:dyDescent="0.2">
      <c r="A52" s="30">
        <f>'[1]Synthèse Agence'!A52</f>
        <v>43747</v>
      </c>
      <c r="B52" s="55">
        <f>'[1]Synthèse Agence'!B52</f>
        <v>5233</v>
      </c>
      <c r="C52" s="56"/>
      <c r="D52" s="57">
        <f>'[1]Synthèse Agence'!D52</f>
        <v>0.11257756077713357</v>
      </c>
      <c r="E52" s="58">
        <f>'[1]Synthèse Agence'!E52</f>
        <v>11</v>
      </c>
      <c r="F52" s="59">
        <f>'[1]Synthèse Agence'!F52</f>
        <v>9.2497724449849522E-2</v>
      </c>
      <c r="G52" s="58">
        <f>'[1]Synthèse Agence'!G52</f>
        <v>15</v>
      </c>
      <c r="H52" s="59">
        <f>'[1]Synthèse Agence'!H52</f>
        <v>7.093253968253968E-2</v>
      </c>
      <c r="I52" s="58">
        <f>'[1]Synthèse Agence'!I52</f>
        <v>17</v>
      </c>
      <c r="J52" s="59">
        <f>'[1]Synthèse Agence'!J52</f>
        <v>0.13837685843568198</v>
      </c>
      <c r="K52" s="58">
        <f>'[1]Synthèse Agence'!K52</f>
        <v>15</v>
      </c>
      <c r="L52" s="59">
        <f>'[1]Synthèse Agence'!L52</f>
        <v>0.22047791346298809</v>
      </c>
      <c r="M52" s="60">
        <f>'[1]Synthèse Agence'!M52</f>
        <v>3</v>
      </c>
      <c r="N52" s="53">
        <f>'[1]Synthèse Agence'!N52</f>
        <v>0</v>
      </c>
      <c r="O52" s="53">
        <f>'[1]Synthèse Agence'!O52</f>
        <v>0</v>
      </c>
      <c r="P52" s="53">
        <f>'[1]Synthèse Agence'!P52</f>
        <v>0</v>
      </c>
      <c r="Q52" s="53">
        <f>'[1]Synthèse Agence'!Q52</f>
        <v>0</v>
      </c>
      <c r="R52" s="53">
        <f>'[1]Synthèse Agence'!R52</f>
        <v>1</v>
      </c>
      <c r="S52" s="61">
        <f>'[1]Synthèse Agence'!S52</f>
        <v>1</v>
      </c>
      <c r="T52" s="58">
        <f>'[1]Synthèse Agence'!T52</f>
        <v>61</v>
      </c>
      <c r="U52" s="60">
        <f>'[1]Synthèse Agence'!U52</f>
        <v>13</v>
      </c>
      <c r="W52" s="30">
        <v>47</v>
      </c>
      <c r="X52" s="30">
        <f t="shared" si="0"/>
        <v>5</v>
      </c>
      <c r="Y52" s="30">
        <f t="shared" si="1"/>
        <v>10</v>
      </c>
      <c r="Z52" s="30">
        <f t="shared" si="3"/>
        <v>4</v>
      </c>
    </row>
    <row r="53" spans="1:26" x14ac:dyDescent="0.2">
      <c r="A53" s="30">
        <f>'[1]Synthèse Agence'!A53</f>
        <v>43864</v>
      </c>
      <c r="B53" s="64">
        <f>'[1]Synthèse Agence'!B53</f>
        <v>56734</v>
      </c>
      <c r="C53" s="65"/>
      <c r="D53" s="57">
        <f>'[1]Synthèse Agence'!D53</f>
        <v>0.13286593707250344</v>
      </c>
      <c r="E53" s="58">
        <f>'[1]Synthèse Agence'!E53</f>
        <v>7</v>
      </c>
      <c r="F53" s="59">
        <f>'[1]Synthèse Agence'!F53</f>
        <v>0.10930031600740983</v>
      </c>
      <c r="G53" s="58">
        <f>'[1]Synthèse Agence'!G53</f>
        <v>9</v>
      </c>
      <c r="H53" s="59">
        <f>'[1]Synthèse Agence'!H53</f>
        <v>8.5111973482092318E-2</v>
      </c>
      <c r="I53" s="58">
        <f>'[1]Synthèse Agence'!I53</f>
        <v>15</v>
      </c>
      <c r="J53" s="59">
        <f>'[1]Synthèse Agence'!J53</f>
        <v>0.11496331066349939</v>
      </c>
      <c r="K53" s="58">
        <f>'[1]Synthèse Agence'!K53</f>
        <v>17</v>
      </c>
      <c r="L53" s="59">
        <f>'[1]Synthèse Agence'!L53</f>
        <v>9.2637972262075555E-2</v>
      </c>
      <c r="M53" s="60">
        <f>'[1]Synthèse Agence'!M53</f>
        <v>18</v>
      </c>
      <c r="N53" s="53">
        <f>'[1]Synthèse Agence'!N53</f>
        <v>0</v>
      </c>
      <c r="O53" s="53">
        <f>'[1]Synthèse Agence'!O53</f>
        <v>0</v>
      </c>
      <c r="P53" s="53">
        <f>'[1]Synthèse Agence'!P53</f>
        <v>0</v>
      </c>
      <c r="Q53" s="53">
        <f>'[1]Synthèse Agence'!Q53</f>
        <v>0</v>
      </c>
      <c r="R53" s="53">
        <f>'[1]Synthèse Agence'!R53</f>
        <v>0</v>
      </c>
      <c r="S53" s="61">
        <f>'[1]Synthèse Agence'!S53</f>
        <v>0</v>
      </c>
      <c r="T53" s="58">
        <f>'[1]Synthèse Agence'!T53</f>
        <v>66</v>
      </c>
      <c r="U53" s="60">
        <f>'[1]Synthèse Agence'!U53</f>
        <v>14</v>
      </c>
      <c r="W53" s="30">
        <v>48</v>
      </c>
      <c r="X53" s="30">
        <f t="shared" si="0"/>
        <v>5</v>
      </c>
      <c r="Y53" s="30">
        <f t="shared" si="1"/>
        <v>11</v>
      </c>
      <c r="Z53" s="30">
        <f t="shared" si="3"/>
        <v>4</v>
      </c>
    </row>
    <row r="54" spans="1:26" x14ac:dyDescent="0.2">
      <c r="A54" s="30">
        <f>'[1]Synthèse Agence'!A54</f>
        <v>43741</v>
      </c>
      <c r="B54" s="67">
        <f>'[1]Synthèse Agence'!B54</f>
        <v>1834</v>
      </c>
      <c r="C54" s="68"/>
      <c r="D54" s="57">
        <f>'[1]Synthèse Agence'!D54</f>
        <v>8.2537805187125113E-2</v>
      </c>
      <c r="E54" s="58">
        <f>'[1]Synthèse Agence'!E54</f>
        <v>15</v>
      </c>
      <c r="F54" s="59">
        <f>'[1]Synthèse Agence'!F54</f>
        <v>7.349479695842713E-2</v>
      </c>
      <c r="G54" s="58">
        <f>'[1]Synthèse Agence'!G54</f>
        <v>19</v>
      </c>
      <c r="H54" s="59">
        <f>'[1]Synthèse Agence'!H54</f>
        <v>5.2493799944888397E-2</v>
      </c>
      <c r="I54" s="58">
        <f>'[1]Synthèse Agence'!I54</f>
        <v>20</v>
      </c>
      <c r="J54" s="59">
        <f>'[1]Synthèse Agence'!J54</f>
        <v>0.149844449475871</v>
      </c>
      <c r="K54" s="58">
        <f>'[1]Synthèse Agence'!K54</f>
        <v>12</v>
      </c>
      <c r="L54" s="59">
        <f>'[1]Synthèse Agence'!L54</f>
        <v>0.23351473948181881</v>
      </c>
      <c r="M54" s="60">
        <f>'[1]Synthèse Agence'!M54</f>
        <v>1</v>
      </c>
      <c r="N54" s="53">
        <f>'[1]Synthèse Agence'!N54</f>
        <v>0</v>
      </c>
      <c r="O54" s="53">
        <f>'[1]Synthèse Agence'!O54</f>
        <v>0</v>
      </c>
      <c r="P54" s="53">
        <f>'[1]Synthèse Agence'!P54</f>
        <v>0</v>
      </c>
      <c r="Q54" s="53">
        <f>'[1]Synthèse Agence'!Q54</f>
        <v>1</v>
      </c>
      <c r="R54" s="53">
        <f>'[1]Synthèse Agence'!R54</f>
        <v>1</v>
      </c>
      <c r="S54" s="61">
        <f>'[1]Synthèse Agence'!S54</f>
        <v>2</v>
      </c>
      <c r="T54" s="58">
        <f>'[1]Synthèse Agence'!T54</f>
        <v>67</v>
      </c>
      <c r="U54" s="60">
        <f>'[1]Synthèse Agence'!U54</f>
        <v>15</v>
      </c>
      <c r="W54" s="30">
        <v>49</v>
      </c>
      <c r="X54" s="30">
        <f t="shared" si="0"/>
        <v>5</v>
      </c>
      <c r="Y54" s="30">
        <f t="shared" si="1"/>
        <v>11</v>
      </c>
      <c r="Z54" s="30">
        <f t="shared" si="3"/>
        <v>4</v>
      </c>
    </row>
    <row r="55" spans="1:26" x14ac:dyDescent="0.2">
      <c r="A55" s="30">
        <f>'[1]Synthèse Agence'!A55</f>
        <v>43765</v>
      </c>
      <c r="B55" s="67">
        <f>'[1]Synthèse Agence'!B55</f>
        <v>53542</v>
      </c>
      <c r="C55" s="68"/>
      <c r="D55" s="57">
        <f>'[1]Synthèse Agence'!D55</f>
        <v>7.398373983739838E-2</v>
      </c>
      <c r="E55" s="58">
        <f>'[1]Synthèse Agence'!E55</f>
        <v>17</v>
      </c>
      <c r="F55" s="59">
        <f>'[1]Synthèse Agence'!F55</f>
        <v>7.7972705776319512E-2</v>
      </c>
      <c r="G55" s="58">
        <f>'[1]Synthèse Agence'!G55</f>
        <v>18</v>
      </c>
      <c r="H55" s="59">
        <f>'[1]Synthèse Agence'!H55</f>
        <v>7.184705519580635E-2</v>
      </c>
      <c r="I55" s="58">
        <f>'[1]Synthèse Agence'!I55</f>
        <v>16</v>
      </c>
      <c r="J55" s="59">
        <f>'[1]Synthèse Agence'!J55</f>
        <v>0.24845569145388721</v>
      </c>
      <c r="K55" s="58">
        <f>'[1]Synthèse Agence'!K55</f>
        <v>4</v>
      </c>
      <c r="L55" s="59">
        <f>'[1]Synthèse Agence'!L55</f>
        <v>0.14397751639957876</v>
      </c>
      <c r="M55" s="60">
        <f>'[1]Synthèse Agence'!M55</f>
        <v>12</v>
      </c>
      <c r="N55" s="53">
        <f>'[1]Synthèse Agence'!N55</f>
        <v>0</v>
      </c>
      <c r="O55" s="53">
        <f>'[1]Synthèse Agence'!O55</f>
        <v>0</v>
      </c>
      <c r="P55" s="53">
        <f>'[1]Synthèse Agence'!P55</f>
        <v>0</v>
      </c>
      <c r="Q55" s="53">
        <f>'[1]Synthèse Agence'!Q55</f>
        <v>1</v>
      </c>
      <c r="R55" s="53">
        <f>'[1]Synthèse Agence'!R55</f>
        <v>1</v>
      </c>
      <c r="S55" s="61">
        <f>'[1]Synthèse Agence'!S55</f>
        <v>2</v>
      </c>
      <c r="T55" s="58">
        <f>'[1]Synthèse Agence'!T55</f>
        <v>67</v>
      </c>
      <c r="U55" s="60">
        <f>'[1]Synthèse Agence'!U55</f>
        <v>15</v>
      </c>
      <c r="W55" s="30">
        <v>50</v>
      </c>
      <c r="X55" s="30">
        <f t="shared" si="0"/>
        <v>6</v>
      </c>
      <c r="Y55" s="30">
        <f t="shared" si="1"/>
        <v>11</v>
      </c>
      <c r="Z55" s="30">
        <f t="shared" si="3"/>
        <v>4</v>
      </c>
    </row>
    <row r="56" spans="1:26" ht="15" x14ac:dyDescent="0.25">
      <c r="A56" s="30">
        <f>'[1]Synthèse Agence'!A56</f>
        <v>43864</v>
      </c>
      <c r="B56" s="55">
        <f>'[1]Synthèse Agence'!B56</f>
        <v>56738</v>
      </c>
      <c r="C56" s="56"/>
      <c r="D56" s="57">
        <f>'[1]Synthèse Agence'!D56</f>
        <v>6.5365612648221341E-2</v>
      </c>
      <c r="E56" s="58">
        <f>'[1]Synthèse Agence'!E56</f>
        <v>18</v>
      </c>
      <c r="F56" s="59">
        <f>'[1]Synthèse Agence'!F56</f>
        <v>9.0024447055428447E-2</v>
      </c>
      <c r="G56" s="58">
        <f>'[1]Synthèse Agence'!G56</f>
        <v>16</v>
      </c>
      <c r="H56" s="59">
        <f>'[1]Synthèse Agence'!H56</f>
        <v>0.10206158857058256</v>
      </c>
      <c r="I56" s="58">
        <f>'[1]Synthèse Agence'!I56</f>
        <v>9</v>
      </c>
      <c r="J56" s="59">
        <f>'[1]Synthèse Agence'!J56</f>
        <v>0.15930021317134826</v>
      </c>
      <c r="K56" s="58">
        <f>'[1]Synthèse Agence'!K56</f>
        <v>10</v>
      </c>
      <c r="L56" s="59">
        <f>'[1]Synthèse Agence'!L56</f>
        <v>9.2637972262075555E-2</v>
      </c>
      <c r="M56" s="60">
        <f>'[1]Synthèse Agence'!M56</f>
        <v>18</v>
      </c>
      <c r="N56" s="53">
        <f>'[1]Synthèse Agence'!N56</f>
        <v>0</v>
      </c>
      <c r="O56" s="53">
        <f>'[1]Synthèse Agence'!O56</f>
        <v>0</v>
      </c>
      <c r="P56" s="53">
        <f>'[1]Synthèse Agence'!P56</f>
        <v>0</v>
      </c>
      <c r="Q56" s="53">
        <f>'[1]Synthèse Agence'!Q56</f>
        <v>1</v>
      </c>
      <c r="R56" s="53">
        <f>'[1]Synthèse Agence'!R56</f>
        <v>0</v>
      </c>
      <c r="S56" s="61">
        <f>'[1]Synthèse Agence'!S56</f>
        <v>1</v>
      </c>
      <c r="T56" s="58">
        <f>'[1]Synthèse Agence'!T56</f>
        <v>71</v>
      </c>
      <c r="U56" s="60">
        <f>'[1]Synthèse Agence'!U56</f>
        <v>17</v>
      </c>
      <c r="W56" s="26">
        <v>51</v>
      </c>
      <c r="X56" s="30">
        <f t="shared" si="0"/>
        <v>6</v>
      </c>
      <c r="Y56" s="30">
        <f t="shared" si="1"/>
        <v>11</v>
      </c>
      <c r="Z56" s="30">
        <f t="shared" si="3"/>
        <v>4</v>
      </c>
    </row>
    <row r="57" spans="1:26" x14ac:dyDescent="0.2">
      <c r="A57" s="30">
        <f>'[1]Synthèse Agence'!A57</f>
        <v>43711</v>
      </c>
      <c r="B57" s="55">
        <f>'[1]Synthèse Agence'!B57</f>
        <v>1850</v>
      </c>
      <c r="C57" s="56"/>
      <c r="D57" s="57">
        <f>'[1]Synthèse Agence'!D57</f>
        <v>0.12274096385542169</v>
      </c>
      <c r="E57" s="58">
        <f>'[1]Synthèse Agence'!E57</f>
        <v>8</v>
      </c>
      <c r="F57" s="59">
        <f>'[1]Synthèse Agence'!F57</f>
        <v>9.3563715601773442E-2</v>
      </c>
      <c r="G57" s="58">
        <f>'[1]Synthèse Agence'!G57</f>
        <v>14</v>
      </c>
      <c r="H57" s="59">
        <f>'[1]Synthèse Agence'!H57</f>
        <v>6.2563516260162599E-2</v>
      </c>
      <c r="I57" s="58">
        <f>'[1]Synthèse Agence'!I57</f>
        <v>18</v>
      </c>
      <c r="J57" s="59">
        <f>'[1]Synthèse Agence'!J57</f>
        <v>0.10245924625751524</v>
      </c>
      <c r="K57" s="58">
        <f>'[1]Synthèse Agence'!K57</f>
        <v>19</v>
      </c>
      <c r="L57" s="59">
        <f>'[1]Synthèse Agence'!L57</f>
        <v>0.11834554334554333</v>
      </c>
      <c r="M57" s="60">
        <f>'[1]Synthèse Agence'!M57</f>
        <v>16</v>
      </c>
      <c r="N57" s="53">
        <f>'[1]Synthèse Agence'!N57</f>
        <v>0</v>
      </c>
      <c r="O57" s="53">
        <f>'[1]Synthèse Agence'!O57</f>
        <v>0</v>
      </c>
      <c r="P57" s="53">
        <f>'[1]Synthèse Agence'!P57</f>
        <v>0</v>
      </c>
      <c r="Q57" s="53">
        <f>'[1]Synthèse Agence'!Q57</f>
        <v>0</v>
      </c>
      <c r="R57" s="53">
        <f>'[1]Synthèse Agence'!R57</f>
        <v>0</v>
      </c>
      <c r="S57" s="61">
        <f>'[1]Synthèse Agence'!S57</f>
        <v>0</v>
      </c>
      <c r="T57" s="58">
        <f>'[1]Synthèse Agence'!T57</f>
        <v>75</v>
      </c>
      <c r="U57" s="60">
        <f>'[1]Synthèse Agence'!U57</f>
        <v>18</v>
      </c>
      <c r="W57" s="30">
        <v>52</v>
      </c>
      <c r="X57" s="30">
        <f t="shared" si="0"/>
        <v>7</v>
      </c>
      <c r="Y57" s="30">
        <f t="shared" si="1"/>
        <v>11</v>
      </c>
      <c r="Z57" s="30">
        <f t="shared" si="3"/>
        <v>4</v>
      </c>
    </row>
    <row r="58" spans="1:26" x14ac:dyDescent="0.2">
      <c r="A58" s="30">
        <f>'[1]Synthèse Agence'!A58</f>
        <v>43765</v>
      </c>
      <c r="B58" s="64">
        <f>'[1]Synthèse Agence'!B58</f>
        <v>3535</v>
      </c>
      <c r="C58" s="65"/>
      <c r="D58" s="57">
        <f>'[1]Synthèse Agence'!D58</f>
        <v>7.462686567164179E-3</v>
      </c>
      <c r="E58" s="58">
        <f>'[1]Synthèse Agence'!E58</f>
        <v>20</v>
      </c>
      <c r="F58" s="59">
        <f>'[1]Synthèse Agence'!F58</f>
        <v>7.2227266776029517E-2</v>
      </c>
      <c r="G58" s="58">
        <f>'[1]Synthèse Agence'!G58</f>
        <v>20</v>
      </c>
      <c r="H58" s="59">
        <f>'[1]Synthèse Agence'!H58</f>
        <v>8.8712757830404887E-2</v>
      </c>
      <c r="I58" s="58">
        <f>'[1]Synthèse Agence'!I58</f>
        <v>13</v>
      </c>
      <c r="J58" s="59">
        <f>'[1]Synthèse Agence'!J58</f>
        <v>0.13094921070693205</v>
      </c>
      <c r="K58" s="58">
        <f>'[1]Synthèse Agence'!K58</f>
        <v>16</v>
      </c>
      <c r="L58" s="59">
        <f>'[1]Synthèse Agence'!L58</f>
        <v>0.14397751639957876</v>
      </c>
      <c r="M58" s="60">
        <f>'[1]Synthèse Agence'!M58</f>
        <v>12</v>
      </c>
      <c r="N58" s="53">
        <f>'[1]Synthèse Agence'!N58</f>
        <v>0</v>
      </c>
      <c r="O58" s="53">
        <f>'[1]Synthèse Agence'!O58</f>
        <v>0</v>
      </c>
      <c r="P58" s="53">
        <f>'[1]Synthèse Agence'!P58</f>
        <v>0</v>
      </c>
      <c r="Q58" s="53">
        <f>'[1]Synthèse Agence'!Q58</f>
        <v>0</v>
      </c>
      <c r="R58" s="53">
        <f>'[1]Synthèse Agence'!R58</f>
        <v>1</v>
      </c>
      <c r="S58" s="61">
        <f>'[1]Synthèse Agence'!S58</f>
        <v>1</v>
      </c>
      <c r="T58" s="58">
        <f>'[1]Synthèse Agence'!T58</f>
        <v>81</v>
      </c>
      <c r="U58" s="60">
        <f>'[1]Synthèse Agence'!U58</f>
        <v>19</v>
      </c>
      <c r="W58" s="85">
        <v>53</v>
      </c>
      <c r="X58" s="30">
        <f t="shared" si="0"/>
        <v>7</v>
      </c>
      <c r="Y58" s="30">
        <f t="shared" si="1"/>
        <v>11</v>
      </c>
      <c r="Z58" s="30">
        <f t="shared" si="3"/>
        <v>5</v>
      </c>
    </row>
    <row r="59" spans="1:26" ht="13.5" thickBot="1" x14ac:dyDescent="0.25">
      <c r="A59" s="30">
        <f>'[1]Synthèse Agence'!A59</f>
        <v>43711</v>
      </c>
      <c r="B59" s="69">
        <f>'[1]Synthèse Agence'!B59</f>
        <v>1843</v>
      </c>
      <c r="C59" s="70"/>
      <c r="D59" s="71">
        <f>'[1]Synthèse Agence'!D59</f>
        <v>6.5135643298415258E-2</v>
      </c>
      <c r="E59" s="72">
        <f>'[1]Synthèse Agence'!E59</f>
        <v>19</v>
      </c>
      <c r="F59" s="73">
        <f>'[1]Synthèse Agence'!F59</f>
        <v>8.0469359363240359E-2</v>
      </c>
      <c r="G59" s="72">
        <f>'[1]Synthèse Agence'!G59</f>
        <v>17</v>
      </c>
      <c r="H59" s="73">
        <f>'[1]Synthèse Agence'!H59</f>
        <v>8.6908426317814549E-2</v>
      </c>
      <c r="I59" s="72">
        <f>'[1]Synthèse Agence'!I59</f>
        <v>14</v>
      </c>
      <c r="J59" s="73">
        <f>'[1]Synthèse Agence'!J59</f>
        <v>8.7217966743646999E-2</v>
      </c>
      <c r="K59" s="72">
        <f>'[1]Synthèse Agence'!K59</f>
        <v>20</v>
      </c>
      <c r="L59" s="73">
        <f>'[1]Synthèse Agence'!L59</f>
        <v>0.11834554334554333</v>
      </c>
      <c r="M59" s="74">
        <f>'[1]Synthèse Agence'!M59</f>
        <v>16</v>
      </c>
      <c r="N59" s="53">
        <f>'[1]Synthèse Agence'!N59</f>
        <v>0</v>
      </c>
      <c r="O59" s="53">
        <f>'[1]Synthèse Agence'!O59</f>
        <v>0</v>
      </c>
      <c r="P59" s="53">
        <f>'[1]Synthèse Agence'!P59</f>
        <v>0</v>
      </c>
      <c r="Q59" s="53">
        <f>'[1]Synthèse Agence'!Q59</f>
        <v>0</v>
      </c>
      <c r="R59" s="53">
        <f>'[1]Synthèse Agence'!R59</f>
        <v>0</v>
      </c>
      <c r="S59" s="75">
        <f>'[1]Synthèse Agence'!S59</f>
        <v>0</v>
      </c>
      <c r="T59" s="72">
        <f>'[1]Synthèse Agence'!T59</f>
        <v>86</v>
      </c>
      <c r="U59" s="74">
        <f>'[1]Synthèse Agence'!U59</f>
        <v>20</v>
      </c>
      <c r="W59" s="30">
        <v>54</v>
      </c>
      <c r="X59" s="30">
        <f t="shared" si="0"/>
        <v>7</v>
      </c>
      <c r="Y59" s="30">
        <f t="shared" si="1"/>
        <v>11</v>
      </c>
      <c r="Z59" s="30">
        <f t="shared" si="3"/>
        <v>5</v>
      </c>
    </row>
    <row r="60" spans="1:26" ht="13.5" customHeight="1" thickBot="1" x14ac:dyDescent="0.25">
      <c r="A60" s="30">
        <f>'[1]Synthèse Agence'!A60</f>
        <v>0</v>
      </c>
      <c r="B60" s="222" t="str">
        <f>'[1]Synthèse Agence'!B60</f>
        <v>Agences Catégorie A</v>
      </c>
      <c r="C60" s="223">
        <f>'[1]Synthèse Agence'!C60</f>
        <v>0</v>
      </c>
      <c r="D60" s="224" t="str">
        <f>'[1]Synthèse Agence'!D60</f>
        <v>Plafonnement à 44%</v>
      </c>
      <c r="E60" s="225">
        <f>'[1]Synthèse Agence'!E60</f>
        <v>0</v>
      </c>
      <c r="F60" s="225">
        <f>'[1]Synthèse Agence'!F60</f>
        <v>0</v>
      </c>
      <c r="G60" s="225">
        <f>'[1]Synthèse Agence'!G60</f>
        <v>0</v>
      </c>
      <c r="H60" s="225">
        <f>'[1]Synthèse Agence'!H60</f>
        <v>0</v>
      </c>
      <c r="I60" s="225">
        <f>'[1]Synthèse Agence'!I60</f>
        <v>0</v>
      </c>
      <c r="J60" s="225">
        <f>'[1]Synthèse Agence'!J60</f>
        <v>0</v>
      </c>
      <c r="K60" s="225">
        <f>'[1]Synthèse Agence'!K60</f>
        <v>0</v>
      </c>
      <c r="L60" s="225">
        <f>'[1]Synthèse Agence'!L60</f>
        <v>0</v>
      </c>
      <c r="M60" s="226">
        <f>'[1]Synthèse Agence'!M60</f>
        <v>0</v>
      </c>
      <c r="N60" s="46">
        <f>'[1]Synthèse Agence'!N60</f>
        <v>0</v>
      </c>
      <c r="O60" s="46">
        <f>'[1]Synthèse Agence'!O60</f>
        <v>0</v>
      </c>
      <c r="P60" s="46">
        <f>'[1]Synthèse Agence'!P60</f>
        <v>0</v>
      </c>
      <c r="Q60" s="46">
        <f>'[1]Synthèse Agence'!Q60</f>
        <v>0</v>
      </c>
      <c r="R60" s="46">
        <f>'[1]Synthèse Agence'!R60</f>
        <v>0</v>
      </c>
      <c r="S60" s="76">
        <f>'[1]Synthèse Agence'!S60</f>
        <v>0</v>
      </c>
      <c r="T60" s="227">
        <f>'[1]Synthèse Agence'!T60</f>
        <v>0</v>
      </c>
      <c r="U60" s="223">
        <f>'[1]Synthèse Agence'!U60</f>
        <v>0</v>
      </c>
      <c r="W60" s="30">
        <v>55</v>
      </c>
      <c r="X60" s="30">
        <f t="shared" si="0"/>
        <v>8</v>
      </c>
      <c r="Y60" s="30">
        <f t="shared" si="1"/>
        <v>12</v>
      </c>
      <c r="Z60" s="30">
        <f t="shared" si="3"/>
        <v>5</v>
      </c>
    </row>
    <row r="61" spans="1:26" x14ac:dyDescent="0.2">
      <c r="A61" s="30">
        <f>'[1]Synthèse Agence'!A61</f>
        <v>43866</v>
      </c>
      <c r="B61" s="77">
        <f>'[1]Synthèse Agence'!B61</f>
        <v>6735</v>
      </c>
      <c r="C61" s="78"/>
      <c r="D61" s="49">
        <f>'[1]Synthèse Agence'!D61</f>
        <v>0.1763975155279503</v>
      </c>
      <c r="E61" s="50">
        <f>'[1]Synthèse Agence'!E61</f>
        <v>4</v>
      </c>
      <c r="F61" s="51">
        <f>'[1]Synthèse Agence'!F61</f>
        <v>0.17123617272996156</v>
      </c>
      <c r="G61" s="50">
        <f>'[1]Synthèse Agence'!G61</f>
        <v>2</v>
      </c>
      <c r="H61" s="51">
        <f>'[1]Synthèse Agence'!H61</f>
        <v>0.18401116427432218</v>
      </c>
      <c r="I61" s="50">
        <f>'[1]Synthèse Agence'!I61</f>
        <v>1</v>
      </c>
      <c r="J61" s="51">
        <f>'[1]Synthèse Agence'!J61</f>
        <v>0.2102483660130719</v>
      </c>
      <c r="K61" s="50">
        <f>'[1]Synthèse Agence'!K61</f>
        <v>4</v>
      </c>
      <c r="L61" s="51">
        <f>'[1]Synthèse Agence'!L61</f>
        <v>0.17638975966562173</v>
      </c>
      <c r="M61" s="52">
        <f>'[1]Synthèse Agence'!M61</f>
        <v>9</v>
      </c>
      <c r="N61" s="53">
        <f>'[1]Synthèse Agence'!N61</f>
        <v>1</v>
      </c>
      <c r="O61" s="53">
        <f>'[1]Synthèse Agence'!O61</f>
        <v>1</v>
      </c>
      <c r="P61" s="53">
        <f>'[1]Synthèse Agence'!P61</f>
        <v>1</v>
      </c>
      <c r="Q61" s="53">
        <f>'[1]Synthèse Agence'!Q61</f>
        <v>1</v>
      </c>
      <c r="R61" s="53">
        <f>'[1]Synthèse Agence'!R61</f>
        <v>1</v>
      </c>
      <c r="S61" s="54">
        <f>'[1]Synthèse Agence'!S61</f>
        <v>5</v>
      </c>
      <c r="T61" s="50">
        <f>'[1]Synthèse Agence'!T61</f>
        <v>20</v>
      </c>
      <c r="U61" s="52">
        <f>'[1]Synthèse Agence'!U61</f>
        <v>1</v>
      </c>
      <c r="W61" s="30">
        <v>56</v>
      </c>
      <c r="X61" s="30">
        <f t="shared" si="0"/>
        <v>8</v>
      </c>
      <c r="Y61" s="30">
        <f t="shared" si="1"/>
        <v>12</v>
      </c>
      <c r="Z61" s="30">
        <f t="shared" si="3"/>
        <v>5</v>
      </c>
    </row>
    <row r="62" spans="1:26" x14ac:dyDescent="0.2">
      <c r="A62" s="30">
        <f>'[1]Synthèse Agence'!A62</f>
        <v>43866</v>
      </c>
      <c r="B62" s="67">
        <f>'[1]Synthèse Agence'!B62</f>
        <v>6742</v>
      </c>
      <c r="C62" s="68"/>
      <c r="D62" s="57">
        <f>'[1]Synthèse Agence'!D62</f>
        <v>0.19855072463768114</v>
      </c>
      <c r="E62" s="58">
        <f>'[1]Synthèse Agence'!E62</f>
        <v>2</v>
      </c>
      <c r="F62" s="59">
        <f>'[1]Synthèse Agence'!F62</f>
        <v>0.1358265327474367</v>
      </c>
      <c r="G62" s="58">
        <f>'[1]Synthèse Agence'!G62</f>
        <v>3</v>
      </c>
      <c r="H62" s="59">
        <f>'[1]Synthèse Agence'!H62</f>
        <v>0.17366946778711484</v>
      </c>
      <c r="I62" s="58">
        <f>'[1]Synthèse Agence'!I62</f>
        <v>4</v>
      </c>
      <c r="J62" s="59">
        <f>'[1]Synthèse Agence'!J62</f>
        <v>0.17820533333333333</v>
      </c>
      <c r="K62" s="58">
        <f>'[1]Synthèse Agence'!K62</f>
        <v>8</v>
      </c>
      <c r="L62" s="59">
        <f>'[1]Synthèse Agence'!L62</f>
        <v>0.17638975966562173</v>
      </c>
      <c r="M62" s="60">
        <f>'[1]Synthèse Agence'!M62</f>
        <v>9</v>
      </c>
      <c r="N62" s="53">
        <f>'[1]Synthèse Agence'!N62</f>
        <v>1</v>
      </c>
      <c r="O62" s="53">
        <f>'[1]Synthèse Agence'!O62</f>
        <v>0</v>
      </c>
      <c r="P62" s="53">
        <f>'[1]Synthèse Agence'!P62</f>
        <v>1</v>
      </c>
      <c r="Q62" s="53">
        <f>'[1]Synthèse Agence'!Q62</f>
        <v>1</v>
      </c>
      <c r="R62" s="53">
        <f>'[1]Synthèse Agence'!R62</f>
        <v>1</v>
      </c>
      <c r="S62" s="61">
        <f>'[1]Synthèse Agence'!S62</f>
        <v>4</v>
      </c>
      <c r="T62" s="58">
        <f>'[1]Synthèse Agence'!T62</f>
        <v>26</v>
      </c>
      <c r="U62" s="60">
        <f>'[1]Synthèse Agence'!U62</f>
        <v>2</v>
      </c>
      <c r="W62" s="30">
        <v>57</v>
      </c>
      <c r="X62" s="30">
        <f t="shared" si="0"/>
        <v>9</v>
      </c>
      <c r="Y62" s="30">
        <f t="shared" si="1"/>
        <v>12</v>
      </c>
      <c r="Z62" s="30">
        <f t="shared" si="3"/>
        <v>5</v>
      </c>
    </row>
    <row r="63" spans="1:26" x14ac:dyDescent="0.2">
      <c r="A63" s="30">
        <f>'[1]Synthèse Agence'!A63</f>
        <v>43874</v>
      </c>
      <c r="B63" s="62">
        <f>'[1]Synthèse Agence'!B63</f>
        <v>5234</v>
      </c>
      <c r="C63" s="63"/>
      <c r="D63" s="57">
        <f>'[1]Synthèse Agence'!D63</f>
        <v>0.17481311098332375</v>
      </c>
      <c r="E63" s="58">
        <f>'[1]Synthèse Agence'!E63</f>
        <v>5</v>
      </c>
      <c r="F63" s="59">
        <f>'[1]Synthèse Agence'!F63</f>
        <v>8.4859243781094523E-2</v>
      </c>
      <c r="G63" s="58">
        <f>'[1]Synthèse Agence'!G63</f>
        <v>16</v>
      </c>
      <c r="H63" s="59">
        <f>'[1]Synthèse Agence'!H63</f>
        <v>0.1786929884275017</v>
      </c>
      <c r="I63" s="58">
        <f>'[1]Synthèse Agence'!I63</f>
        <v>3</v>
      </c>
      <c r="J63" s="59">
        <f>'[1]Synthèse Agence'!J63</f>
        <v>0.22619746293749043</v>
      </c>
      <c r="K63" s="58">
        <f>'[1]Synthèse Agence'!K63</f>
        <v>2</v>
      </c>
      <c r="L63" s="59">
        <f>'[1]Synthèse Agence'!L63</f>
        <v>0.15511693691634529</v>
      </c>
      <c r="M63" s="60">
        <f>'[1]Synthèse Agence'!M63</f>
        <v>12</v>
      </c>
      <c r="N63" s="53">
        <f>'[1]Synthèse Agence'!N63</f>
        <v>1</v>
      </c>
      <c r="O63" s="53">
        <f>'[1]Synthèse Agence'!O63</f>
        <v>0</v>
      </c>
      <c r="P63" s="53">
        <f>'[1]Synthèse Agence'!P63</f>
        <v>1</v>
      </c>
      <c r="Q63" s="53">
        <f>'[1]Synthèse Agence'!Q63</f>
        <v>1</v>
      </c>
      <c r="R63" s="53">
        <f>'[1]Synthèse Agence'!R63</f>
        <v>1</v>
      </c>
      <c r="S63" s="61">
        <f>'[1]Synthèse Agence'!S63</f>
        <v>4</v>
      </c>
      <c r="T63" s="58">
        <f>'[1]Synthèse Agence'!T63</f>
        <v>38</v>
      </c>
      <c r="U63" s="60">
        <f>'[1]Synthèse Agence'!U63</f>
        <v>3</v>
      </c>
      <c r="W63" s="30">
        <v>58</v>
      </c>
      <c r="X63" s="30">
        <f t="shared" si="0"/>
        <v>9</v>
      </c>
      <c r="Y63" s="30">
        <f t="shared" si="1"/>
        <v>12</v>
      </c>
      <c r="Z63" s="30">
        <f t="shared" si="3"/>
        <v>6</v>
      </c>
    </row>
    <row r="64" spans="1:26" x14ac:dyDescent="0.2">
      <c r="A64" s="30">
        <f>'[1]Synthèse Agence'!A64</f>
        <v>43866</v>
      </c>
      <c r="B64" s="67">
        <f>'[1]Synthèse Agence'!B64</f>
        <v>6736</v>
      </c>
      <c r="C64" s="68"/>
      <c r="D64" s="57">
        <f>'[1]Synthèse Agence'!D64</f>
        <v>0.17336309523809523</v>
      </c>
      <c r="E64" s="58">
        <f>'[1]Synthèse Agence'!E64</f>
        <v>6</v>
      </c>
      <c r="F64" s="59">
        <f>'[1]Synthèse Agence'!F64</f>
        <v>0.13116883116883116</v>
      </c>
      <c r="G64" s="58">
        <f>'[1]Synthèse Agence'!G64</f>
        <v>5</v>
      </c>
      <c r="H64" s="59">
        <f>'[1]Synthèse Agence'!H64</f>
        <v>9.9248120300751877E-2</v>
      </c>
      <c r="I64" s="58">
        <f>'[1]Synthèse Agence'!I64</f>
        <v>8</v>
      </c>
      <c r="J64" s="59">
        <f>'[1]Synthèse Agence'!J64</f>
        <v>9.1107142857142859E-2</v>
      </c>
      <c r="K64" s="58">
        <f>'[1]Synthèse Agence'!K64</f>
        <v>16</v>
      </c>
      <c r="L64" s="59">
        <f>'[1]Synthèse Agence'!L64</f>
        <v>0.17638975966562173</v>
      </c>
      <c r="M64" s="60">
        <f>'[1]Synthèse Agence'!M64</f>
        <v>9</v>
      </c>
      <c r="N64" s="53">
        <f>'[1]Synthèse Agence'!N64</f>
        <v>1</v>
      </c>
      <c r="O64" s="53">
        <f>'[1]Synthèse Agence'!O64</f>
        <v>0</v>
      </c>
      <c r="P64" s="53">
        <f>'[1]Synthèse Agence'!P64</f>
        <v>0</v>
      </c>
      <c r="Q64" s="53">
        <f>'[1]Synthèse Agence'!Q64</f>
        <v>0</v>
      </c>
      <c r="R64" s="53">
        <f>'[1]Synthèse Agence'!R64</f>
        <v>1</v>
      </c>
      <c r="S64" s="61">
        <f>'[1]Synthèse Agence'!S64</f>
        <v>2</v>
      </c>
      <c r="T64" s="58">
        <f>'[1]Synthèse Agence'!T64</f>
        <v>44</v>
      </c>
      <c r="U64" s="60">
        <f>'[1]Synthèse Agence'!U64</f>
        <v>4</v>
      </c>
      <c r="W64" s="30">
        <v>59</v>
      </c>
      <c r="X64" s="30">
        <f t="shared" si="0"/>
        <v>10</v>
      </c>
      <c r="Y64" s="30">
        <f t="shared" si="1"/>
        <v>13</v>
      </c>
      <c r="Z64" s="30">
        <f t="shared" si="3"/>
        <v>6</v>
      </c>
    </row>
    <row r="65" spans="1:26" ht="13.5" customHeight="1" x14ac:dyDescent="0.2">
      <c r="A65" s="30">
        <f>'[1]Synthèse Agence'!A65</f>
        <v>43864</v>
      </c>
      <c r="B65" s="67">
        <f>'[1]Synthèse Agence'!B65</f>
        <v>6731</v>
      </c>
      <c r="C65" s="68"/>
      <c r="D65" s="57">
        <f>'[1]Synthèse Agence'!D65</f>
        <v>0.29936974789915966</v>
      </c>
      <c r="E65" s="58">
        <f>'[1]Synthèse Agence'!E65</f>
        <v>1</v>
      </c>
      <c r="F65" s="59">
        <f>'[1]Synthèse Agence'!F65</f>
        <v>9.5734701640931646E-2</v>
      </c>
      <c r="G65" s="58">
        <f>'[1]Synthèse Agence'!G65</f>
        <v>15</v>
      </c>
      <c r="H65" s="59">
        <f>'[1]Synthèse Agence'!H65</f>
        <v>0.18325661680092059</v>
      </c>
      <c r="I65" s="58">
        <f>'[1]Synthèse Agence'!I65</f>
        <v>2</v>
      </c>
      <c r="J65" s="59">
        <f>'[1]Synthèse Agence'!J65</f>
        <v>0.18294890257887297</v>
      </c>
      <c r="K65" s="58">
        <f>'[1]Synthèse Agence'!K65</f>
        <v>7</v>
      </c>
      <c r="L65" s="59">
        <f>'[1]Synthèse Agence'!L65</f>
        <v>9.2637972262075555E-2</v>
      </c>
      <c r="M65" s="60">
        <f>'[1]Synthèse Agence'!M65</f>
        <v>24</v>
      </c>
      <c r="N65" s="53">
        <f>'[1]Synthèse Agence'!N65</f>
        <v>1</v>
      </c>
      <c r="O65" s="53">
        <f>'[1]Synthèse Agence'!O65</f>
        <v>0</v>
      </c>
      <c r="P65" s="53">
        <f>'[1]Synthèse Agence'!P65</f>
        <v>1</v>
      </c>
      <c r="Q65" s="53">
        <f>'[1]Synthèse Agence'!Q65</f>
        <v>1</v>
      </c>
      <c r="R65" s="53">
        <f>'[1]Synthèse Agence'!R65</f>
        <v>0</v>
      </c>
      <c r="S65" s="61">
        <f>'[1]Synthèse Agence'!S65</f>
        <v>3</v>
      </c>
      <c r="T65" s="58">
        <f>'[1]Synthèse Agence'!T65</f>
        <v>49</v>
      </c>
      <c r="U65" s="60">
        <f>'[1]Synthèse Agence'!U65</f>
        <v>5</v>
      </c>
      <c r="W65" s="30">
        <v>60</v>
      </c>
      <c r="X65" s="30">
        <f t="shared" si="0"/>
        <v>10</v>
      </c>
      <c r="Y65" s="30">
        <f t="shared" si="1"/>
        <v>13</v>
      </c>
      <c r="Z65" s="30">
        <f t="shared" si="3"/>
        <v>6</v>
      </c>
    </row>
    <row r="66" spans="1:26" ht="15" x14ac:dyDescent="0.25">
      <c r="A66" s="30">
        <f>'[1]Synthèse Agence'!A66</f>
        <v>43816</v>
      </c>
      <c r="B66" s="55">
        <f>'[1]Synthèse Agence'!B66</f>
        <v>8131</v>
      </c>
      <c r="C66" s="56"/>
      <c r="D66" s="57">
        <f>'[1]Synthèse Agence'!D66</f>
        <v>0.18715277777777778</v>
      </c>
      <c r="E66" s="58">
        <f>'[1]Synthèse Agence'!E66</f>
        <v>3</v>
      </c>
      <c r="F66" s="59">
        <f>'[1]Synthèse Agence'!F66</f>
        <v>6.5723131571469168E-2</v>
      </c>
      <c r="G66" s="58">
        <f>'[1]Synthèse Agence'!G66</f>
        <v>21</v>
      </c>
      <c r="H66" s="59">
        <f>'[1]Synthèse Agence'!H66</f>
        <v>6.9883720930232568E-2</v>
      </c>
      <c r="I66" s="58">
        <f>'[1]Synthèse Agence'!I66</f>
        <v>18</v>
      </c>
      <c r="J66" s="59">
        <f>'[1]Synthèse Agence'!J66</f>
        <v>0.2047710027100271</v>
      </c>
      <c r="K66" s="58">
        <f>'[1]Synthèse Agence'!K66</f>
        <v>5</v>
      </c>
      <c r="L66" s="59">
        <f>'[1]Synthèse Agence'!L66</f>
        <v>0.20139175257731959</v>
      </c>
      <c r="M66" s="60">
        <f>'[1]Synthèse Agence'!M66</f>
        <v>4</v>
      </c>
      <c r="N66" s="53">
        <f>'[1]Synthèse Agence'!N66</f>
        <v>1</v>
      </c>
      <c r="O66" s="53">
        <f>'[1]Synthèse Agence'!O66</f>
        <v>0</v>
      </c>
      <c r="P66" s="53">
        <f>'[1]Synthèse Agence'!P66</f>
        <v>0</v>
      </c>
      <c r="Q66" s="53">
        <f>'[1]Synthèse Agence'!Q66</f>
        <v>1</v>
      </c>
      <c r="R66" s="53">
        <f>'[1]Synthèse Agence'!R66</f>
        <v>1</v>
      </c>
      <c r="S66" s="61">
        <f>'[1]Synthèse Agence'!S66</f>
        <v>3</v>
      </c>
      <c r="T66" s="58">
        <f>'[1]Synthèse Agence'!T66</f>
        <v>51</v>
      </c>
      <c r="U66" s="60">
        <f>'[1]Synthèse Agence'!U66</f>
        <v>6</v>
      </c>
      <c r="W66" s="26">
        <v>61</v>
      </c>
      <c r="X66" s="30">
        <f t="shared" si="0"/>
        <v>11</v>
      </c>
      <c r="Y66" s="30">
        <f t="shared" si="1"/>
        <v>13</v>
      </c>
      <c r="Z66" s="30">
        <f t="shared" si="3"/>
        <v>6</v>
      </c>
    </row>
    <row r="67" spans="1:26" x14ac:dyDescent="0.2">
      <c r="A67" s="30">
        <f>'[1]Synthèse Agence'!A67</f>
        <v>43717</v>
      </c>
      <c r="B67" s="66">
        <f>'[1]Synthèse Agence'!B67</f>
        <v>1856</v>
      </c>
      <c r="C67" s="65"/>
      <c r="D67" s="57">
        <f>'[1]Synthèse Agence'!D67</f>
        <v>0.10515873015873016</v>
      </c>
      <c r="E67" s="58">
        <f>'[1]Synthèse Agence'!E67</f>
        <v>16</v>
      </c>
      <c r="F67" s="59">
        <f>'[1]Synthèse Agence'!F67</f>
        <v>0.11826991519006512</v>
      </c>
      <c r="G67" s="58">
        <f>'[1]Synthèse Agence'!G67</f>
        <v>9</v>
      </c>
      <c r="H67" s="59">
        <f>'[1]Synthèse Agence'!H67</f>
        <v>9.6145833333333333E-2</v>
      </c>
      <c r="I67" s="58">
        <f>'[1]Synthèse Agence'!I67</f>
        <v>11</v>
      </c>
      <c r="J67" s="59">
        <f>'[1]Synthèse Agence'!J67</f>
        <v>0.21840034659289642</v>
      </c>
      <c r="K67" s="58">
        <f>'[1]Synthèse Agence'!K67</f>
        <v>3</v>
      </c>
      <c r="L67" s="59">
        <f>'[1]Synthèse Agence'!L67</f>
        <v>0.15038570248622762</v>
      </c>
      <c r="M67" s="60">
        <f>'[1]Synthèse Agence'!M67</f>
        <v>15</v>
      </c>
      <c r="N67" s="53">
        <f>'[1]Synthèse Agence'!N67</f>
        <v>0</v>
      </c>
      <c r="O67" s="53">
        <f>'[1]Synthèse Agence'!O67</f>
        <v>0</v>
      </c>
      <c r="P67" s="53">
        <f>'[1]Synthèse Agence'!P67</f>
        <v>0</v>
      </c>
      <c r="Q67" s="53">
        <f>'[1]Synthèse Agence'!Q67</f>
        <v>1</v>
      </c>
      <c r="R67" s="53">
        <f>'[1]Synthèse Agence'!R67</f>
        <v>1</v>
      </c>
      <c r="S67" s="61">
        <f>'[1]Synthèse Agence'!S67</f>
        <v>2</v>
      </c>
      <c r="T67" s="58">
        <f>'[1]Synthèse Agence'!T67</f>
        <v>54</v>
      </c>
      <c r="U67" s="60">
        <f>'[1]Synthèse Agence'!U67</f>
        <v>7</v>
      </c>
      <c r="W67" s="30">
        <v>62</v>
      </c>
      <c r="X67" s="30">
        <f t="shared" si="0"/>
        <v>12</v>
      </c>
      <c r="Y67" s="30">
        <f t="shared" si="1"/>
        <v>14</v>
      </c>
      <c r="Z67" s="30">
        <f t="shared" si="3"/>
        <v>6</v>
      </c>
    </row>
    <row r="68" spans="1:26" x14ac:dyDescent="0.2">
      <c r="A68" s="30">
        <f>'[1]Synthèse Agence'!A68</f>
        <v>43783</v>
      </c>
      <c r="B68" s="62">
        <f>'[1]Synthèse Agence'!B68</f>
        <v>1743</v>
      </c>
      <c r="C68" s="63"/>
      <c r="D68" s="57">
        <f>'[1]Synthèse Agence'!D68</f>
        <v>0.13166556945358787</v>
      </c>
      <c r="E68" s="58">
        <f>'[1]Synthèse Agence'!E68</f>
        <v>11</v>
      </c>
      <c r="F68" s="59">
        <f>'[1]Synthèse Agence'!F68</f>
        <v>0.17457900888265546</v>
      </c>
      <c r="G68" s="58">
        <f>'[1]Synthèse Agence'!G68</f>
        <v>1</v>
      </c>
      <c r="H68" s="59">
        <f>'[1]Synthèse Agence'!H68</f>
        <v>7.2368421052631582E-2</v>
      </c>
      <c r="I68" s="58">
        <f>'[1]Synthèse Agence'!I68</f>
        <v>17</v>
      </c>
      <c r="J68" s="59">
        <f>'[1]Synthèse Agence'!J68</f>
        <v>0.19252771618625278</v>
      </c>
      <c r="K68" s="58">
        <f>'[1]Synthèse Agence'!K68</f>
        <v>6</v>
      </c>
      <c r="L68" s="59">
        <f>'[1]Synthèse Agence'!L68</f>
        <v>0.14625284092182592</v>
      </c>
      <c r="M68" s="60">
        <f>'[1]Synthèse Agence'!M68</f>
        <v>21</v>
      </c>
      <c r="N68" s="53">
        <f>'[1]Synthèse Agence'!N68</f>
        <v>0</v>
      </c>
      <c r="O68" s="53">
        <f>'[1]Synthèse Agence'!O68</f>
        <v>1</v>
      </c>
      <c r="P68" s="53">
        <f>'[1]Synthèse Agence'!P68</f>
        <v>0</v>
      </c>
      <c r="Q68" s="53">
        <f>'[1]Synthèse Agence'!Q68</f>
        <v>1</v>
      </c>
      <c r="R68" s="53">
        <f>'[1]Synthèse Agence'!R68</f>
        <v>1</v>
      </c>
      <c r="S68" s="61">
        <f>'[1]Synthèse Agence'!S68</f>
        <v>3</v>
      </c>
      <c r="T68" s="58">
        <f>'[1]Synthèse Agence'!T68</f>
        <v>56</v>
      </c>
      <c r="U68" s="60">
        <f>'[1]Synthèse Agence'!U68</f>
        <v>8</v>
      </c>
      <c r="W68" s="85">
        <v>63</v>
      </c>
      <c r="X68" s="30">
        <f t="shared" si="0"/>
        <v>14</v>
      </c>
      <c r="Y68" s="30">
        <f t="shared" si="1"/>
        <v>14</v>
      </c>
      <c r="Z68" s="30">
        <f t="shared" si="3"/>
        <v>6</v>
      </c>
    </row>
    <row r="69" spans="1:26" x14ac:dyDescent="0.2">
      <c r="A69" s="30">
        <f>'[1]Synthèse Agence'!A69</f>
        <v>43747</v>
      </c>
      <c r="B69" s="66">
        <f>'[1]Synthèse Agence'!B69</f>
        <v>5238</v>
      </c>
      <c r="C69" s="65"/>
      <c r="D69" s="57">
        <f>'[1]Synthèse Agence'!D69</f>
        <v>6.7873303167420823E-2</v>
      </c>
      <c r="E69" s="58">
        <f>'[1]Synthèse Agence'!E69</f>
        <v>21</v>
      </c>
      <c r="F69" s="59">
        <f>'[1]Synthèse Agence'!F69</f>
        <v>6.4536695268683192E-2</v>
      </c>
      <c r="G69" s="58">
        <f>'[1]Synthèse Agence'!G69</f>
        <v>22</v>
      </c>
      <c r="H69" s="59">
        <f>'[1]Synthèse Agence'!H69</f>
        <v>8.6219336219336223E-2</v>
      </c>
      <c r="I69" s="58">
        <f>'[1]Synthèse Agence'!I69</f>
        <v>13</v>
      </c>
      <c r="J69" s="59">
        <f>'[1]Synthèse Agence'!J69</f>
        <v>0.22750967165955757</v>
      </c>
      <c r="K69" s="58">
        <f>'[1]Synthèse Agence'!K69</f>
        <v>1</v>
      </c>
      <c r="L69" s="59">
        <f>'[1]Synthèse Agence'!L69</f>
        <v>0.22047791346298809</v>
      </c>
      <c r="M69" s="60">
        <f>'[1]Synthèse Agence'!M69</f>
        <v>1</v>
      </c>
      <c r="N69" s="53">
        <f>'[1]Synthèse Agence'!N69</f>
        <v>0</v>
      </c>
      <c r="O69" s="53">
        <f>'[1]Synthèse Agence'!O69</f>
        <v>0</v>
      </c>
      <c r="P69" s="53">
        <f>'[1]Synthèse Agence'!P69</f>
        <v>0</v>
      </c>
      <c r="Q69" s="53">
        <f>'[1]Synthèse Agence'!Q69</f>
        <v>1</v>
      </c>
      <c r="R69" s="53">
        <f>'[1]Synthèse Agence'!R69</f>
        <v>1</v>
      </c>
      <c r="S69" s="61">
        <f>'[1]Synthèse Agence'!S69</f>
        <v>2</v>
      </c>
      <c r="T69" s="58">
        <f>'[1]Synthèse Agence'!T69</f>
        <v>58</v>
      </c>
      <c r="U69" s="60">
        <f>'[1]Synthèse Agence'!U69</f>
        <v>9</v>
      </c>
      <c r="W69" s="30">
        <v>64</v>
      </c>
      <c r="X69" s="30">
        <f t="shared" si="0"/>
        <v>16</v>
      </c>
      <c r="Y69" s="30">
        <f t="shared" si="1"/>
        <v>14</v>
      </c>
      <c r="Z69" s="30">
        <f t="shared" si="3"/>
        <v>7</v>
      </c>
    </row>
    <row r="70" spans="1:26" x14ac:dyDescent="0.2">
      <c r="A70" s="30">
        <f>'[1]Synthèse Agence'!A70</f>
        <v>43703</v>
      </c>
      <c r="B70" s="79">
        <f>'[1]Synthèse Agence'!B70</f>
        <v>1841</v>
      </c>
      <c r="C70" s="56"/>
      <c r="D70" s="57">
        <f>'[1]Synthèse Agence'!D70</f>
        <v>0.16436251920122888</v>
      </c>
      <c r="E70" s="58">
        <f>'[1]Synthèse Agence'!E70</f>
        <v>7</v>
      </c>
      <c r="F70" s="59">
        <f>'[1]Synthèse Agence'!F70</f>
        <v>0.11846185827239319</v>
      </c>
      <c r="G70" s="58">
        <f>'[1]Synthèse Agence'!G70</f>
        <v>7</v>
      </c>
      <c r="H70" s="59">
        <f>'[1]Synthèse Agence'!H70</f>
        <v>6.9197059655074916E-2</v>
      </c>
      <c r="I70" s="58">
        <f>'[1]Synthèse Agence'!I70</f>
        <v>19</v>
      </c>
      <c r="J70" s="59">
        <f>'[1]Synthèse Agence'!J70</f>
        <v>0.15704425692409604</v>
      </c>
      <c r="K70" s="58">
        <f>'[1]Synthèse Agence'!K70</f>
        <v>9</v>
      </c>
      <c r="L70" s="59">
        <f>'[1]Synthèse Agence'!L70</f>
        <v>0.14669198679350964</v>
      </c>
      <c r="M70" s="60">
        <f>'[1]Synthèse Agence'!M70</f>
        <v>18</v>
      </c>
      <c r="N70" s="53">
        <f>'[1]Synthèse Agence'!N70</f>
        <v>1</v>
      </c>
      <c r="O70" s="53">
        <f>'[1]Synthèse Agence'!O70</f>
        <v>0</v>
      </c>
      <c r="P70" s="53">
        <f>'[1]Synthèse Agence'!P70</f>
        <v>0</v>
      </c>
      <c r="Q70" s="53">
        <f>'[1]Synthèse Agence'!Q70</f>
        <v>1</v>
      </c>
      <c r="R70" s="53">
        <f>'[1]Synthèse Agence'!R70</f>
        <v>1</v>
      </c>
      <c r="S70" s="61">
        <f>'[1]Synthèse Agence'!S70</f>
        <v>3</v>
      </c>
      <c r="T70" s="58">
        <f>'[1]Synthèse Agence'!T70</f>
        <v>60</v>
      </c>
      <c r="U70" s="60">
        <f>'[1]Synthèse Agence'!U70</f>
        <v>10</v>
      </c>
      <c r="W70" s="30">
        <v>65</v>
      </c>
      <c r="X70" s="30">
        <f t="shared" si="0"/>
        <v>16</v>
      </c>
      <c r="Y70" s="30">
        <f t="shared" si="1"/>
        <v>14</v>
      </c>
      <c r="Z70" s="30">
        <f t="shared" si="3"/>
        <v>7</v>
      </c>
    </row>
    <row r="71" spans="1:26" x14ac:dyDescent="0.2">
      <c r="A71" s="30">
        <f>'[1]Synthèse Agence'!A71</f>
        <v>43765</v>
      </c>
      <c r="B71" s="67">
        <f>'[1]Synthèse Agence'!B71</f>
        <v>3532</v>
      </c>
      <c r="C71" s="68"/>
      <c r="D71" s="57">
        <f>'[1]Synthèse Agence'!D71</f>
        <v>0.11904761904761904</v>
      </c>
      <c r="E71" s="58">
        <f>'[1]Synthèse Agence'!E71</f>
        <v>12</v>
      </c>
      <c r="F71" s="59">
        <f>'[1]Synthèse Agence'!F71</f>
        <v>0.11830173314485895</v>
      </c>
      <c r="G71" s="58">
        <f>'[1]Synthèse Agence'!G71</f>
        <v>8</v>
      </c>
      <c r="H71" s="59">
        <f>'[1]Synthèse Agence'!H71</f>
        <v>0.10687178097045269</v>
      </c>
      <c r="I71" s="58">
        <f>'[1]Synthèse Agence'!I71</f>
        <v>7</v>
      </c>
      <c r="J71" s="59">
        <f>'[1]Synthèse Agence'!J71</f>
        <v>0.13595941898252553</v>
      </c>
      <c r="K71" s="58">
        <f>'[1]Synthèse Agence'!K71</f>
        <v>12</v>
      </c>
      <c r="L71" s="59">
        <f>'[1]Synthèse Agence'!L71</f>
        <v>0.14397751639957876</v>
      </c>
      <c r="M71" s="60">
        <f>'[1]Synthèse Agence'!M71</f>
        <v>22</v>
      </c>
      <c r="N71" s="53">
        <f>'[1]Synthèse Agence'!N71</f>
        <v>0</v>
      </c>
      <c r="O71" s="53">
        <f>'[1]Synthèse Agence'!O71</f>
        <v>0</v>
      </c>
      <c r="P71" s="53">
        <f>'[1]Synthèse Agence'!P71</f>
        <v>0</v>
      </c>
      <c r="Q71" s="53">
        <f>'[1]Synthèse Agence'!Q71</f>
        <v>0</v>
      </c>
      <c r="R71" s="53">
        <f>'[1]Synthèse Agence'!R71</f>
        <v>1</v>
      </c>
      <c r="S71" s="61">
        <f>'[1]Synthèse Agence'!S71</f>
        <v>1</v>
      </c>
      <c r="T71" s="58">
        <f>'[1]Synthèse Agence'!T71</f>
        <v>61</v>
      </c>
      <c r="U71" s="60">
        <f>'[1]Synthèse Agence'!U71</f>
        <v>11</v>
      </c>
      <c r="W71" s="30">
        <v>66</v>
      </c>
      <c r="X71" s="30">
        <f t="shared" ref="X71:X134" si="4">IF(ISNA(VLOOKUP(W71,$T$61:$U$84,2,FALSE)),X72,VLOOKUP(W71,$T$61:$U$84,2,FALSE))</f>
        <v>16</v>
      </c>
      <c r="Y71" s="30">
        <f t="shared" ref="Y71:Y134" si="5">IF(ISNA(VLOOKUP(W71,$T$40:$U$59,2,FALSE)),Y72,VLOOKUP(W71,$T$40:$U$59,2,FALSE))</f>
        <v>14</v>
      </c>
      <c r="Z71" s="30">
        <f t="shared" ref="Z71:Z134" si="6">IF(ISNA(VLOOKUP(W71,$T$7:$U$38,2,FALSE)),Z72,VLOOKUP(W71,$T$7:$U$38,2,FALSE))</f>
        <v>8</v>
      </c>
    </row>
    <row r="72" spans="1:26" x14ac:dyDescent="0.2">
      <c r="A72" s="30">
        <f>'[1]Synthèse Agence'!A72</f>
        <v>43711</v>
      </c>
      <c r="B72" s="62">
        <f>'[1]Synthèse Agence'!B72</f>
        <v>1837</v>
      </c>
      <c r="C72" s="63"/>
      <c r="D72" s="57">
        <f>'[1]Synthèse Agence'!D72</f>
        <v>0.14709051724137931</v>
      </c>
      <c r="E72" s="58">
        <f>'[1]Synthèse Agence'!E72</f>
        <v>9</v>
      </c>
      <c r="F72" s="59">
        <f>'[1]Synthèse Agence'!F72</f>
        <v>0.11237118023219718</v>
      </c>
      <c r="G72" s="58">
        <f>'[1]Synthèse Agence'!G72</f>
        <v>10</v>
      </c>
      <c r="H72" s="59">
        <f>'[1]Synthèse Agence'!H72</f>
        <v>0.16396946564885495</v>
      </c>
      <c r="I72" s="58">
        <f>'[1]Synthèse Agence'!I72</f>
        <v>5</v>
      </c>
      <c r="J72" s="59">
        <f>'[1]Synthèse Agence'!J72</f>
        <v>9.189896085552865E-2</v>
      </c>
      <c r="K72" s="58">
        <f>'[1]Synthèse Agence'!K72</f>
        <v>15</v>
      </c>
      <c r="L72" s="59">
        <f>'[1]Synthèse Agence'!L72</f>
        <v>0.11834554334554333</v>
      </c>
      <c r="M72" s="60">
        <f>'[1]Synthèse Agence'!M72</f>
        <v>23</v>
      </c>
      <c r="N72" s="53">
        <f>'[1]Synthèse Agence'!N72</f>
        <v>1</v>
      </c>
      <c r="O72" s="53">
        <f>'[1]Synthèse Agence'!O72</f>
        <v>0</v>
      </c>
      <c r="P72" s="53">
        <f>'[1]Synthèse Agence'!P72</f>
        <v>1</v>
      </c>
      <c r="Q72" s="53">
        <f>'[1]Synthèse Agence'!Q72</f>
        <v>0</v>
      </c>
      <c r="R72" s="53">
        <f>'[1]Synthèse Agence'!R72</f>
        <v>0</v>
      </c>
      <c r="S72" s="61">
        <f>'[1]Synthèse Agence'!S72</f>
        <v>2</v>
      </c>
      <c r="T72" s="58">
        <f>'[1]Synthèse Agence'!T72</f>
        <v>62</v>
      </c>
      <c r="U72" s="60">
        <f>'[1]Synthèse Agence'!U72</f>
        <v>12</v>
      </c>
      <c r="W72" s="30">
        <v>67</v>
      </c>
      <c r="X72" s="30">
        <f t="shared" si="4"/>
        <v>16</v>
      </c>
      <c r="Y72" s="30">
        <f t="shared" si="5"/>
        <v>15</v>
      </c>
      <c r="Z72" s="30">
        <f t="shared" si="6"/>
        <v>9</v>
      </c>
    </row>
    <row r="73" spans="1:26" x14ac:dyDescent="0.2">
      <c r="A73" s="30">
        <f>'[1]Synthèse Agence'!A73</f>
        <v>43812</v>
      </c>
      <c r="B73" s="67">
        <f>'[1]Synthèse Agence'!B73</f>
        <v>8148</v>
      </c>
      <c r="C73" s="68"/>
      <c r="D73" s="57">
        <f>'[1]Synthèse Agence'!D73</f>
        <v>0.11846153846153847</v>
      </c>
      <c r="E73" s="58">
        <f>'[1]Synthèse Agence'!E73</f>
        <v>13</v>
      </c>
      <c r="F73" s="59">
        <f>'[1]Synthèse Agence'!F73</f>
        <v>0.10114433678583361</v>
      </c>
      <c r="G73" s="58">
        <f>'[1]Synthèse Agence'!G73</f>
        <v>13</v>
      </c>
      <c r="H73" s="59">
        <f>'[1]Synthèse Agence'!H73</f>
        <v>4.7078842881452074E-2</v>
      </c>
      <c r="I73" s="58">
        <f>'[1]Synthèse Agence'!I73</f>
        <v>23</v>
      </c>
      <c r="J73" s="59">
        <f>'[1]Synthèse Agence'!J73</f>
        <v>0.15019933034638916</v>
      </c>
      <c r="K73" s="58">
        <f>'[1]Synthèse Agence'!K73</f>
        <v>10</v>
      </c>
      <c r="L73" s="59">
        <f>'[1]Synthèse Agence'!L73</f>
        <v>0.20827497113583501</v>
      </c>
      <c r="M73" s="60">
        <f>'[1]Synthèse Agence'!M73</f>
        <v>3</v>
      </c>
      <c r="N73" s="53">
        <f>'[1]Synthèse Agence'!N73</f>
        <v>0</v>
      </c>
      <c r="O73" s="53">
        <f>'[1]Synthèse Agence'!O73</f>
        <v>0</v>
      </c>
      <c r="P73" s="53">
        <f>'[1]Synthèse Agence'!P73</f>
        <v>0</v>
      </c>
      <c r="Q73" s="53">
        <f>'[1]Synthèse Agence'!Q73</f>
        <v>1</v>
      </c>
      <c r="R73" s="53">
        <f>'[1]Synthèse Agence'!R73</f>
        <v>1</v>
      </c>
      <c r="S73" s="61">
        <f>'[1]Synthèse Agence'!S73</f>
        <v>2</v>
      </c>
      <c r="T73" s="58">
        <f>'[1]Synthèse Agence'!T73</f>
        <v>62</v>
      </c>
      <c r="U73" s="60">
        <f>'[1]Synthèse Agence'!U73</f>
        <v>12</v>
      </c>
      <c r="W73" s="30">
        <v>68</v>
      </c>
      <c r="X73" s="30">
        <f t="shared" si="4"/>
        <v>18</v>
      </c>
      <c r="Y73" s="30">
        <f t="shared" si="5"/>
        <v>17</v>
      </c>
      <c r="Z73" s="30">
        <f t="shared" si="6"/>
        <v>10</v>
      </c>
    </row>
    <row r="74" spans="1:26" x14ac:dyDescent="0.2">
      <c r="A74" s="30">
        <f>'[1]Synthèse Agence'!A74</f>
        <v>43816</v>
      </c>
      <c r="B74" s="64">
        <f>'[1]Synthèse Agence'!B74</f>
        <v>8139</v>
      </c>
      <c r="C74" s="65"/>
      <c r="D74" s="57">
        <f>'[1]Synthèse Agence'!D74</f>
        <v>0.10119047619047619</v>
      </c>
      <c r="E74" s="58">
        <f>'[1]Synthèse Agence'!E74</f>
        <v>19</v>
      </c>
      <c r="F74" s="59">
        <f>'[1]Synthèse Agence'!F74</f>
        <v>8.1727859368046288E-2</v>
      </c>
      <c r="G74" s="58">
        <f>'[1]Synthèse Agence'!G74</f>
        <v>17</v>
      </c>
      <c r="H74" s="59">
        <f>'[1]Synthèse Agence'!H74</f>
        <v>9.8664238008500299E-2</v>
      </c>
      <c r="I74" s="58">
        <f>'[1]Synthèse Agence'!I74</f>
        <v>9</v>
      </c>
      <c r="J74" s="59">
        <f>'[1]Synthèse Agence'!J74</f>
        <v>0.11791576829092999</v>
      </c>
      <c r="K74" s="58">
        <f>'[1]Synthèse Agence'!K74</f>
        <v>14</v>
      </c>
      <c r="L74" s="59">
        <f>'[1]Synthèse Agence'!L74</f>
        <v>0.20139175257731959</v>
      </c>
      <c r="M74" s="60">
        <f>'[1]Synthèse Agence'!M74</f>
        <v>4</v>
      </c>
      <c r="N74" s="53">
        <f>'[1]Synthèse Agence'!N74</f>
        <v>0</v>
      </c>
      <c r="O74" s="53">
        <f>'[1]Synthèse Agence'!O74</f>
        <v>0</v>
      </c>
      <c r="P74" s="53">
        <f>'[1]Synthèse Agence'!P74</f>
        <v>0</v>
      </c>
      <c r="Q74" s="53">
        <f>'[1]Synthèse Agence'!Q74</f>
        <v>0</v>
      </c>
      <c r="R74" s="53">
        <f>'[1]Synthèse Agence'!R74</f>
        <v>1</v>
      </c>
      <c r="S74" s="61">
        <f>'[1]Synthèse Agence'!S74</f>
        <v>1</v>
      </c>
      <c r="T74" s="58">
        <f>'[1]Synthèse Agence'!T74</f>
        <v>63</v>
      </c>
      <c r="U74" s="60">
        <f>'[1]Synthèse Agence'!U74</f>
        <v>14</v>
      </c>
      <c r="W74" s="30">
        <v>69</v>
      </c>
      <c r="X74" s="30">
        <f t="shared" si="4"/>
        <v>19</v>
      </c>
      <c r="Y74" s="30">
        <f t="shared" si="5"/>
        <v>17</v>
      </c>
      <c r="Z74" s="30">
        <f t="shared" si="6"/>
        <v>10</v>
      </c>
    </row>
    <row r="75" spans="1:26" x14ac:dyDescent="0.2">
      <c r="A75" s="30">
        <f>'[1]Synthèse Agence'!A75</f>
        <v>43874</v>
      </c>
      <c r="B75" s="55">
        <f>'[1]Synthèse Agence'!B75</f>
        <v>5236</v>
      </c>
      <c r="C75" s="56"/>
      <c r="D75" s="57">
        <f>'[1]Synthèse Agence'!D75</f>
        <v>0.11081081081081082</v>
      </c>
      <c r="E75" s="58">
        <f>'[1]Synthèse Agence'!E75</f>
        <v>15</v>
      </c>
      <c r="F75" s="59">
        <f>'[1]Synthèse Agence'!F75</f>
        <v>0.10786179007241364</v>
      </c>
      <c r="G75" s="58">
        <f>'[1]Synthèse Agence'!G75</f>
        <v>11</v>
      </c>
      <c r="H75" s="59">
        <f>'[1]Synthèse Agence'!H75</f>
        <v>8.8846963846963847E-2</v>
      </c>
      <c r="I75" s="58">
        <f>'[1]Synthèse Agence'!I75</f>
        <v>12</v>
      </c>
      <c r="J75" s="59">
        <f>'[1]Synthèse Agence'!J75</f>
        <v>0.13396163871424674</v>
      </c>
      <c r="K75" s="58">
        <f>'[1]Synthèse Agence'!K75</f>
        <v>13</v>
      </c>
      <c r="L75" s="59">
        <f>'[1]Synthèse Agence'!L75</f>
        <v>0.15511693691634529</v>
      </c>
      <c r="M75" s="60">
        <f>'[1]Synthèse Agence'!M75</f>
        <v>12</v>
      </c>
      <c r="N75" s="53">
        <f>'[1]Synthèse Agence'!N75</f>
        <v>0</v>
      </c>
      <c r="O75" s="53">
        <f>'[1]Synthèse Agence'!O75</f>
        <v>0</v>
      </c>
      <c r="P75" s="53">
        <f>'[1]Synthèse Agence'!P75</f>
        <v>0</v>
      </c>
      <c r="Q75" s="53">
        <f>'[1]Synthèse Agence'!Q75</f>
        <v>0</v>
      </c>
      <c r="R75" s="53">
        <f>'[1]Synthèse Agence'!R75</f>
        <v>1</v>
      </c>
      <c r="S75" s="61">
        <f>'[1]Synthèse Agence'!S75</f>
        <v>1</v>
      </c>
      <c r="T75" s="58">
        <f>'[1]Synthèse Agence'!T75</f>
        <v>63</v>
      </c>
      <c r="U75" s="60">
        <f>'[1]Synthèse Agence'!U75</f>
        <v>14</v>
      </c>
      <c r="W75" s="30">
        <v>70</v>
      </c>
      <c r="X75" s="30">
        <f t="shared" si="4"/>
        <v>20</v>
      </c>
      <c r="Y75" s="30">
        <f t="shared" si="5"/>
        <v>17</v>
      </c>
      <c r="Z75" s="30">
        <f t="shared" si="6"/>
        <v>11</v>
      </c>
    </row>
    <row r="76" spans="1:26" ht="15" x14ac:dyDescent="0.25">
      <c r="A76" s="30">
        <f>'[1]Synthèse Agence'!A76</f>
        <v>43733</v>
      </c>
      <c r="B76" s="64">
        <f>'[1]Synthèse Agence'!B76</f>
        <v>1235</v>
      </c>
      <c r="C76" s="65"/>
      <c r="D76" s="57">
        <f>'[1]Synthèse Agence'!D76</f>
        <v>0.13313953488372093</v>
      </c>
      <c r="E76" s="58">
        <f>'[1]Synthèse Agence'!E76</f>
        <v>10</v>
      </c>
      <c r="F76" s="59">
        <f>'[1]Synthèse Agence'!F76</f>
        <v>7.8454496208017338E-2</v>
      </c>
      <c r="G76" s="58">
        <f>'[1]Synthèse Agence'!G76</f>
        <v>18</v>
      </c>
      <c r="H76" s="59">
        <f>'[1]Synthèse Agence'!H76</f>
        <v>8.1045751633986932E-2</v>
      </c>
      <c r="I76" s="58">
        <f>'[1]Synthèse Agence'!I76</f>
        <v>14</v>
      </c>
      <c r="J76" s="59">
        <f>'[1]Synthèse Agence'!J76</f>
        <v>8.3663911845730035E-2</v>
      </c>
      <c r="K76" s="58">
        <f>'[1]Synthèse Agence'!K76</f>
        <v>17</v>
      </c>
      <c r="L76" s="59">
        <f>'[1]Synthèse Agence'!L76</f>
        <v>0.17814724700369466</v>
      </c>
      <c r="M76" s="60">
        <f>'[1]Synthèse Agence'!M76</f>
        <v>8</v>
      </c>
      <c r="N76" s="53">
        <f>'[1]Synthèse Agence'!N76</f>
        <v>0</v>
      </c>
      <c r="O76" s="53">
        <f>'[1]Synthèse Agence'!O76</f>
        <v>0</v>
      </c>
      <c r="P76" s="53">
        <f>'[1]Synthèse Agence'!P76</f>
        <v>0</v>
      </c>
      <c r="Q76" s="53">
        <f>'[1]Synthèse Agence'!Q76</f>
        <v>0</v>
      </c>
      <c r="R76" s="53">
        <f>'[1]Synthèse Agence'!R76</f>
        <v>1</v>
      </c>
      <c r="S76" s="61">
        <f>'[1]Synthèse Agence'!S76</f>
        <v>1</v>
      </c>
      <c r="T76" s="58">
        <f>'[1]Synthèse Agence'!T76</f>
        <v>67</v>
      </c>
      <c r="U76" s="60">
        <f>'[1]Synthèse Agence'!U76</f>
        <v>16</v>
      </c>
      <c r="W76" s="26">
        <v>71</v>
      </c>
      <c r="X76" s="30">
        <f t="shared" si="4"/>
        <v>21</v>
      </c>
      <c r="Y76" s="30">
        <f t="shared" si="5"/>
        <v>17</v>
      </c>
      <c r="Z76" s="30">
        <f t="shared" si="6"/>
        <v>11</v>
      </c>
    </row>
    <row r="77" spans="1:26" x14ac:dyDescent="0.2">
      <c r="A77" s="30">
        <f>'[1]Synthèse Agence'!A77</f>
        <v>43816</v>
      </c>
      <c r="B77" s="62">
        <f>'[1]Synthèse Agence'!B77</f>
        <v>8136</v>
      </c>
      <c r="C77" s="63"/>
      <c r="D77" s="57">
        <f>'[1]Synthèse Agence'!D77</f>
        <v>0.10229885057471264</v>
      </c>
      <c r="E77" s="58">
        <f>'[1]Synthèse Agence'!E77</f>
        <v>17</v>
      </c>
      <c r="F77" s="59">
        <f>'[1]Synthèse Agence'!F77</f>
        <v>7.8170595574233365E-2</v>
      </c>
      <c r="G77" s="58">
        <f>'[1]Synthèse Agence'!G77</f>
        <v>19</v>
      </c>
      <c r="H77" s="59">
        <f>'[1]Synthèse Agence'!H77</f>
        <v>0.14552501761804087</v>
      </c>
      <c r="I77" s="58">
        <f>'[1]Synthèse Agence'!I77</f>
        <v>6</v>
      </c>
      <c r="J77" s="59">
        <f>'[1]Synthèse Agence'!J77</f>
        <v>5.4985301682957302E-2</v>
      </c>
      <c r="K77" s="58">
        <f>'[1]Synthèse Agence'!K77</f>
        <v>21</v>
      </c>
      <c r="L77" s="59">
        <f>'[1]Synthèse Agence'!L77</f>
        <v>0.20139175257731959</v>
      </c>
      <c r="M77" s="60">
        <f>'[1]Synthèse Agence'!M77</f>
        <v>4</v>
      </c>
      <c r="N77" s="53">
        <f>'[1]Synthèse Agence'!N77</f>
        <v>0</v>
      </c>
      <c r="O77" s="53">
        <f>'[1]Synthèse Agence'!O77</f>
        <v>0</v>
      </c>
      <c r="P77" s="53">
        <f>'[1]Synthèse Agence'!P77</f>
        <v>1</v>
      </c>
      <c r="Q77" s="53">
        <f>'[1]Synthèse Agence'!Q77</f>
        <v>0</v>
      </c>
      <c r="R77" s="53">
        <f>'[1]Synthèse Agence'!R77</f>
        <v>1</v>
      </c>
      <c r="S77" s="61">
        <f>'[1]Synthèse Agence'!S77</f>
        <v>2</v>
      </c>
      <c r="T77" s="58">
        <f>'[1]Synthèse Agence'!T77</f>
        <v>67</v>
      </c>
      <c r="U77" s="60">
        <f>'[1]Synthèse Agence'!U77</f>
        <v>16</v>
      </c>
      <c r="W77" s="30">
        <v>72</v>
      </c>
      <c r="X77" s="30">
        <f t="shared" si="4"/>
        <v>21</v>
      </c>
      <c r="Y77" s="30">
        <f t="shared" si="5"/>
        <v>18</v>
      </c>
      <c r="Z77" s="30">
        <f t="shared" si="6"/>
        <v>11</v>
      </c>
    </row>
    <row r="78" spans="1:26" x14ac:dyDescent="0.2">
      <c r="A78" s="30">
        <f>'[1]Synthèse Agence'!A78</f>
        <v>43763</v>
      </c>
      <c r="B78" s="55">
        <f>'[1]Synthèse Agence'!B78</f>
        <v>1741</v>
      </c>
      <c r="C78" s="56"/>
      <c r="D78" s="57">
        <f>'[1]Synthèse Agence'!D78</f>
        <v>0.1528337362342197</v>
      </c>
      <c r="E78" s="58">
        <f>'[1]Synthèse Agence'!E78</f>
        <v>8</v>
      </c>
      <c r="F78" s="59">
        <f>'[1]Synthèse Agence'!F78</f>
        <v>0.10073450167582351</v>
      </c>
      <c r="G78" s="58">
        <f>'[1]Synthèse Agence'!G78</f>
        <v>14</v>
      </c>
      <c r="H78" s="59">
        <f>'[1]Synthèse Agence'!H78</f>
        <v>6.1399647887323945E-2</v>
      </c>
      <c r="I78" s="58">
        <f>'[1]Synthèse Agence'!I78</f>
        <v>20</v>
      </c>
      <c r="J78" s="59">
        <f>'[1]Synthèse Agence'!J78</f>
        <v>6.5957795865487528E-2</v>
      </c>
      <c r="K78" s="58">
        <f>'[1]Synthèse Agence'!K78</f>
        <v>19</v>
      </c>
      <c r="L78" s="59">
        <f>'[1]Synthèse Agence'!L78</f>
        <v>0.18497778750587743</v>
      </c>
      <c r="M78" s="60">
        <f>'[1]Synthèse Agence'!M78</f>
        <v>7</v>
      </c>
      <c r="N78" s="53">
        <f>'[1]Synthèse Agence'!N78</f>
        <v>1</v>
      </c>
      <c r="O78" s="53">
        <f>'[1]Synthèse Agence'!O78</f>
        <v>0</v>
      </c>
      <c r="P78" s="53">
        <f>'[1]Synthèse Agence'!P78</f>
        <v>0</v>
      </c>
      <c r="Q78" s="53">
        <f>'[1]Synthèse Agence'!Q78</f>
        <v>0</v>
      </c>
      <c r="R78" s="53">
        <f>'[1]Synthèse Agence'!R78</f>
        <v>1</v>
      </c>
      <c r="S78" s="61">
        <f>'[1]Synthèse Agence'!S78</f>
        <v>2</v>
      </c>
      <c r="T78" s="58">
        <f>'[1]Synthèse Agence'!T78</f>
        <v>68</v>
      </c>
      <c r="U78" s="60">
        <f>'[1]Synthèse Agence'!U78</f>
        <v>18</v>
      </c>
      <c r="W78" s="85">
        <v>73</v>
      </c>
      <c r="X78" s="30">
        <f t="shared" si="4"/>
        <v>21</v>
      </c>
      <c r="Y78" s="30">
        <f t="shared" si="5"/>
        <v>18</v>
      </c>
      <c r="Z78" s="30">
        <f t="shared" si="6"/>
        <v>15</v>
      </c>
    </row>
    <row r="79" spans="1:26" x14ac:dyDescent="0.2">
      <c r="A79" s="30">
        <f>'[1]Synthèse Agence'!A79</f>
        <v>43747</v>
      </c>
      <c r="B79" s="62">
        <f>'[1]Synthèse Agence'!B79</f>
        <v>5241</v>
      </c>
      <c r="C79" s="63"/>
      <c r="D79" s="57">
        <f>'[1]Synthèse Agence'!D79</f>
        <v>5.4590570719602979E-2</v>
      </c>
      <c r="E79" s="58">
        <f>'[1]Synthèse Agence'!E79</f>
        <v>22</v>
      </c>
      <c r="F79" s="59">
        <f>'[1]Synthèse Agence'!F79</f>
        <v>7.3439194577352471E-2</v>
      </c>
      <c r="G79" s="58">
        <f>'[1]Synthèse Agence'!G79</f>
        <v>20</v>
      </c>
      <c r="H79" s="59">
        <f>'[1]Synthèse Agence'!H79</f>
        <v>7.41296518607443E-2</v>
      </c>
      <c r="I79" s="58">
        <f>'[1]Synthèse Agence'!I79</f>
        <v>15</v>
      </c>
      <c r="J79" s="59">
        <f>'[1]Synthèse Agence'!J79</f>
        <v>0.14617458993605781</v>
      </c>
      <c r="K79" s="58">
        <f>'[1]Synthèse Agence'!K79</f>
        <v>11</v>
      </c>
      <c r="L79" s="59">
        <f>'[1]Synthèse Agence'!L79</f>
        <v>0.22047791346298809</v>
      </c>
      <c r="M79" s="60">
        <f>'[1]Synthèse Agence'!M79</f>
        <v>1</v>
      </c>
      <c r="N79" s="53">
        <f>'[1]Synthèse Agence'!N79</f>
        <v>0</v>
      </c>
      <c r="O79" s="53">
        <f>'[1]Synthèse Agence'!O79</f>
        <v>0</v>
      </c>
      <c r="P79" s="53">
        <f>'[1]Synthèse Agence'!P79</f>
        <v>0</v>
      </c>
      <c r="Q79" s="53">
        <f>'[1]Synthèse Agence'!Q79</f>
        <v>1</v>
      </c>
      <c r="R79" s="53">
        <f>'[1]Synthèse Agence'!R79</f>
        <v>1</v>
      </c>
      <c r="S79" s="61">
        <f>'[1]Synthèse Agence'!S79</f>
        <v>2</v>
      </c>
      <c r="T79" s="58">
        <f>'[1]Synthèse Agence'!T79</f>
        <v>69</v>
      </c>
      <c r="U79" s="60">
        <f>'[1]Synthèse Agence'!U79</f>
        <v>19</v>
      </c>
      <c r="W79" s="30">
        <v>74</v>
      </c>
      <c r="X79" s="30">
        <f t="shared" si="4"/>
        <v>21</v>
      </c>
      <c r="Y79" s="30">
        <f t="shared" si="5"/>
        <v>18</v>
      </c>
      <c r="Z79" s="30">
        <f t="shared" si="6"/>
        <v>16</v>
      </c>
    </row>
    <row r="80" spans="1:26" x14ac:dyDescent="0.2">
      <c r="A80" s="30">
        <f>'[1]Synthèse Agence'!A80</f>
        <v>43703</v>
      </c>
      <c r="B80" s="62">
        <f>'[1]Synthèse Agence'!B80</f>
        <v>1833</v>
      </c>
      <c r="C80" s="63"/>
      <c r="D80" s="57">
        <f>'[1]Synthèse Agence'!D80</f>
        <v>0.11508861940298507</v>
      </c>
      <c r="E80" s="58">
        <f>'[1]Synthèse Agence'!E80</f>
        <v>14</v>
      </c>
      <c r="F80" s="59">
        <f>'[1]Synthèse Agence'!F80</f>
        <v>0.13140785529450949</v>
      </c>
      <c r="G80" s="58">
        <f>'[1]Synthèse Agence'!G80</f>
        <v>4</v>
      </c>
      <c r="H80" s="59">
        <f>'[1]Synthèse Agence'!H80</f>
        <v>7.2734499205087441E-2</v>
      </c>
      <c r="I80" s="58">
        <f>'[1]Synthèse Agence'!I80</f>
        <v>16</v>
      </c>
      <c r="J80" s="59">
        <f>'[1]Synthèse Agence'!J80</f>
        <v>6.6096875702405022E-2</v>
      </c>
      <c r="K80" s="58">
        <f>'[1]Synthèse Agence'!K80</f>
        <v>18</v>
      </c>
      <c r="L80" s="59">
        <f>'[1]Synthèse Agence'!L80</f>
        <v>0.14669198679350964</v>
      </c>
      <c r="M80" s="60">
        <f>'[1]Synthèse Agence'!M80</f>
        <v>18</v>
      </c>
      <c r="N80" s="53">
        <f>'[1]Synthèse Agence'!N80</f>
        <v>0</v>
      </c>
      <c r="O80" s="53">
        <f>'[1]Synthèse Agence'!O80</f>
        <v>0</v>
      </c>
      <c r="P80" s="53">
        <f>'[1]Synthèse Agence'!P80</f>
        <v>0</v>
      </c>
      <c r="Q80" s="53">
        <f>'[1]Synthèse Agence'!Q80</f>
        <v>0</v>
      </c>
      <c r="R80" s="53">
        <f>'[1]Synthèse Agence'!R80</f>
        <v>1</v>
      </c>
      <c r="S80" s="61">
        <f>'[1]Synthèse Agence'!S80</f>
        <v>1</v>
      </c>
      <c r="T80" s="58">
        <f>'[1]Synthèse Agence'!T80</f>
        <v>70</v>
      </c>
      <c r="U80" s="60">
        <f>'[1]Synthèse Agence'!U80</f>
        <v>20</v>
      </c>
      <c r="W80" s="30">
        <v>75</v>
      </c>
      <c r="X80" s="30">
        <f t="shared" si="4"/>
        <v>22</v>
      </c>
      <c r="Y80" s="30">
        <f t="shared" si="5"/>
        <v>18</v>
      </c>
      <c r="Z80" s="30">
        <f t="shared" si="6"/>
        <v>16</v>
      </c>
    </row>
    <row r="81" spans="1:26" x14ac:dyDescent="0.2">
      <c r="A81" s="30">
        <f>'[1]Synthèse Agence'!A81</f>
        <v>43874</v>
      </c>
      <c r="B81" s="55">
        <f>'[1]Synthèse Agence'!B81</f>
        <v>5231</v>
      </c>
      <c r="C81" s="56"/>
      <c r="D81" s="57">
        <f>'[1]Synthèse Agence'!D81</f>
        <v>0.10225442834138486</v>
      </c>
      <c r="E81" s="58">
        <f>'[1]Synthèse Agence'!E81</f>
        <v>18</v>
      </c>
      <c r="F81" s="59">
        <f>'[1]Synthèse Agence'!F81</f>
        <v>0.10297513812154696</v>
      </c>
      <c r="G81" s="58">
        <f>'[1]Synthèse Agence'!G81</f>
        <v>12</v>
      </c>
      <c r="H81" s="59">
        <f>'[1]Synthèse Agence'!H81</f>
        <v>9.8251959011452672E-2</v>
      </c>
      <c r="I81" s="58">
        <f>'[1]Synthèse Agence'!I81</f>
        <v>10</v>
      </c>
      <c r="J81" s="59">
        <f>'[1]Synthèse Agence'!J81</f>
        <v>4.9663191190253045E-2</v>
      </c>
      <c r="K81" s="58">
        <f>'[1]Synthèse Agence'!K81</f>
        <v>22</v>
      </c>
      <c r="L81" s="59">
        <f>'[1]Synthèse Agence'!L81</f>
        <v>0.15511693691634529</v>
      </c>
      <c r="M81" s="60">
        <f>'[1]Synthèse Agence'!M81</f>
        <v>12</v>
      </c>
      <c r="N81" s="53">
        <f>'[1]Synthèse Agence'!N81</f>
        <v>0</v>
      </c>
      <c r="O81" s="53">
        <f>'[1]Synthèse Agence'!O81</f>
        <v>0</v>
      </c>
      <c r="P81" s="53">
        <f>'[1]Synthèse Agence'!P81</f>
        <v>0</v>
      </c>
      <c r="Q81" s="53">
        <f>'[1]Synthèse Agence'!Q81</f>
        <v>0</v>
      </c>
      <c r="R81" s="53">
        <f>'[1]Synthèse Agence'!R81</f>
        <v>1</v>
      </c>
      <c r="S81" s="61">
        <f>'[1]Synthèse Agence'!S81</f>
        <v>1</v>
      </c>
      <c r="T81" s="58">
        <f>'[1]Synthèse Agence'!T81</f>
        <v>74</v>
      </c>
      <c r="U81" s="60">
        <f>'[1]Synthèse Agence'!U81</f>
        <v>21</v>
      </c>
      <c r="W81" s="30">
        <v>76</v>
      </c>
      <c r="X81" s="30">
        <f t="shared" si="4"/>
        <v>22</v>
      </c>
      <c r="Y81" s="30">
        <f t="shared" si="5"/>
        <v>19</v>
      </c>
      <c r="Z81" s="30">
        <f t="shared" si="6"/>
        <v>16</v>
      </c>
    </row>
    <row r="82" spans="1:26" x14ac:dyDescent="0.2">
      <c r="A82" s="30">
        <f>'[1]Synthèse Agence'!A82</f>
        <v>43717</v>
      </c>
      <c r="B82" s="62">
        <f>'[1]Synthèse Agence'!B82</f>
        <v>1846</v>
      </c>
      <c r="C82" s="63"/>
      <c r="D82" s="57">
        <f>'[1]Synthèse Agence'!D82</f>
        <v>0.1</v>
      </c>
      <c r="E82" s="58">
        <f>'[1]Synthèse Agence'!E82</f>
        <v>20</v>
      </c>
      <c r="F82" s="59">
        <f>'[1]Synthèse Agence'!F82</f>
        <v>0.12091307232913073</v>
      </c>
      <c r="G82" s="58">
        <f>'[1]Synthèse Agence'!G82</f>
        <v>6</v>
      </c>
      <c r="H82" s="59">
        <f>'[1]Synthèse Agence'!H82</f>
        <v>5.9874723655121594E-2</v>
      </c>
      <c r="I82" s="58">
        <f>'[1]Synthèse Agence'!I82</f>
        <v>21</v>
      </c>
      <c r="J82" s="59">
        <f>'[1]Synthèse Agence'!J82</f>
        <v>5.6750702669331125E-2</v>
      </c>
      <c r="K82" s="58">
        <f>'[1]Synthèse Agence'!K82</f>
        <v>20</v>
      </c>
      <c r="L82" s="59">
        <f>'[1]Synthèse Agence'!L82</f>
        <v>0.15038570248622762</v>
      </c>
      <c r="M82" s="60">
        <f>'[1]Synthèse Agence'!M82</f>
        <v>15</v>
      </c>
      <c r="N82" s="53">
        <f>'[1]Synthèse Agence'!N82</f>
        <v>0</v>
      </c>
      <c r="O82" s="53">
        <f>'[1]Synthèse Agence'!O82</f>
        <v>0</v>
      </c>
      <c r="P82" s="53">
        <f>'[1]Synthèse Agence'!P82</f>
        <v>0</v>
      </c>
      <c r="Q82" s="53">
        <f>'[1]Synthèse Agence'!Q82</f>
        <v>0</v>
      </c>
      <c r="R82" s="53">
        <f>'[1]Synthèse Agence'!R82</f>
        <v>1</v>
      </c>
      <c r="S82" s="61">
        <f>'[1]Synthèse Agence'!S82</f>
        <v>1</v>
      </c>
      <c r="T82" s="58">
        <f>'[1]Synthèse Agence'!T82</f>
        <v>82</v>
      </c>
      <c r="U82" s="60">
        <f>'[1]Synthèse Agence'!U82</f>
        <v>22</v>
      </c>
      <c r="W82" s="30">
        <v>77</v>
      </c>
      <c r="X82" s="30">
        <f t="shared" si="4"/>
        <v>22</v>
      </c>
      <c r="Y82" s="30">
        <f t="shared" si="5"/>
        <v>19</v>
      </c>
      <c r="Z82" s="30">
        <f t="shared" si="6"/>
        <v>16</v>
      </c>
    </row>
    <row r="83" spans="1:26" x14ac:dyDescent="0.2">
      <c r="A83" s="30">
        <f>'[1]Synthèse Agence'!A83</f>
        <v>43717</v>
      </c>
      <c r="B83" s="79">
        <f>'[1]Synthèse Agence'!B83</f>
        <v>1842</v>
      </c>
      <c r="C83" s="56"/>
      <c r="D83" s="57">
        <f>'[1]Synthèse Agence'!D83</f>
        <v>4.4453186467348541E-2</v>
      </c>
      <c r="E83" s="58">
        <f>'[1]Synthèse Agence'!E83</f>
        <v>23</v>
      </c>
      <c r="F83" s="59">
        <f>'[1]Synthèse Agence'!F83</f>
        <v>4.6492406154662422E-2</v>
      </c>
      <c r="G83" s="58">
        <f>'[1]Synthèse Agence'!G83</f>
        <v>23</v>
      </c>
      <c r="H83" s="59">
        <f>'[1]Synthèse Agence'!H83</f>
        <v>5.2694372638695565E-2</v>
      </c>
      <c r="I83" s="58">
        <f>'[1]Synthèse Agence'!I83</f>
        <v>22</v>
      </c>
      <c r="J83" s="59">
        <f>'[1]Synthèse Agence'!J83</f>
        <v>3.5553292046936115E-2</v>
      </c>
      <c r="K83" s="58">
        <f>'[1]Synthèse Agence'!K83</f>
        <v>23</v>
      </c>
      <c r="L83" s="59">
        <f>'[1]Synthèse Agence'!L83</f>
        <v>0.15038570248622762</v>
      </c>
      <c r="M83" s="60">
        <f>'[1]Synthèse Agence'!M83</f>
        <v>15</v>
      </c>
      <c r="N83" s="53">
        <f>'[1]Synthèse Agence'!N83</f>
        <v>0</v>
      </c>
      <c r="O83" s="53">
        <f>'[1]Synthèse Agence'!O83</f>
        <v>0</v>
      </c>
      <c r="P83" s="53">
        <f>'[1]Synthèse Agence'!P83</f>
        <v>0</v>
      </c>
      <c r="Q83" s="53">
        <f>'[1]Synthèse Agence'!Q83</f>
        <v>0</v>
      </c>
      <c r="R83" s="53">
        <f>'[1]Synthèse Agence'!R83</f>
        <v>1</v>
      </c>
      <c r="S83" s="61">
        <f>'[1]Synthèse Agence'!S83</f>
        <v>1</v>
      </c>
      <c r="T83" s="58">
        <f>'[1]Synthèse Agence'!T83</f>
        <v>106</v>
      </c>
      <c r="U83" s="60">
        <f>'[1]Synthèse Agence'!U83</f>
        <v>23</v>
      </c>
      <c r="W83" s="30">
        <v>78</v>
      </c>
      <c r="X83" s="30">
        <f t="shared" si="4"/>
        <v>22</v>
      </c>
      <c r="Y83" s="30">
        <f t="shared" si="5"/>
        <v>19</v>
      </c>
      <c r="Z83" s="30">
        <f t="shared" si="6"/>
        <v>16</v>
      </c>
    </row>
    <row r="84" spans="1:26" ht="13.5" thickBot="1" x14ac:dyDescent="0.25">
      <c r="A84" s="30">
        <f>'[1]Synthèse Agence'!A84</f>
        <v>43703</v>
      </c>
      <c r="B84" s="80">
        <f>'[1]Synthèse Agence'!B84</f>
        <v>1802</v>
      </c>
      <c r="C84" s="81"/>
      <c r="D84" s="71">
        <f>'[1]Synthèse Agence'!D84</f>
        <v>0</v>
      </c>
      <c r="E84" s="72">
        <f>'[1]Synthèse Agence'!E84</f>
        <v>24</v>
      </c>
      <c r="F84" s="73">
        <f>'[1]Synthèse Agence'!F84</f>
        <v>1.1363636363636364E-2</v>
      </c>
      <c r="G84" s="72">
        <f>'[1]Synthèse Agence'!G84</f>
        <v>24</v>
      </c>
      <c r="H84" s="73">
        <f>'[1]Synthèse Agence'!H84</f>
        <v>2.6315789473684209E-2</v>
      </c>
      <c r="I84" s="72">
        <f>'[1]Synthèse Agence'!I84</f>
        <v>24</v>
      </c>
      <c r="J84" s="73">
        <f>'[1]Synthèse Agence'!J84</f>
        <v>2.0000000000000001E-4</v>
      </c>
      <c r="K84" s="72">
        <f>'[1]Synthèse Agence'!K84</f>
        <v>24</v>
      </c>
      <c r="L84" s="73">
        <f>'[1]Synthèse Agence'!L84</f>
        <v>0.14669198679350964</v>
      </c>
      <c r="M84" s="74">
        <f>'[1]Synthèse Agence'!M84</f>
        <v>18</v>
      </c>
      <c r="N84" s="53">
        <f>'[1]Synthèse Agence'!N84</f>
        <v>0</v>
      </c>
      <c r="O84" s="53">
        <f>'[1]Synthèse Agence'!O84</f>
        <v>0</v>
      </c>
      <c r="P84" s="53">
        <f>'[1]Synthèse Agence'!P84</f>
        <v>0</v>
      </c>
      <c r="Q84" s="53">
        <f>'[1]Synthèse Agence'!Q84</f>
        <v>0</v>
      </c>
      <c r="R84" s="53">
        <f>'[1]Synthèse Agence'!R84</f>
        <v>1</v>
      </c>
      <c r="S84" s="75">
        <f>'[1]Synthèse Agence'!S84</f>
        <v>1</v>
      </c>
      <c r="T84" s="72">
        <f>'[1]Synthèse Agence'!T84</f>
        <v>114</v>
      </c>
      <c r="U84" s="74">
        <f>'[1]Synthèse Agence'!U84</f>
        <v>24</v>
      </c>
      <c r="W84" s="30">
        <v>79</v>
      </c>
      <c r="X84" s="30">
        <f t="shared" si="4"/>
        <v>22</v>
      </c>
      <c r="Y84" s="30">
        <f t="shared" si="5"/>
        <v>19</v>
      </c>
      <c r="Z84" s="30">
        <f t="shared" si="6"/>
        <v>16</v>
      </c>
    </row>
    <row r="85" spans="1:26" x14ac:dyDescent="0.2">
      <c r="B85" s="82"/>
      <c r="C85" s="83"/>
      <c r="W85" s="30">
        <v>80</v>
      </c>
      <c r="X85" s="30">
        <f t="shared" si="4"/>
        <v>22</v>
      </c>
      <c r="Y85" s="30">
        <f t="shared" si="5"/>
        <v>19</v>
      </c>
      <c r="Z85" s="30">
        <f t="shared" si="6"/>
        <v>16</v>
      </c>
    </row>
    <row r="86" spans="1:26" ht="15" x14ac:dyDescent="0.25">
      <c r="W86" s="26">
        <v>81</v>
      </c>
      <c r="X86" s="30">
        <f t="shared" si="4"/>
        <v>22</v>
      </c>
      <c r="Y86" s="30">
        <f t="shared" si="5"/>
        <v>19</v>
      </c>
      <c r="Z86" s="30">
        <f t="shared" si="6"/>
        <v>17</v>
      </c>
    </row>
    <row r="87" spans="1:26" x14ac:dyDescent="0.2">
      <c r="W87" s="30">
        <v>82</v>
      </c>
      <c r="X87" s="30">
        <f t="shared" si="4"/>
        <v>22</v>
      </c>
      <c r="Y87" s="30">
        <f t="shared" si="5"/>
        <v>20</v>
      </c>
      <c r="Z87" s="30">
        <f t="shared" si="6"/>
        <v>18</v>
      </c>
    </row>
    <row r="88" spans="1:26" x14ac:dyDescent="0.2">
      <c r="W88" s="85">
        <v>83</v>
      </c>
      <c r="X88" s="30">
        <f t="shared" si="4"/>
        <v>23</v>
      </c>
      <c r="Y88" s="30">
        <f t="shared" si="5"/>
        <v>20</v>
      </c>
      <c r="Z88" s="30">
        <f t="shared" si="6"/>
        <v>19</v>
      </c>
    </row>
    <row r="89" spans="1:26" x14ac:dyDescent="0.2">
      <c r="W89" s="30">
        <v>84</v>
      </c>
      <c r="X89" s="30">
        <f t="shared" si="4"/>
        <v>23</v>
      </c>
      <c r="Y89" s="30">
        <f t="shared" si="5"/>
        <v>20</v>
      </c>
      <c r="Z89" s="30">
        <f t="shared" si="6"/>
        <v>19</v>
      </c>
    </row>
    <row r="90" spans="1:26" x14ac:dyDescent="0.2">
      <c r="W90" s="30">
        <v>85</v>
      </c>
      <c r="X90" s="30">
        <f t="shared" si="4"/>
        <v>23</v>
      </c>
      <c r="Y90" s="30">
        <f t="shared" si="5"/>
        <v>20</v>
      </c>
      <c r="Z90" s="30">
        <f t="shared" si="6"/>
        <v>19</v>
      </c>
    </row>
    <row r="91" spans="1:26" x14ac:dyDescent="0.2">
      <c r="W91" s="30">
        <v>86</v>
      </c>
      <c r="X91" s="30">
        <f t="shared" si="4"/>
        <v>23</v>
      </c>
      <c r="Y91" s="30">
        <f t="shared" si="5"/>
        <v>20</v>
      </c>
      <c r="Z91" s="30">
        <f t="shared" si="6"/>
        <v>19</v>
      </c>
    </row>
    <row r="92" spans="1:26" x14ac:dyDescent="0.2">
      <c r="W92" s="30">
        <v>87</v>
      </c>
      <c r="X92" s="30">
        <f t="shared" si="4"/>
        <v>23</v>
      </c>
      <c r="Y92" s="30">
        <f t="shared" si="5"/>
        <v>20</v>
      </c>
      <c r="Z92" s="30">
        <f t="shared" si="6"/>
        <v>19</v>
      </c>
    </row>
    <row r="93" spans="1:26" x14ac:dyDescent="0.2">
      <c r="W93" s="30">
        <v>88</v>
      </c>
      <c r="X93" s="30">
        <f t="shared" si="4"/>
        <v>23</v>
      </c>
      <c r="Y93" s="30">
        <f t="shared" si="5"/>
        <v>20</v>
      </c>
      <c r="Z93" s="30">
        <f t="shared" si="6"/>
        <v>20</v>
      </c>
    </row>
    <row r="94" spans="1:26" x14ac:dyDescent="0.2">
      <c r="W94" s="30">
        <v>89</v>
      </c>
      <c r="X94" s="30">
        <f t="shared" si="4"/>
        <v>23</v>
      </c>
      <c r="Y94" s="30">
        <f t="shared" si="5"/>
        <v>20</v>
      </c>
      <c r="Z94" s="30">
        <f t="shared" si="6"/>
        <v>20</v>
      </c>
    </row>
    <row r="95" spans="1:26" x14ac:dyDescent="0.2">
      <c r="W95" s="30">
        <v>90</v>
      </c>
      <c r="X95" s="30">
        <f t="shared" si="4"/>
        <v>23</v>
      </c>
      <c r="Y95" s="30">
        <f t="shared" si="5"/>
        <v>20</v>
      </c>
      <c r="Z95" s="30">
        <f t="shared" si="6"/>
        <v>20</v>
      </c>
    </row>
    <row r="96" spans="1:26" ht="15" x14ac:dyDescent="0.25">
      <c r="W96" s="26">
        <v>91</v>
      </c>
      <c r="X96" s="30">
        <f t="shared" si="4"/>
        <v>23</v>
      </c>
      <c r="Y96" s="30">
        <f t="shared" si="5"/>
        <v>20</v>
      </c>
      <c r="Z96" s="30">
        <f t="shared" si="6"/>
        <v>20</v>
      </c>
    </row>
    <row r="97" spans="23:26" x14ac:dyDescent="0.2">
      <c r="W97" s="30">
        <v>92</v>
      </c>
      <c r="X97" s="30">
        <f t="shared" si="4"/>
        <v>23</v>
      </c>
      <c r="Y97" s="30">
        <f t="shared" si="5"/>
        <v>20</v>
      </c>
      <c r="Z97" s="30">
        <f t="shared" si="6"/>
        <v>20</v>
      </c>
    </row>
    <row r="98" spans="23:26" x14ac:dyDescent="0.2">
      <c r="W98" s="85">
        <v>93</v>
      </c>
      <c r="X98" s="30">
        <f t="shared" si="4"/>
        <v>23</v>
      </c>
      <c r="Y98" s="30">
        <f t="shared" si="5"/>
        <v>20</v>
      </c>
      <c r="Z98" s="30">
        <f t="shared" si="6"/>
        <v>22</v>
      </c>
    </row>
    <row r="99" spans="23:26" x14ac:dyDescent="0.2">
      <c r="W99" s="30">
        <v>94</v>
      </c>
      <c r="X99" s="30">
        <f t="shared" si="4"/>
        <v>23</v>
      </c>
      <c r="Y99" s="30">
        <f t="shared" si="5"/>
        <v>20</v>
      </c>
      <c r="Z99" s="30">
        <f t="shared" si="6"/>
        <v>24</v>
      </c>
    </row>
    <row r="100" spans="23:26" x14ac:dyDescent="0.2">
      <c r="W100" s="30">
        <v>95</v>
      </c>
      <c r="X100" s="30">
        <f t="shared" si="4"/>
        <v>23</v>
      </c>
      <c r="Y100" s="30">
        <f t="shared" si="5"/>
        <v>20</v>
      </c>
      <c r="Z100" s="30">
        <f t="shared" si="6"/>
        <v>24</v>
      </c>
    </row>
    <row r="101" spans="23:26" x14ac:dyDescent="0.2">
      <c r="W101" s="30">
        <v>96</v>
      </c>
      <c r="X101" s="30">
        <f t="shared" si="4"/>
        <v>23</v>
      </c>
      <c r="Y101" s="30">
        <f t="shared" si="5"/>
        <v>20</v>
      </c>
      <c r="Z101" s="30">
        <f t="shared" si="6"/>
        <v>26</v>
      </c>
    </row>
    <row r="102" spans="23:26" x14ac:dyDescent="0.2">
      <c r="W102" s="30">
        <v>97</v>
      </c>
      <c r="X102" s="30">
        <f t="shared" si="4"/>
        <v>23</v>
      </c>
      <c r="Y102" s="30">
        <f t="shared" si="5"/>
        <v>20</v>
      </c>
      <c r="Z102" s="30">
        <f t="shared" si="6"/>
        <v>26</v>
      </c>
    </row>
    <row r="103" spans="23:26" x14ac:dyDescent="0.2">
      <c r="W103" s="30">
        <v>98</v>
      </c>
      <c r="X103" s="30">
        <f t="shared" si="4"/>
        <v>23</v>
      </c>
      <c r="Y103" s="30">
        <f t="shared" si="5"/>
        <v>20</v>
      </c>
      <c r="Z103" s="30">
        <f t="shared" si="6"/>
        <v>26</v>
      </c>
    </row>
    <row r="104" spans="23:26" x14ac:dyDescent="0.2">
      <c r="W104" s="30">
        <v>99</v>
      </c>
      <c r="X104" s="30">
        <f t="shared" si="4"/>
        <v>23</v>
      </c>
      <c r="Y104" s="30">
        <f t="shared" si="5"/>
        <v>20</v>
      </c>
      <c r="Z104" s="30">
        <f t="shared" si="6"/>
        <v>26</v>
      </c>
    </row>
    <row r="105" spans="23:26" x14ac:dyDescent="0.2">
      <c r="W105" s="30">
        <v>100</v>
      </c>
      <c r="X105" s="30">
        <f t="shared" si="4"/>
        <v>23</v>
      </c>
      <c r="Y105" s="30">
        <f t="shared" si="5"/>
        <v>20</v>
      </c>
      <c r="Z105" s="30">
        <f t="shared" si="6"/>
        <v>26</v>
      </c>
    </row>
    <row r="106" spans="23:26" ht="15" x14ac:dyDescent="0.25">
      <c r="W106" s="26">
        <v>101</v>
      </c>
      <c r="X106" s="30">
        <f t="shared" si="4"/>
        <v>23</v>
      </c>
      <c r="Y106" s="30">
        <f t="shared" si="5"/>
        <v>20</v>
      </c>
      <c r="Z106" s="30">
        <f t="shared" si="6"/>
        <v>26</v>
      </c>
    </row>
    <row r="107" spans="23:26" x14ac:dyDescent="0.2">
      <c r="W107" s="30">
        <v>102</v>
      </c>
      <c r="X107" s="30">
        <f t="shared" si="4"/>
        <v>23</v>
      </c>
      <c r="Y107" s="30">
        <f t="shared" si="5"/>
        <v>20</v>
      </c>
      <c r="Z107" s="30">
        <f t="shared" si="6"/>
        <v>27</v>
      </c>
    </row>
    <row r="108" spans="23:26" x14ac:dyDescent="0.2">
      <c r="W108" s="85">
        <v>103</v>
      </c>
      <c r="X108" s="30">
        <f t="shared" si="4"/>
        <v>23</v>
      </c>
      <c r="Y108" s="30">
        <f t="shared" si="5"/>
        <v>20</v>
      </c>
      <c r="Z108" s="30">
        <f t="shared" si="6"/>
        <v>27</v>
      </c>
    </row>
    <row r="109" spans="23:26" x14ac:dyDescent="0.2">
      <c r="W109" s="30">
        <v>104</v>
      </c>
      <c r="X109" s="30">
        <f t="shared" si="4"/>
        <v>23</v>
      </c>
      <c r="Y109" s="30">
        <f t="shared" si="5"/>
        <v>20</v>
      </c>
      <c r="Z109" s="30">
        <f t="shared" si="6"/>
        <v>27</v>
      </c>
    </row>
    <row r="110" spans="23:26" x14ac:dyDescent="0.2">
      <c r="W110" s="30">
        <v>105</v>
      </c>
      <c r="X110" s="30">
        <f t="shared" si="4"/>
        <v>23</v>
      </c>
      <c r="Y110" s="30">
        <f t="shared" si="5"/>
        <v>20</v>
      </c>
      <c r="Z110" s="30">
        <f t="shared" si="6"/>
        <v>28</v>
      </c>
    </row>
    <row r="111" spans="23:26" x14ac:dyDescent="0.2">
      <c r="W111" s="30">
        <v>106</v>
      </c>
      <c r="X111" s="30">
        <f t="shared" si="4"/>
        <v>23</v>
      </c>
      <c r="Y111" s="30">
        <f t="shared" si="5"/>
        <v>20</v>
      </c>
      <c r="Z111" s="30">
        <f t="shared" si="6"/>
        <v>28</v>
      </c>
    </row>
    <row r="112" spans="23:26" x14ac:dyDescent="0.2">
      <c r="W112" s="30">
        <v>107</v>
      </c>
      <c r="X112" s="30">
        <f t="shared" si="4"/>
        <v>24</v>
      </c>
      <c r="Y112" s="30">
        <f t="shared" si="5"/>
        <v>20</v>
      </c>
      <c r="Z112" s="30">
        <f t="shared" si="6"/>
        <v>28</v>
      </c>
    </row>
    <row r="113" spans="23:26" x14ac:dyDescent="0.2">
      <c r="W113" s="30">
        <v>108</v>
      </c>
      <c r="X113" s="30">
        <f t="shared" si="4"/>
        <v>24</v>
      </c>
      <c r="Y113" s="30">
        <f t="shared" si="5"/>
        <v>20</v>
      </c>
      <c r="Z113" s="30">
        <f t="shared" si="6"/>
        <v>28</v>
      </c>
    </row>
    <row r="114" spans="23:26" x14ac:dyDescent="0.2">
      <c r="W114" s="30">
        <v>109</v>
      </c>
      <c r="X114" s="30">
        <f t="shared" si="4"/>
        <v>24</v>
      </c>
      <c r="Y114" s="30">
        <f t="shared" si="5"/>
        <v>20</v>
      </c>
      <c r="Z114" s="30">
        <f t="shared" si="6"/>
        <v>28</v>
      </c>
    </row>
    <row r="115" spans="23:26" x14ac:dyDescent="0.2">
      <c r="W115" s="30">
        <v>110</v>
      </c>
      <c r="X115" s="30">
        <f t="shared" si="4"/>
        <v>24</v>
      </c>
      <c r="Y115" s="30">
        <f t="shared" si="5"/>
        <v>20</v>
      </c>
      <c r="Z115" s="30">
        <f t="shared" si="6"/>
        <v>29</v>
      </c>
    </row>
    <row r="116" spans="23:26" ht="15" x14ac:dyDescent="0.25">
      <c r="W116" s="26">
        <v>111</v>
      </c>
      <c r="X116" s="30">
        <f t="shared" si="4"/>
        <v>24</v>
      </c>
      <c r="Y116" s="30">
        <f t="shared" si="5"/>
        <v>20</v>
      </c>
      <c r="Z116" s="30">
        <f t="shared" si="6"/>
        <v>29</v>
      </c>
    </row>
    <row r="117" spans="23:26" x14ac:dyDescent="0.2">
      <c r="W117" s="30">
        <v>112</v>
      </c>
      <c r="X117" s="30">
        <f t="shared" si="4"/>
        <v>24</v>
      </c>
      <c r="Y117" s="30">
        <f t="shared" si="5"/>
        <v>20</v>
      </c>
      <c r="Z117" s="30">
        <f t="shared" si="6"/>
        <v>29</v>
      </c>
    </row>
    <row r="118" spans="23:26" x14ac:dyDescent="0.2">
      <c r="W118" s="85">
        <v>113</v>
      </c>
      <c r="X118" s="30">
        <f t="shared" si="4"/>
        <v>24</v>
      </c>
      <c r="Y118" s="30">
        <f t="shared" si="5"/>
        <v>20</v>
      </c>
      <c r="Z118" s="30">
        <f t="shared" si="6"/>
        <v>29</v>
      </c>
    </row>
    <row r="119" spans="23:26" x14ac:dyDescent="0.2">
      <c r="W119" s="30">
        <v>114</v>
      </c>
      <c r="X119" s="30">
        <f t="shared" si="4"/>
        <v>24</v>
      </c>
      <c r="Y119" s="30">
        <f t="shared" si="5"/>
        <v>20</v>
      </c>
      <c r="Z119" s="30">
        <f t="shared" si="6"/>
        <v>31</v>
      </c>
    </row>
    <row r="120" spans="23:26" x14ac:dyDescent="0.2">
      <c r="W120" s="30">
        <v>115</v>
      </c>
      <c r="X120" s="30">
        <f t="shared" si="4"/>
        <v>24</v>
      </c>
      <c r="Y120" s="30">
        <f t="shared" si="5"/>
        <v>20</v>
      </c>
      <c r="Z120" s="30">
        <f t="shared" si="6"/>
        <v>31</v>
      </c>
    </row>
    <row r="121" spans="23:26" x14ac:dyDescent="0.2">
      <c r="W121" s="30">
        <v>116</v>
      </c>
      <c r="X121" s="30">
        <f t="shared" si="4"/>
        <v>24</v>
      </c>
      <c r="Y121" s="30">
        <f t="shared" si="5"/>
        <v>20</v>
      </c>
      <c r="Z121" s="30">
        <f t="shared" si="6"/>
        <v>31</v>
      </c>
    </row>
    <row r="122" spans="23:26" x14ac:dyDescent="0.2">
      <c r="W122" s="30">
        <v>117</v>
      </c>
      <c r="X122" s="30">
        <f t="shared" si="4"/>
        <v>24</v>
      </c>
      <c r="Y122" s="30">
        <f t="shared" si="5"/>
        <v>20</v>
      </c>
      <c r="Z122" s="30">
        <f t="shared" si="6"/>
        <v>31</v>
      </c>
    </row>
    <row r="123" spans="23:26" x14ac:dyDescent="0.2">
      <c r="W123" s="30">
        <v>118</v>
      </c>
      <c r="X123" s="30">
        <f t="shared" si="4"/>
        <v>24</v>
      </c>
      <c r="Y123" s="30">
        <f t="shared" si="5"/>
        <v>20</v>
      </c>
      <c r="Z123" s="30">
        <f t="shared" si="6"/>
        <v>31</v>
      </c>
    </row>
    <row r="124" spans="23:26" x14ac:dyDescent="0.2">
      <c r="W124" s="30">
        <v>119</v>
      </c>
      <c r="X124" s="30">
        <f t="shared" si="4"/>
        <v>24</v>
      </c>
      <c r="Y124" s="30">
        <f t="shared" si="5"/>
        <v>20</v>
      </c>
      <c r="Z124" s="30">
        <f t="shared" si="6"/>
        <v>32</v>
      </c>
    </row>
    <row r="125" spans="23:26" x14ac:dyDescent="0.2">
      <c r="W125" s="30">
        <v>120</v>
      </c>
      <c r="X125" s="30">
        <f t="shared" si="4"/>
        <v>24</v>
      </c>
      <c r="Y125" s="30">
        <f t="shared" si="5"/>
        <v>20</v>
      </c>
      <c r="Z125" s="30">
        <f t="shared" si="6"/>
        <v>32</v>
      </c>
    </row>
    <row r="126" spans="23:26" ht="15" x14ac:dyDescent="0.25">
      <c r="W126" s="26">
        <v>121</v>
      </c>
      <c r="X126" s="30">
        <f t="shared" si="4"/>
        <v>24</v>
      </c>
      <c r="Y126" s="30">
        <f t="shared" si="5"/>
        <v>20</v>
      </c>
      <c r="Z126" s="30">
        <f t="shared" si="6"/>
        <v>32</v>
      </c>
    </row>
    <row r="127" spans="23:26" x14ac:dyDescent="0.2">
      <c r="W127" s="30">
        <v>122</v>
      </c>
      <c r="X127" s="30">
        <f t="shared" si="4"/>
        <v>24</v>
      </c>
      <c r="Y127" s="30">
        <f t="shared" si="5"/>
        <v>20</v>
      </c>
      <c r="Z127" s="30">
        <f t="shared" si="6"/>
        <v>32</v>
      </c>
    </row>
    <row r="128" spans="23:26" x14ac:dyDescent="0.2">
      <c r="W128" s="85">
        <v>123</v>
      </c>
      <c r="X128" s="30">
        <f t="shared" si="4"/>
        <v>24</v>
      </c>
      <c r="Y128" s="30">
        <f t="shared" si="5"/>
        <v>20</v>
      </c>
      <c r="Z128" s="30">
        <f t="shared" si="6"/>
        <v>32</v>
      </c>
    </row>
    <row r="129" spans="23:26" x14ac:dyDescent="0.2">
      <c r="W129" s="30">
        <v>124</v>
      </c>
      <c r="X129" s="30">
        <f t="shared" si="4"/>
        <v>24</v>
      </c>
      <c r="Y129" s="30">
        <f t="shared" si="5"/>
        <v>20</v>
      </c>
      <c r="Z129" s="30">
        <f t="shared" si="6"/>
        <v>32</v>
      </c>
    </row>
    <row r="130" spans="23:26" x14ac:dyDescent="0.2">
      <c r="W130" s="30">
        <v>125</v>
      </c>
      <c r="X130" s="30">
        <f t="shared" si="4"/>
        <v>24</v>
      </c>
      <c r="Y130" s="30">
        <f t="shared" si="5"/>
        <v>20</v>
      </c>
      <c r="Z130" s="30">
        <f t="shared" si="6"/>
        <v>32</v>
      </c>
    </row>
    <row r="131" spans="23:26" x14ac:dyDescent="0.2">
      <c r="W131" s="30">
        <v>126</v>
      </c>
      <c r="X131" s="30">
        <f t="shared" si="4"/>
        <v>24</v>
      </c>
      <c r="Y131" s="30">
        <f t="shared" si="5"/>
        <v>20</v>
      </c>
      <c r="Z131" s="30">
        <f t="shared" si="6"/>
        <v>32</v>
      </c>
    </row>
    <row r="132" spans="23:26" x14ac:dyDescent="0.2">
      <c r="W132" s="30">
        <v>127</v>
      </c>
      <c r="X132" s="30">
        <f t="shared" si="4"/>
        <v>24</v>
      </c>
      <c r="Y132" s="30">
        <f t="shared" si="5"/>
        <v>20</v>
      </c>
      <c r="Z132" s="30">
        <f t="shared" si="6"/>
        <v>32</v>
      </c>
    </row>
    <row r="133" spans="23:26" x14ac:dyDescent="0.2">
      <c r="W133" s="30">
        <v>128</v>
      </c>
      <c r="X133" s="30">
        <f t="shared" si="4"/>
        <v>24</v>
      </c>
      <c r="Y133" s="30">
        <f t="shared" si="5"/>
        <v>20</v>
      </c>
      <c r="Z133" s="30">
        <f t="shared" si="6"/>
        <v>32</v>
      </c>
    </row>
    <row r="134" spans="23:26" x14ac:dyDescent="0.2">
      <c r="W134" s="30">
        <v>129</v>
      </c>
      <c r="X134" s="30">
        <f t="shared" si="4"/>
        <v>24</v>
      </c>
      <c r="Y134" s="30">
        <f t="shared" si="5"/>
        <v>20</v>
      </c>
      <c r="Z134" s="30">
        <f t="shared" si="6"/>
        <v>32</v>
      </c>
    </row>
    <row r="135" spans="23:26" x14ac:dyDescent="0.2">
      <c r="W135" s="30">
        <v>130</v>
      </c>
      <c r="X135" s="30">
        <f t="shared" ref="X135:X165" si="7">IF(ISNA(VLOOKUP(W135,$T$61:$U$84,2,FALSE)),X136,VLOOKUP(W135,$T$61:$U$84,2,FALSE))</f>
        <v>24</v>
      </c>
      <c r="Y135" s="30">
        <f t="shared" ref="Y135:Y165" si="8">IF(ISNA(VLOOKUP(W135,$T$40:$U$59,2,FALSE)),Y136,VLOOKUP(W135,$T$40:$U$59,2,FALSE))</f>
        <v>20</v>
      </c>
      <c r="Z135" s="30">
        <f t="shared" ref="Z135:Z165" si="9">IF(ISNA(VLOOKUP(W135,$T$7:$U$38,2,FALSE)),Z136,VLOOKUP(W135,$T$7:$U$38,2,FALSE))</f>
        <v>32</v>
      </c>
    </row>
    <row r="136" spans="23:26" ht="15" x14ac:dyDescent="0.25">
      <c r="W136" s="26">
        <v>131</v>
      </c>
      <c r="X136" s="30">
        <f t="shared" si="7"/>
        <v>24</v>
      </c>
      <c r="Y136" s="30">
        <f t="shared" si="8"/>
        <v>20</v>
      </c>
      <c r="Z136" s="30">
        <f t="shared" si="9"/>
        <v>32</v>
      </c>
    </row>
    <row r="137" spans="23:26" x14ac:dyDescent="0.2">
      <c r="W137" s="30">
        <v>132</v>
      </c>
      <c r="X137" s="30">
        <f t="shared" si="7"/>
        <v>24</v>
      </c>
      <c r="Y137" s="30">
        <f t="shared" si="8"/>
        <v>20</v>
      </c>
      <c r="Z137" s="30">
        <f t="shared" si="9"/>
        <v>32</v>
      </c>
    </row>
    <row r="138" spans="23:26" x14ac:dyDescent="0.2">
      <c r="W138" s="85">
        <v>133</v>
      </c>
      <c r="X138" s="30">
        <f t="shared" si="7"/>
        <v>24</v>
      </c>
      <c r="Y138" s="30">
        <f t="shared" si="8"/>
        <v>20</v>
      </c>
      <c r="Z138" s="30">
        <f t="shared" si="9"/>
        <v>32</v>
      </c>
    </row>
    <row r="139" spans="23:26" x14ac:dyDescent="0.2">
      <c r="W139" s="30">
        <v>134</v>
      </c>
      <c r="X139" s="30">
        <f t="shared" si="7"/>
        <v>24</v>
      </c>
      <c r="Y139" s="30">
        <f t="shared" si="8"/>
        <v>20</v>
      </c>
      <c r="Z139" s="30">
        <f t="shared" si="9"/>
        <v>32</v>
      </c>
    </row>
    <row r="140" spans="23:26" x14ac:dyDescent="0.2">
      <c r="W140" s="30">
        <v>135</v>
      </c>
      <c r="X140" s="30">
        <f t="shared" si="7"/>
        <v>24</v>
      </c>
      <c r="Y140" s="30">
        <f t="shared" si="8"/>
        <v>20</v>
      </c>
      <c r="Z140" s="30">
        <f t="shared" si="9"/>
        <v>32</v>
      </c>
    </row>
    <row r="141" spans="23:26" x14ac:dyDescent="0.2">
      <c r="W141" s="30">
        <v>136</v>
      </c>
      <c r="X141" s="30">
        <f t="shared" si="7"/>
        <v>24</v>
      </c>
      <c r="Y141" s="30">
        <f t="shared" si="8"/>
        <v>20</v>
      </c>
      <c r="Z141" s="30">
        <f t="shared" si="9"/>
        <v>32</v>
      </c>
    </row>
    <row r="142" spans="23:26" x14ac:dyDescent="0.2">
      <c r="W142" s="30">
        <v>137</v>
      </c>
      <c r="X142" s="30">
        <f t="shared" si="7"/>
        <v>24</v>
      </c>
      <c r="Y142" s="30">
        <f t="shared" si="8"/>
        <v>20</v>
      </c>
      <c r="Z142" s="30">
        <f t="shared" si="9"/>
        <v>32</v>
      </c>
    </row>
    <row r="143" spans="23:26" x14ac:dyDescent="0.2">
      <c r="W143" s="30">
        <v>138</v>
      </c>
      <c r="X143" s="30">
        <f t="shared" si="7"/>
        <v>24</v>
      </c>
      <c r="Y143" s="30">
        <f t="shared" si="8"/>
        <v>20</v>
      </c>
      <c r="Z143" s="30">
        <f t="shared" si="9"/>
        <v>32</v>
      </c>
    </row>
    <row r="144" spans="23:26" x14ac:dyDescent="0.2">
      <c r="W144" s="30">
        <v>139</v>
      </c>
      <c r="X144" s="30">
        <f t="shared" si="7"/>
        <v>24</v>
      </c>
      <c r="Y144" s="30">
        <f t="shared" si="8"/>
        <v>20</v>
      </c>
      <c r="Z144" s="30">
        <f t="shared" si="9"/>
        <v>32</v>
      </c>
    </row>
    <row r="145" spans="23:26" x14ac:dyDescent="0.2">
      <c r="W145" s="30">
        <v>140</v>
      </c>
      <c r="X145" s="30">
        <f t="shared" si="7"/>
        <v>24</v>
      </c>
      <c r="Y145" s="30">
        <f t="shared" si="8"/>
        <v>20</v>
      </c>
      <c r="Z145" s="30">
        <f t="shared" si="9"/>
        <v>32</v>
      </c>
    </row>
    <row r="146" spans="23:26" ht="15" x14ac:dyDescent="0.25">
      <c r="W146" s="26">
        <v>141</v>
      </c>
      <c r="X146" s="30">
        <f t="shared" si="7"/>
        <v>24</v>
      </c>
      <c r="Y146" s="30">
        <f t="shared" si="8"/>
        <v>20</v>
      </c>
      <c r="Z146" s="30">
        <f t="shared" si="9"/>
        <v>32</v>
      </c>
    </row>
    <row r="147" spans="23:26" x14ac:dyDescent="0.2">
      <c r="W147" s="30">
        <v>142</v>
      </c>
      <c r="X147" s="30">
        <f t="shared" si="7"/>
        <v>24</v>
      </c>
      <c r="Y147" s="30">
        <f t="shared" si="8"/>
        <v>20</v>
      </c>
      <c r="Z147" s="30">
        <f t="shared" si="9"/>
        <v>32</v>
      </c>
    </row>
    <row r="148" spans="23:26" x14ac:dyDescent="0.2">
      <c r="W148" s="85">
        <v>143</v>
      </c>
      <c r="X148" s="30">
        <f t="shared" si="7"/>
        <v>24</v>
      </c>
      <c r="Y148" s="30">
        <f t="shared" si="8"/>
        <v>20</v>
      </c>
      <c r="Z148" s="30">
        <f>IF(ISNA(VLOOKUP(W148,$T$7:$U$38,2,FALSE)),Z149,VLOOKUP(W148,$T$7:$U$38,2,FALSE))</f>
        <v>32</v>
      </c>
    </row>
    <row r="149" spans="23:26" x14ac:dyDescent="0.2">
      <c r="W149" s="30">
        <v>144</v>
      </c>
      <c r="X149" s="30">
        <f t="shared" si="7"/>
        <v>24</v>
      </c>
      <c r="Y149" s="30">
        <f t="shared" si="8"/>
        <v>20</v>
      </c>
      <c r="Z149" s="30">
        <f t="shared" si="9"/>
        <v>32</v>
      </c>
    </row>
    <row r="150" spans="23:26" x14ac:dyDescent="0.2">
      <c r="W150" s="30">
        <v>145</v>
      </c>
      <c r="X150" s="30">
        <f t="shared" si="7"/>
        <v>24</v>
      </c>
      <c r="Y150" s="30">
        <f t="shared" si="8"/>
        <v>20</v>
      </c>
      <c r="Z150" s="30">
        <f t="shared" si="9"/>
        <v>32</v>
      </c>
    </row>
    <row r="151" spans="23:26" x14ac:dyDescent="0.2">
      <c r="W151" s="30">
        <v>146</v>
      </c>
      <c r="X151" s="30">
        <f t="shared" si="7"/>
        <v>24</v>
      </c>
      <c r="Y151" s="30">
        <f t="shared" si="8"/>
        <v>20</v>
      </c>
      <c r="Z151" s="30">
        <f t="shared" si="9"/>
        <v>32</v>
      </c>
    </row>
    <row r="152" spans="23:26" x14ac:dyDescent="0.2">
      <c r="W152" s="30">
        <v>147</v>
      </c>
      <c r="X152" s="30">
        <f t="shared" si="7"/>
        <v>24</v>
      </c>
      <c r="Y152" s="30">
        <f t="shared" si="8"/>
        <v>20</v>
      </c>
      <c r="Z152" s="30">
        <f t="shared" si="9"/>
        <v>32</v>
      </c>
    </row>
    <row r="153" spans="23:26" x14ac:dyDescent="0.2">
      <c r="W153" s="30">
        <v>148</v>
      </c>
      <c r="X153" s="30">
        <f t="shared" si="7"/>
        <v>24</v>
      </c>
      <c r="Y153" s="30">
        <f t="shared" si="8"/>
        <v>20</v>
      </c>
      <c r="Z153" s="30">
        <f t="shared" si="9"/>
        <v>32</v>
      </c>
    </row>
    <row r="154" spans="23:26" x14ac:dyDescent="0.2">
      <c r="W154" s="30">
        <v>149</v>
      </c>
      <c r="X154" s="30">
        <f t="shared" si="7"/>
        <v>24</v>
      </c>
      <c r="Y154" s="30">
        <f t="shared" si="8"/>
        <v>20</v>
      </c>
      <c r="Z154" s="30">
        <f t="shared" si="9"/>
        <v>32</v>
      </c>
    </row>
    <row r="155" spans="23:26" x14ac:dyDescent="0.2">
      <c r="W155" s="30">
        <v>150</v>
      </c>
      <c r="X155" s="30">
        <f t="shared" si="7"/>
        <v>24</v>
      </c>
      <c r="Y155" s="30">
        <f t="shared" si="8"/>
        <v>20</v>
      </c>
      <c r="Z155" s="30">
        <f t="shared" si="9"/>
        <v>32</v>
      </c>
    </row>
    <row r="156" spans="23:26" ht="15" x14ac:dyDescent="0.25">
      <c r="W156" s="26">
        <v>151</v>
      </c>
      <c r="X156" s="30">
        <f t="shared" si="7"/>
        <v>24</v>
      </c>
      <c r="Y156" s="30">
        <f t="shared" si="8"/>
        <v>20</v>
      </c>
      <c r="Z156" s="30">
        <f t="shared" si="9"/>
        <v>32</v>
      </c>
    </row>
    <row r="157" spans="23:26" x14ac:dyDescent="0.2">
      <c r="W157" s="30">
        <v>152</v>
      </c>
      <c r="X157" s="30">
        <f t="shared" si="7"/>
        <v>24</v>
      </c>
      <c r="Y157" s="30">
        <f t="shared" si="8"/>
        <v>20</v>
      </c>
      <c r="Z157" s="30">
        <f t="shared" si="9"/>
        <v>32</v>
      </c>
    </row>
    <row r="158" spans="23:26" x14ac:dyDescent="0.2">
      <c r="W158" s="85">
        <v>153</v>
      </c>
      <c r="X158" s="30">
        <f t="shared" si="7"/>
        <v>24</v>
      </c>
      <c r="Y158" s="30">
        <f t="shared" si="8"/>
        <v>20</v>
      </c>
      <c r="Z158" s="30">
        <f t="shared" si="9"/>
        <v>32</v>
      </c>
    </row>
    <row r="159" spans="23:26" x14ac:dyDescent="0.2">
      <c r="W159" s="30">
        <v>154</v>
      </c>
      <c r="X159" s="30">
        <f t="shared" si="7"/>
        <v>24</v>
      </c>
      <c r="Y159" s="30">
        <f t="shared" si="8"/>
        <v>20</v>
      </c>
      <c r="Z159" s="30">
        <f t="shared" si="9"/>
        <v>32</v>
      </c>
    </row>
    <row r="160" spans="23:26" x14ac:dyDescent="0.2">
      <c r="W160" s="30">
        <v>155</v>
      </c>
      <c r="X160" s="30">
        <f t="shared" si="7"/>
        <v>24</v>
      </c>
      <c r="Y160" s="30">
        <f t="shared" si="8"/>
        <v>20</v>
      </c>
      <c r="Z160" s="30">
        <f t="shared" si="9"/>
        <v>32</v>
      </c>
    </row>
    <row r="161" spans="23:26" x14ac:dyDescent="0.2">
      <c r="W161" s="30">
        <v>156</v>
      </c>
      <c r="X161" s="30">
        <f t="shared" si="7"/>
        <v>24</v>
      </c>
      <c r="Y161" s="30">
        <f t="shared" si="8"/>
        <v>20</v>
      </c>
      <c r="Z161" s="30">
        <f t="shared" si="9"/>
        <v>32</v>
      </c>
    </row>
    <row r="162" spans="23:26" x14ac:dyDescent="0.2">
      <c r="W162" s="30">
        <v>157</v>
      </c>
      <c r="X162" s="30">
        <f t="shared" si="7"/>
        <v>24</v>
      </c>
      <c r="Y162" s="30">
        <f t="shared" si="8"/>
        <v>20</v>
      </c>
      <c r="Z162" s="30">
        <f t="shared" si="9"/>
        <v>32</v>
      </c>
    </row>
    <row r="163" spans="23:26" x14ac:dyDescent="0.2">
      <c r="W163" s="30">
        <v>158</v>
      </c>
      <c r="X163" s="30">
        <f t="shared" si="7"/>
        <v>24</v>
      </c>
      <c r="Y163" s="30">
        <f t="shared" si="8"/>
        <v>20</v>
      </c>
      <c r="Z163" s="30">
        <f t="shared" si="9"/>
        <v>32</v>
      </c>
    </row>
    <row r="164" spans="23:26" x14ac:dyDescent="0.2">
      <c r="W164" s="30">
        <v>159</v>
      </c>
      <c r="X164" s="30">
        <f t="shared" si="7"/>
        <v>24</v>
      </c>
      <c r="Y164" s="30">
        <f t="shared" si="8"/>
        <v>20</v>
      </c>
      <c r="Z164" s="30">
        <f t="shared" si="9"/>
        <v>32</v>
      </c>
    </row>
    <row r="165" spans="23:26" x14ac:dyDescent="0.2">
      <c r="W165" s="30">
        <v>160</v>
      </c>
      <c r="X165" s="30">
        <f t="shared" si="7"/>
        <v>24</v>
      </c>
      <c r="Y165" s="30">
        <f t="shared" si="8"/>
        <v>20</v>
      </c>
      <c r="Z165" s="30">
        <f t="shared" si="9"/>
        <v>32</v>
      </c>
    </row>
    <row r="166" spans="23:26" x14ac:dyDescent="0.2">
      <c r="X166" s="36">
        <f>MAX(U61:U84)</f>
        <v>24</v>
      </c>
      <c r="Y166" s="36">
        <f>MAX(U40:U59)</f>
        <v>20</v>
      </c>
      <c r="Z166" s="30">
        <v>32</v>
      </c>
    </row>
  </sheetData>
  <mergeCells count="17">
    <mergeCell ref="B60:C60"/>
    <mergeCell ref="D60:M60"/>
    <mergeCell ref="T60:U60"/>
    <mergeCell ref="B6:C6"/>
    <mergeCell ref="D6:M6"/>
    <mergeCell ref="B39:C39"/>
    <mergeCell ref="D39:M39"/>
    <mergeCell ref="T39:U39"/>
    <mergeCell ref="D3:U3"/>
    <mergeCell ref="D4:E4"/>
    <mergeCell ref="F4:G4"/>
    <mergeCell ref="H4:I4"/>
    <mergeCell ref="J4:K4"/>
    <mergeCell ref="L4:M4"/>
    <mergeCell ref="S4:S6"/>
    <mergeCell ref="T4:T6"/>
    <mergeCell ref="U4:U6"/>
  </mergeCells>
  <conditionalFormatting sqref="D7:D38 F7:F38 H7:H38 J7:J38 L7:L38 D52:D59 F52:F59 H52:H59 J52:J59 L52:L59">
    <cfRule type="cellIs" dxfId="12" priority="13" operator="greaterThanOrEqual">
      <formula>$B$1</formula>
    </cfRule>
  </conditionalFormatting>
  <conditionalFormatting sqref="U61:U84">
    <cfRule type="cellIs" dxfId="11" priority="12" operator="between">
      <formula>1</formula>
      <formula>4</formula>
    </cfRule>
  </conditionalFormatting>
  <conditionalFormatting sqref="U40:U41 U45:U59">
    <cfRule type="cellIs" dxfId="10" priority="11" operator="between">
      <formula>1</formula>
      <formula>3</formula>
    </cfRule>
  </conditionalFormatting>
  <conditionalFormatting sqref="U7:U38">
    <cfRule type="cellIs" dxfId="9" priority="10" operator="between">
      <formula>1</formula>
      <formula>6</formula>
    </cfRule>
  </conditionalFormatting>
  <conditionalFormatting sqref="D40:D41 D61:D84 F61:F84 F40:F41 H40:H41 H61:H84 J61:J84 J40:J41 L40:L41 L61:L84 L45:L50 J45:J50 H45:H50 F45:F50 D45:D50">
    <cfRule type="cellIs" dxfId="8" priority="9" operator="greaterThanOrEqual">
      <formula>$B$1</formula>
    </cfRule>
  </conditionalFormatting>
  <conditionalFormatting sqref="D51 F51 H51 J51 L51">
    <cfRule type="cellIs" dxfId="7" priority="8" operator="greaterThanOrEqual">
      <formula>$B$1</formula>
    </cfRule>
  </conditionalFormatting>
  <conditionalFormatting sqref="S40:S41 S61:S84 S7:S38 S45:S59">
    <cfRule type="cellIs" dxfId="6" priority="7" operator="greaterThanOrEqual">
      <formula>4</formula>
    </cfRule>
  </conditionalFormatting>
  <conditionalFormatting sqref="U42:U43">
    <cfRule type="cellIs" dxfId="5" priority="6" operator="between">
      <formula>1</formula>
      <formula>3</formula>
    </cfRule>
  </conditionalFormatting>
  <conditionalFormatting sqref="L42:L43 J42:J43 H42:H43 F42:F43 D42:D43">
    <cfRule type="cellIs" dxfId="4" priority="5" operator="greaterThanOrEqual">
      <formula>$B$1</formula>
    </cfRule>
  </conditionalFormatting>
  <conditionalFormatting sqref="S42:S43">
    <cfRule type="cellIs" dxfId="3" priority="4" operator="greaterThanOrEqual">
      <formula>4</formula>
    </cfRule>
  </conditionalFormatting>
  <conditionalFormatting sqref="U44">
    <cfRule type="cellIs" dxfId="2" priority="3" operator="between">
      <formula>1</formula>
      <formula>3</formula>
    </cfRule>
  </conditionalFormatting>
  <conditionalFormatting sqref="L44 J44 H44 F44 D44">
    <cfRule type="cellIs" dxfId="1" priority="2" operator="greaterThanOrEqual">
      <formula>$B$1</formula>
    </cfRule>
  </conditionalFormatting>
  <conditionalFormatting sqref="S44">
    <cfRule type="cellIs" dxfId="0" priority="1" operator="greaterThanOr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Anim Magasin</vt:lpstr>
      <vt:lpstr>Paramètres</vt:lpstr>
      <vt:lpstr>Synthèse Magasin</vt:lpstr>
      <vt:lpstr>AGENCES</vt:lpstr>
      <vt:lpstr>RANGPROA</vt:lpstr>
      <vt:lpstr>RANGPROB</vt:lpstr>
      <vt:lpstr>RANGPROC</vt:lpstr>
    </vt:vector>
  </TitlesOfParts>
  <Company>LCL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SMIA MICHA Aurelien (LCL)</dc:creator>
  <cp:lastModifiedBy>Utilisateur Windows</cp:lastModifiedBy>
  <cp:lastPrinted>2018-02-13T07:59:08Z</cp:lastPrinted>
  <dcterms:created xsi:type="dcterms:W3CDTF">2017-04-19T08:07:15Z</dcterms:created>
  <dcterms:modified xsi:type="dcterms:W3CDTF">2018-02-15T21:42:25Z</dcterms:modified>
</cp:coreProperties>
</file>