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6.xml" ContentType="application/vnd.openxmlformats-officedocument.spreadsheetml.table+xml"/>
  <Override PartName="/xl/drawings/drawing10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iddick\Desktop\"/>
    </mc:Choice>
  </mc:AlternateContent>
  <workbookProtection workbookAlgorithmName="SHA-512" workbookHashValue="CHZwqexTWkudgJmeMCEg6+mxigfYcg7ZFv69BV/i7Wa5AzfCae7Hvp/Ut1LbWy36o4x8zEEKuNi8TnOIaCstLw==" workbookSaltValue="j91rhhPYt/5/i5wQw5IM2g==" workbookSpinCount="100000" lockStructure="1"/>
  <bookViews>
    <workbookView xWindow="0" yWindow="0" windowWidth="23940" windowHeight="11130" activeTab="1"/>
  </bookViews>
  <sheets>
    <sheet name="Accueil" sheetId="1" r:id="rId1"/>
    <sheet name="Article" sheetId="2" r:id="rId2"/>
    <sheet name="Order" sheetId="3" r:id="rId3"/>
    <sheet name="Po" sheetId="4" r:id="rId4"/>
    <sheet name="Booking" sheetId="5" r:id="rId5"/>
    <sheet name="Fournisseur" sheetId="6" r:id="rId6"/>
    <sheet name="Client" sheetId="7" r:id="rId7"/>
    <sheet name="Config" sheetId="8" r:id="rId8"/>
    <sheet name="Gamme" sheetId="9" r:id="rId9"/>
    <sheet name="Liste" sheetId="10" r:id="rId10"/>
  </sheets>
  <definedNames>
    <definedName name="article">Tableau3[[ Nr Article]]</definedName>
    <definedName name="caract">Tableau711[[#All],[Caracteristique]]</definedName>
    <definedName name="client">Tableau2[[ Nom]]</definedName>
    <definedName name="compo">Tableau614[[#All],[Compo]]</definedName>
    <definedName name="couleur">Tableau1021[[#All],[Couleur]]</definedName>
    <definedName name="fournisseur">Tableau1[[ Nom]]</definedName>
    <definedName name="Gourmande">Config!#REF!</definedName>
    <definedName name="marque">Tableau920[[#All],[Marque]]</definedName>
    <definedName name="order_id">Tableau4[[ Nr commande]]</definedName>
    <definedName name="Prix">Tableau4[Prix]</definedName>
    <definedName name="ref">Tableau3[Ref]</definedName>
    <definedName name="supplier">Tableau1[[ Nom]]</definedName>
    <definedName name="_xlnm.Print_Area" localSheetId="3">Po!$B$6:$G$50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2" i="8" l="1"/>
  <c r="J8" i="5"/>
  <c r="F6" i="2"/>
  <c r="J7" i="5"/>
  <c r="J6" i="5" l="1"/>
  <c r="D50" i="8"/>
  <c r="B45" i="4"/>
  <c r="I6" i="2"/>
  <c r="J7" i="3" a="1"/>
  <c r="J7" i="3" s="1"/>
  <c r="K7" i="3" s="1"/>
  <c r="J8" i="3" a="1"/>
  <c r="J8" i="3" s="1"/>
  <c r="K8" i="3" s="1"/>
  <c r="J9" i="3" a="1"/>
  <c r="J9" i="3" s="1"/>
  <c r="K9" i="3" s="1"/>
  <c r="J10" i="3" a="1"/>
  <c r="J10" i="3" s="1"/>
  <c r="K10" i="3" s="1"/>
  <c r="J11" i="3" a="1"/>
  <c r="J11" i="3" s="1"/>
  <c r="K11" i="3" s="1"/>
  <c r="J12" i="3" a="1"/>
  <c r="J12" i="3" s="1"/>
  <c r="K12" i="3" s="1"/>
  <c r="J6" i="3" a="1"/>
  <c r="J6" i="3" s="1"/>
  <c r="K6" i="3" s="1"/>
  <c r="E21" i="8"/>
  <c r="H12" i="3"/>
  <c r="H11" i="3"/>
  <c r="H10" i="3"/>
  <c r="F16" i="4"/>
  <c r="F19" i="4" s="1"/>
  <c r="G11" i="4"/>
  <c r="B20" i="4"/>
  <c r="B19" i="4"/>
  <c r="B18" i="4"/>
  <c r="B17" i="4"/>
  <c r="B16" i="4"/>
  <c r="F24" i="4" a="1"/>
  <c r="F24" i="4" s="1"/>
  <c r="F25" i="4" a="1"/>
  <c r="F25" i="4" s="1"/>
  <c r="F26" i="4" a="1"/>
  <c r="F26" i="4" s="1"/>
  <c r="F27" i="4" a="1"/>
  <c r="F27" i="4" s="1"/>
  <c r="F28" i="4" a="1"/>
  <c r="F28" i="4" s="1"/>
  <c r="F29" i="4" a="1"/>
  <c r="F29" i="4" s="1"/>
  <c r="F30" i="4" a="1"/>
  <c r="F30" i="4" s="1"/>
  <c r="F31" i="4" a="1"/>
  <c r="F31" i="4" s="1"/>
  <c r="F32" i="4" a="1"/>
  <c r="F32" i="4" s="1"/>
  <c r="F33" i="4" a="1"/>
  <c r="F33" i="4" s="1"/>
  <c r="F34" i="4" a="1"/>
  <c r="F34" i="4" s="1"/>
  <c r="F35" i="4" a="1"/>
  <c r="F35" i="4" s="1"/>
  <c r="F36" i="4" a="1"/>
  <c r="F36" i="4" s="1"/>
  <c r="F37" i="4" a="1"/>
  <c r="F37" i="4" s="1"/>
  <c r="F38" i="4" a="1"/>
  <c r="F38" i="4" s="1"/>
  <c r="F39" i="4" a="1"/>
  <c r="F39" i="4" s="1"/>
  <c r="F40" i="4" a="1"/>
  <c r="F40" i="4" s="1"/>
  <c r="F41" i="4" a="1"/>
  <c r="F41" i="4" s="1"/>
  <c r="F42" i="4" a="1"/>
  <c r="F42" i="4" s="1"/>
  <c r="F43" i="4" a="1"/>
  <c r="F43" i="4" s="1"/>
  <c r="F23" i="4" a="1"/>
  <c r="F23" i="4" s="1"/>
  <c r="E23" i="4"/>
  <c r="E24" i="4" a="1"/>
  <c r="E24" i="4" s="1"/>
  <c r="E25" i="4" a="1"/>
  <c r="E25" i="4" s="1"/>
  <c r="E26" i="4" a="1"/>
  <c r="E26" i="4" s="1"/>
  <c r="G26" i="4" s="1"/>
  <c r="E27" i="4" a="1"/>
  <c r="E27" i="4" s="1"/>
  <c r="E28" i="4" a="1"/>
  <c r="E28" i="4" s="1"/>
  <c r="E29" i="4" a="1"/>
  <c r="E29" i="4" s="1"/>
  <c r="E30" i="4" a="1"/>
  <c r="E30" i="4" s="1"/>
  <c r="E31" i="4" a="1"/>
  <c r="E31" i="4" s="1"/>
  <c r="E32" i="4" a="1"/>
  <c r="E32" i="4" s="1"/>
  <c r="E33" i="4" a="1"/>
  <c r="E33" i="4" s="1"/>
  <c r="E34" i="4" a="1"/>
  <c r="E34" i="4" s="1"/>
  <c r="E35" i="4" a="1"/>
  <c r="E35" i="4" s="1"/>
  <c r="E36" i="4" a="1"/>
  <c r="E36" i="4" s="1"/>
  <c r="E37" i="4" a="1"/>
  <c r="E37" i="4" s="1"/>
  <c r="E38" i="4" a="1"/>
  <c r="E38" i="4" s="1"/>
  <c r="E39" i="4" a="1"/>
  <c r="E39" i="4" s="1"/>
  <c r="E40" i="4" a="1"/>
  <c r="E40" i="4" s="1"/>
  <c r="E41" i="4" a="1"/>
  <c r="E41" i="4" s="1"/>
  <c r="E42" i="4" a="1"/>
  <c r="E42" i="4" s="1"/>
  <c r="E43" i="4" a="1"/>
  <c r="E43" i="4" s="1"/>
  <c r="D24" i="4" a="1"/>
  <c r="D24" i="4" s="1"/>
  <c r="D25" i="4" a="1"/>
  <c r="D25" i="4" s="1"/>
  <c r="D26" i="4" a="1"/>
  <c r="D26" i="4" s="1"/>
  <c r="D27" i="4" a="1"/>
  <c r="D27" i="4" s="1"/>
  <c r="D28" i="4" a="1"/>
  <c r="D28" i="4" s="1"/>
  <c r="D29" i="4" a="1"/>
  <c r="D29" i="4" s="1"/>
  <c r="D30" i="4" a="1"/>
  <c r="D30" i="4" s="1"/>
  <c r="D31" i="4" a="1"/>
  <c r="D31" i="4" s="1"/>
  <c r="D32" i="4" a="1"/>
  <c r="D32" i="4" s="1"/>
  <c r="D33" i="4" a="1"/>
  <c r="D33" i="4" s="1"/>
  <c r="D34" i="4" a="1"/>
  <c r="D34" i="4" s="1"/>
  <c r="D35" i="4" a="1"/>
  <c r="D35" i="4" s="1"/>
  <c r="D36" i="4" a="1"/>
  <c r="D36" i="4" s="1"/>
  <c r="D37" i="4" a="1"/>
  <c r="D37" i="4" s="1"/>
  <c r="D38" i="4" a="1"/>
  <c r="D38" i="4" s="1"/>
  <c r="D39" i="4" a="1"/>
  <c r="D39" i="4" s="1"/>
  <c r="D40" i="4" a="1"/>
  <c r="D40" i="4" s="1"/>
  <c r="D41" i="4" a="1"/>
  <c r="D41" i="4" s="1"/>
  <c r="D42" i="4" a="1"/>
  <c r="D42" i="4" s="1"/>
  <c r="D43" i="4" a="1"/>
  <c r="D43" i="4" s="1"/>
  <c r="D23" i="4" a="1"/>
  <c r="D23" i="4" s="1"/>
  <c r="C26" i="4" a="1"/>
  <c r="C26" i="4" s="1"/>
  <c r="B26" i="4" s="1"/>
  <c r="C27" i="4" a="1"/>
  <c r="C27" i="4" s="1"/>
  <c r="B27" i="4" s="1"/>
  <c r="C28" i="4" a="1"/>
  <c r="C28" i="4" s="1"/>
  <c r="B28" i="4" s="1"/>
  <c r="C29" i="4" a="1"/>
  <c r="C29" i="4" s="1"/>
  <c r="B29" i="4" s="1"/>
  <c r="C30" i="4" a="1"/>
  <c r="C30" i="4" s="1"/>
  <c r="B30" i="4" s="1"/>
  <c r="C31" i="4" a="1"/>
  <c r="C31" i="4" s="1"/>
  <c r="B31" i="4" s="1"/>
  <c r="C32" i="4" a="1"/>
  <c r="C32" i="4" s="1"/>
  <c r="B32" i="4" s="1"/>
  <c r="C33" i="4" a="1"/>
  <c r="C33" i="4" s="1"/>
  <c r="B33" i="4" s="1"/>
  <c r="C34" i="4" a="1"/>
  <c r="C34" i="4" s="1"/>
  <c r="B34" i="4" s="1"/>
  <c r="C35" i="4" a="1"/>
  <c r="C35" i="4" s="1"/>
  <c r="B35" i="4" s="1"/>
  <c r="C36" i="4" a="1"/>
  <c r="C36" i="4" s="1"/>
  <c r="B36" i="4" s="1"/>
  <c r="C37" i="4" a="1"/>
  <c r="C37" i="4" s="1"/>
  <c r="B37" i="4" s="1"/>
  <c r="C38" i="4" a="1"/>
  <c r="C38" i="4" s="1"/>
  <c r="B38" i="4" s="1"/>
  <c r="C39" i="4" a="1"/>
  <c r="C39" i="4" s="1"/>
  <c r="B39" i="4" s="1"/>
  <c r="C40" i="4" a="1"/>
  <c r="C40" i="4" s="1"/>
  <c r="B40" i="4" s="1"/>
  <c r="C41" i="4" a="1"/>
  <c r="C41" i="4" s="1"/>
  <c r="B41" i="4" s="1"/>
  <c r="C42" i="4" a="1"/>
  <c r="C42" i="4" s="1"/>
  <c r="B42" i="4" s="1"/>
  <c r="C43" i="4" a="1"/>
  <c r="C43" i="4" s="1"/>
  <c r="B43" i="4" s="1"/>
  <c r="C24" i="4" a="1"/>
  <c r="C24" i="4" s="1"/>
  <c r="B24" i="4" s="1"/>
  <c r="C25" i="4" a="1"/>
  <c r="C25" i="4" s="1"/>
  <c r="B25" i="4" s="1"/>
  <c r="C23" i="4" a="1"/>
  <c r="C23" i="4" s="1"/>
  <c r="B23" i="4" s="1"/>
  <c r="H9" i="3"/>
  <c r="H8" i="3"/>
  <c r="H7" i="3"/>
  <c r="E20" i="8"/>
  <c r="H6" i="3"/>
  <c r="E19" i="8"/>
  <c r="I23" i="7"/>
  <c r="I24" i="7"/>
  <c r="I25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6" i="7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F52" i="8" l="1"/>
  <c r="D48" i="8"/>
  <c r="E52" i="8"/>
  <c r="D51" i="8"/>
  <c r="G6" i="2"/>
  <c r="D49" i="8"/>
  <c r="F20" i="4"/>
  <c r="G23" i="4"/>
  <c r="G33" i="4"/>
  <c r="G42" i="4"/>
  <c r="G34" i="4"/>
  <c r="G43" i="4"/>
  <c r="G27" i="4"/>
  <c r="G41" i="4"/>
  <c r="G40" i="4"/>
  <c r="G32" i="4"/>
  <c r="G25" i="4"/>
  <c r="G31" i="4"/>
  <c r="G24" i="4"/>
  <c r="G38" i="4"/>
  <c r="G30" i="4"/>
  <c r="G37" i="4"/>
  <c r="G29" i="4"/>
  <c r="G36" i="4"/>
  <c r="G28" i="4"/>
  <c r="G35" i="4"/>
  <c r="G39" i="4"/>
  <c r="F17" i="4"/>
  <c r="F18" i="4"/>
  <c r="D47" i="8" l="1"/>
  <c r="G46" i="4"/>
  <c r="G47" i="4" s="1"/>
  <c r="G48" i="4" s="1"/>
</calcChain>
</file>

<file path=xl/sharedStrings.xml><?xml version="1.0" encoding="utf-8"?>
<sst xmlns="http://schemas.openxmlformats.org/spreadsheetml/2006/main" count="673" uniqueCount="451">
  <si>
    <t xml:space="preserve"> Nom</t>
  </si>
  <si>
    <t>Adresse</t>
  </si>
  <si>
    <t>Cp</t>
  </si>
  <si>
    <t>Ville</t>
  </si>
  <si>
    <t>Pays</t>
  </si>
  <si>
    <t>Téléphone</t>
  </si>
  <si>
    <t>Mail</t>
  </si>
  <si>
    <t>Groupe</t>
  </si>
  <si>
    <t>supp1</t>
  </si>
  <si>
    <t>adresse1</t>
  </si>
  <si>
    <t>Yssingeaux</t>
  </si>
  <si>
    <t>France</t>
  </si>
  <si>
    <t>04 71 54 55 56</t>
  </si>
  <si>
    <t>excelderien@gmail.com</t>
  </si>
  <si>
    <t>supp2</t>
  </si>
  <si>
    <t>adresse2</t>
  </si>
  <si>
    <t>5 71 54 55 56</t>
  </si>
  <si>
    <t>supp3</t>
  </si>
  <si>
    <t>adresse3</t>
  </si>
  <si>
    <t>6 71 54 55 56</t>
  </si>
  <si>
    <t>supp4</t>
  </si>
  <si>
    <t>adresse4</t>
  </si>
  <si>
    <t>7 71 54 55 56</t>
  </si>
  <si>
    <t>supp5</t>
  </si>
  <si>
    <t>adresse5</t>
  </si>
  <si>
    <t>8 71 54 55 56</t>
  </si>
  <si>
    <t>supp6</t>
  </si>
  <si>
    <t>adresse6</t>
  </si>
  <si>
    <t>9 71 54 55 56</t>
  </si>
  <si>
    <t>supp7</t>
  </si>
  <si>
    <t>adresse7</t>
  </si>
  <si>
    <t>10 71 54 55 56</t>
  </si>
  <si>
    <t>supp8</t>
  </si>
  <si>
    <t>adresse8</t>
  </si>
  <si>
    <t>11 71 54 55 56</t>
  </si>
  <si>
    <t>supp9</t>
  </si>
  <si>
    <t>adresse9</t>
  </si>
  <si>
    <t>12 71 54 55 56</t>
  </si>
  <si>
    <t>supp10</t>
  </si>
  <si>
    <t>adresse10</t>
  </si>
  <si>
    <t>13 71 54 55 56</t>
  </si>
  <si>
    <t>supp11</t>
  </si>
  <si>
    <t>adresse11</t>
  </si>
  <si>
    <t>14 71 54 55 56</t>
  </si>
  <si>
    <t>supp12</t>
  </si>
  <si>
    <t>adresse12</t>
  </si>
  <si>
    <t>15 71 54 55 56</t>
  </si>
  <si>
    <t>supp13</t>
  </si>
  <si>
    <t>adresse13</t>
  </si>
  <si>
    <t>16 71 54 55 56</t>
  </si>
  <si>
    <t>supp14</t>
  </si>
  <si>
    <t>adresse14</t>
  </si>
  <si>
    <t>17 71 54 55 56</t>
  </si>
  <si>
    <t>supp15</t>
  </si>
  <si>
    <t>adresse15</t>
  </si>
  <si>
    <t>18 71 54 55 56</t>
  </si>
  <si>
    <t>supp16</t>
  </si>
  <si>
    <t>adresse16</t>
  </si>
  <si>
    <t>19 71 54 55 56</t>
  </si>
  <si>
    <t>supp17</t>
  </si>
  <si>
    <t>adresse17</t>
  </si>
  <si>
    <t>20 71 54 55 56</t>
  </si>
  <si>
    <t xml:space="preserve"> </t>
  </si>
  <si>
    <t>Custom2</t>
  </si>
  <si>
    <t>Custom3</t>
  </si>
  <si>
    <t>Custom4</t>
  </si>
  <si>
    <t>Custom5</t>
  </si>
  <si>
    <t>Custom6</t>
  </si>
  <si>
    <t>Custom7</t>
  </si>
  <si>
    <t>Custom8</t>
  </si>
  <si>
    <t>Custom9</t>
  </si>
  <si>
    <t>Custom10</t>
  </si>
  <si>
    <t>Custom11</t>
  </si>
  <si>
    <t>Custom12</t>
  </si>
  <si>
    <t>Custom13</t>
  </si>
  <si>
    <t>Custom14</t>
  </si>
  <si>
    <t>Custom15</t>
  </si>
  <si>
    <t>Custom16</t>
  </si>
  <si>
    <t>Custom17</t>
  </si>
  <si>
    <t>Custom18</t>
  </si>
  <si>
    <t>adresse18</t>
  </si>
  <si>
    <t>21 71 54 55 56</t>
  </si>
  <si>
    <t>Custom19</t>
  </si>
  <si>
    <t>adresse19</t>
  </si>
  <si>
    <t>22 71 54 55 56</t>
  </si>
  <si>
    <t>Custom20</t>
  </si>
  <si>
    <t>adresse20</t>
  </si>
  <si>
    <t>23 71 54 55 56</t>
  </si>
  <si>
    <t xml:space="preserve"> Nr Article</t>
  </si>
  <si>
    <t>Nom</t>
  </si>
  <si>
    <t>Description</t>
  </si>
  <si>
    <t>Prix unité</t>
  </si>
  <si>
    <t>Stock</t>
  </si>
  <si>
    <t>Valeur Stock</t>
  </si>
  <si>
    <t>stock mini</t>
  </si>
  <si>
    <t>Flag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</si>
  <si>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</si>
  <si>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</si>
  <si>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</si>
  <si>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</si>
  <si>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</si>
  <si>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</si>
  <si>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</si>
  <si>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</si>
  <si>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</si>
  <si>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</si>
  <si>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</si>
  <si>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art5</t>
  </si>
  <si>
    <t>Suffixe</t>
  </si>
  <si>
    <t>Article</t>
  </si>
  <si>
    <t>ART-</t>
  </si>
  <si>
    <t>Statuts</t>
  </si>
  <si>
    <t>Active</t>
  </si>
  <si>
    <t>ART-00001</t>
  </si>
  <si>
    <t>test</t>
  </si>
  <si>
    <t>ART-00002</t>
  </si>
  <si>
    <t>tttt</t>
  </si>
  <si>
    <t xml:space="preserve"> Nr commande</t>
  </si>
  <si>
    <t>Date</t>
  </si>
  <si>
    <t>Nr article</t>
  </si>
  <si>
    <t>Nombre</t>
  </si>
  <si>
    <t>Prix</t>
  </si>
  <si>
    <t>Prix Total</t>
  </si>
  <si>
    <t>Fournisseur</t>
  </si>
  <si>
    <t>Ordeer</t>
  </si>
  <si>
    <t>ORD-</t>
  </si>
  <si>
    <t>ORD-00001</t>
  </si>
  <si>
    <t>Nr. Com</t>
  </si>
  <si>
    <t>schipping adress:</t>
  </si>
  <si>
    <t>Date:</t>
  </si>
  <si>
    <t>Fournisseur:</t>
  </si>
  <si>
    <t>Nr.</t>
  </si>
  <si>
    <t>Nr Article</t>
  </si>
  <si>
    <t>Total</t>
  </si>
  <si>
    <t>Total:</t>
  </si>
  <si>
    <t>Total: TTC</t>
  </si>
  <si>
    <t>Bon de commande</t>
  </si>
  <si>
    <t>Entreprise</t>
  </si>
  <si>
    <t>Code postal</t>
  </si>
  <si>
    <t>Tel</t>
  </si>
  <si>
    <t>condition</t>
  </si>
  <si>
    <t xml:space="preserve"> Di Falco</t>
  </si>
  <si>
    <t>Rue du chien qui fume</t>
  </si>
  <si>
    <t>06 79 40 03 29</t>
  </si>
  <si>
    <t>djspyd@hotmail.fr</t>
  </si>
  <si>
    <t>1.Veuillez envoyer deux copies de votre facture.
2.Entrez cette commande conformément aux tarifs, aux conditions, à la méthode de livraison et auxspécification
répertoriés ci-dessus.
3. Veuillez nous informer immédiatement si vous n'êtes pas en mesure d'expédier la commande telle que spécifiée.</t>
  </si>
  <si>
    <t>ORD-00003</t>
  </si>
  <si>
    <t>ORD-00004</t>
  </si>
  <si>
    <t xml:space="preserve"> Type</t>
  </si>
  <si>
    <t>Nr Facture</t>
  </si>
  <si>
    <t>Nr Bon de commande</t>
  </si>
  <si>
    <t>Client</t>
  </si>
  <si>
    <t>Ranking</t>
  </si>
  <si>
    <t>Booking</t>
  </si>
  <si>
    <t>BOO-</t>
  </si>
  <si>
    <t>Entrée</t>
  </si>
  <si>
    <t>Contrôle</t>
  </si>
  <si>
    <t>Check</t>
  </si>
  <si>
    <t>Sortie</t>
  </si>
  <si>
    <t>Tableau de bord</t>
  </si>
  <si>
    <t>Widget1</t>
  </si>
  <si>
    <t>Widget2</t>
  </si>
  <si>
    <t>Widget3</t>
  </si>
  <si>
    <t>Widget4</t>
  </si>
  <si>
    <t>Widget5</t>
  </si>
  <si>
    <t>Widget6</t>
  </si>
  <si>
    <t>Valeur du stock</t>
  </si>
  <si>
    <t>Article en commande</t>
  </si>
  <si>
    <t>Article Critique</t>
  </si>
  <si>
    <t>Nombre d'article en stock</t>
  </si>
  <si>
    <t>Volume du stock</t>
  </si>
  <si>
    <t>Top 3 article vendue</t>
  </si>
  <si>
    <t>Nav Items</t>
  </si>
  <si>
    <t>Page1</t>
  </si>
  <si>
    <t>Page2</t>
  </si>
  <si>
    <t>Page3</t>
  </si>
  <si>
    <t>Page4</t>
  </si>
  <si>
    <t>Page5</t>
  </si>
  <si>
    <t>Page6</t>
  </si>
  <si>
    <t>Page7</t>
  </si>
  <si>
    <t>Page8</t>
  </si>
  <si>
    <t>Accueil</t>
  </si>
  <si>
    <t>Commande</t>
  </si>
  <si>
    <t>Bon</t>
  </si>
  <si>
    <t>Config</t>
  </si>
  <si>
    <t>Nav Color</t>
  </si>
  <si>
    <t>Background</t>
  </si>
  <si>
    <t>Page</t>
  </si>
  <si>
    <t>Gamme</t>
  </si>
  <si>
    <t>Compo</t>
  </si>
  <si>
    <t xml:space="preserve">Caractéristique </t>
  </si>
  <si>
    <t xml:space="preserve">Marque </t>
  </si>
  <si>
    <t>Couleur</t>
  </si>
  <si>
    <t>Ref</t>
  </si>
  <si>
    <t>Gourmande</t>
  </si>
  <si>
    <t>ANIS</t>
  </si>
  <si>
    <t>BARBE A PAPA</t>
  </si>
  <si>
    <t>BUBBLE GUM</t>
  </si>
  <si>
    <t>CAFÉ</t>
  </si>
  <si>
    <t>CAFÉ EXPRESSO</t>
  </si>
  <si>
    <t>CANDY BANANE</t>
  </si>
  <si>
    <t>CANDY COLA</t>
  </si>
  <si>
    <t>CANDY FRAISE</t>
  </si>
  <si>
    <t>CANDY VIOLETTE</t>
  </si>
  <si>
    <t>CARAMEL</t>
  </si>
  <si>
    <t>CHOCO-NOISETTE</t>
  </si>
  <si>
    <t>ENERGY DRINK</t>
  </si>
  <si>
    <t>NOISETTE</t>
  </si>
  <si>
    <t>RÉGLISSE</t>
  </si>
  <si>
    <t>Siempre</t>
  </si>
  <si>
    <t>AMERICAN</t>
  </si>
  <si>
    <t>BROWN DIAMOND</t>
  </si>
  <si>
    <t>CALIFORNIA</t>
  </si>
  <si>
    <t>FR4</t>
  </si>
  <si>
    <t>FR-K</t>
  </si>
  <si>
    <t>FR-M</t>
  </si>
  <si>
    <t>FR-MINT</t>
  </si>
  <si>
    <t>FR-ONE</t>
  </si>
  <si>
    <t>FR-W</t>
  </si>
  <si>
    <t>MALAWIA</t>
  </si>
  <si>
    <t>USA-MIX</t>
  </si>
  <si>
    <t>Cool_n_Fruit</t>
  </si>
  <si>
    <t>BERY KISS</t>
  </si>
  <si>
    <t>BLUE FLASH</t>
  </si>
  <si>
    <t>GOLDEN DRIZZ</t>
  </si>
  <si>
    <t>GRINGO LEMON</t>
  </si>
  <si>
    <t>LADY PIMIKO</t>
  </si>
  <si>
    <t>TROPIC MOON</t>
  </si>
  <si>
    <t>Coricancha</t>
  </si>
  <si>
    <t>CHERIMOYA</t>
  </si>
  <si>
    <t>PITAJAYA</t>
  </si>
  <si>
    <t>MANGO</t>
  </si>
  <si>
    <t>Instinct_Gourmand</t>
  </si>
  <si>
    <t>HONEY &amp; MILK</t>
  </si>
  <si>
    <t>LEMON &amp; PIE</t>
  </si>
  <si>
    <t>VANILLA &amp; POPCORN</t>
  </si>
  <si>
    <t>So_Fifty</t>
  </si>
  <si>
    <t>FRAISE MÛRE</t>
  </si>
  <si>
    <t>FRAISE RHUBARBE</t>
  </si>
  <si>
    <t>FRAMBOISE CASSIS</t>
  </si>
  <si>
    <t>FRUIT ROUGES</t>
  </si>
  <si>
    <t>MENTHE GLACIALE</t>
  </si>
  <si>
    <t>MENTHOCALYPTUS</t>
  </si>
  <si>
    <t>POMME FUJI</t>
  </si>
  <si>
    <t>Dark_Story</t>
  </si>
  <si>
    <t>BLACK RAFT</t>
  </si>
  <si>
    <t>COFFEE ROCK</t>
  </si>
  <si>
    <t>CRISPY BREW</t>
  </si>
  <si>
    <t>D'NIGHT</t>
  </si>
  <si>
    <t>DRAGON OIL</t>
  </si>
  <si>
    <t>FORT DE France</t>
  </si>
  <si>
    <t>GREEDY KING</t>
  </si>
  <si>
    <t>ICE ROCKET</t>
  </si>
  <si>
    <t>LEMON ICE</t>
  </si>
  <si>
    <t>POMME CANNELLE</t>
  </si>
  <si>
    <t>PURPLE BLOOD</t>
  </si>
  <si>
    <t>RUBY SKIN</t>
  </si>
  <si>
    <t>SUMMER FEELING</t>
  </si>
  <si>
    <t>SUNNY FIZZ</t>
  </si>
  <si>
    <t>SWEET JOKER</t>
  </si>
  <si>
    <t>TROPICAL CLOUD</t>
  </si>
  <si>
    <t>VANILLA CUSTARD</t>
  </si>
  <si>
    <t>YELLOW TWIST</t>
  </si>
  <si>
    <t>Classique</t>
  </si>
  <si>
    <t>AMBER SKY</t>
  </si>
  <si>
    <t>BRITISH</t>
  </si>
  <si>
    <t>CAVENDISH</t>
  </si>
  <si>
    <t>CORDOVAN</t>
  </si>
  <si>
    <t>FR5</t>
  </si>
  <si>
    <t>GOLD</t>
  </si>
  <si>
    <t>KENTUCKY</t>
  </si>
  <si>
    <t>LATAKIA</t>
  </si>
  <si>
    <t>MYTHIC EDEN</t>
  </si>
  <si>
    <t>ORIENTAL</t>
  </si>
  <si>
    <t>ROYAL</t>
  </si>
  <si>
    <t>SAHARIAN</t>
  </si>
  <si>
    <t>VIRGINIA</t>
  </si>
  <si>
    <t>Fraîcheur</t>
  </si>
  <si>
    <t>CHLOROPHYLLE</t>
  </si>
  <si>
    <t>MENTHE</t>
  </si>
  <si>
    <t>MENTHE FRAÎCHE</t>
  </si>
  <si>
    <t>PIN EUCALYPTUS</t>
  </si>
  <si>
    <t>Fruitée</t>
  </si>
  <si>
    <t>ANANAS</t>
  </si>
  <si>
    <t>CASSIS</t>
  </si>
  <si>
    <t>CERISE</t>
  </si>
  <si>
    <t>CITRON</t>
  </si>
  <si>
    <t>FRAISE</t>
  </si>
  <si>
    <t xml:space="preserve">FRAMBOISE </t>
  </si>
  <si>
    <t>FRAMBOISE #2</t>
  </si>
  <si>
    <t>GRENADINE</t>
  </si>
  <si>
    <t>LIMETTE</t>
  </si>
  <si>
    <t>MANGUE</t>
  </si>
  <si>
    <t>MELON</t>
  </si>
  <si>
    <t>MÛRE</t>
  </si>
  <si>
    <t>MYRTILLE</t>
  </si>
  <si>
    <t>NOIX DE COCO</t>
  </si>
  <si>
    <t>ORANGE SANGUINE</t>
  </si>
  <si>
    <t>PASSION</t>
  </si>
  <si>
    <t>PÊCHE</t>
  </si>
  <si>
    <t>POIRE</t>
  </si>
  <si>
    <t>POMME ROUGE</t>
  </si>
  <si>
    <t>POMME VERTE</t>
  </si>
  <si>
    <t>Équilibre</t>
  </si>
  <si>
    <t>POMME CAMOMILLE</t>
  </si>
  <si>
    <t>THÉ ROUGE</t>
  </si>
  <si>
    <t>THÉ VERT</t>
  </si>
  <si>
    <t>THÉ VERT MENTHE</t>
  </si>
  <si>
    <t>TILLEUL CITRON</t>
  </si>
  <si>
    <t>VERVEINE MENTHE</t>
  </si>
  <si>
    <t>Cocktail</t>
  </si>
  <si>
    <t>GREEN TEMPTATION</t>
  </si>
  <si>
    <t>MOJITO</t>
  </si>
  <si>
    <t>KIT COMPLET</t>
  </si>
  <si>
    <t>AMNIS</t>
  </si>
  <si>
    <t>ENDURA T20S</t>
  </si>
  <si>
    <t>EGO AIO PRO BOX</t>
  </si>
  <si>
    <t>VECO PLUS SOLO</t>
  </si>
  <si>
    <t>TANCE MAX</t>
  </si>
  <si>
    <t>ISTICK TRIM</t>
  </si>
  <si>
    <t>COOL FIRE</t>
  </si>
  <si>
    <t>EGO AIO</t>
  </si>
  <si>
    <t>ISTICK BASIC</t>
  </si>
  <si>
    <t>ADEPT</t>
  </si>
  <si>
    <t>ISTICK PICO 25</t>
  </si>
  <si>
    <t>STICK PRINCE</t>
  </si>
  <si>
    <t>ISTICK MELO 60</t>
  </si>
  <si>
    <t>MAG KIT</t>
  </si>
  <si>
    <t>AEGIS LEGEND</t>
  </si>
  <si>
    <t>ISTICK PICO S</t>
  </si>
  <si>
    <t>MOD BOX</t>
  </si>
  <si>
    <t>PUNK 85</t>
  </si>
  <si>
    <t>TERROS</t>
  </si>
  <si>
    <t>ALFAPOD</t>
  </si>
  <si>
    <t>PUNK 220</t>
  </si>
  <si>
    <t>PICO</t>
  </si>
  <si>
    <t>PICO 25</t>
  </si>
  <si>
    <t>MELO 60</t>
  </si>
  <si>
    <t>AEGIS LEGEND 200</t>
  </si>
  <si>
    <t>CLEARO</t>
  </si>
  <si>
    <t>GS AIR M</t>
  </si>
  <si>
    <t>GS TURBO</t>
  </si>
  <si>
    <t>GS DRIVE</t>
  </si>
  <si>
    <t>NAUTILUS</t>
  </si>
  <si>
    <t>GS TANK</t>
  </si>
  <si>
    <t>MELO 3</t>
  </si>
  <si>
    <t>MELO 4</t>
  </si>
  <si>
    <t>MELO 5</t>
  </si>
  <si>
    <t>HELLO</t>
  </si>
  <si>
    <t>ROTOR</t>
  </si>
  <si>
    <t>TV12</t>
  </si>
  <si>
    <t>TV8 X BABY</t>
  </si>
  <si>
    <t>ZLIDE</t>
  </si>
  <si>
    <t>CHARGEUR ACCU</t>
  </si>
  <si>
    <t>NITECORE</t>
  </si>
  <si>
    <t>XTAR</t>
  </si>
  <si>
    <t>POCHETTE</t>
  </si>
  <si>
    <t>ETUI</t>
  </si>
  <si>
    <t>BOITIER</t>
  </si>
  <si>
    <t>BOITE ACCUS</t>
  </si>
  <si>
    <t>PROTECTION ACCUS</t>
  </si>
  <si>
    <t xml:space="preserve">RANGEMENT </t>
  </si>
  <si>
    <t>SKIN AIO</t>
  </si>
  <si>
    <t>ACCESSOIRES</t>
  </si>
  <si>
    <t>DRIP</t>
  </si>
  <si>
    <t>PYREX</t>
  </si>
  <si>
    <t>ELLO DURO</t>
  </si>
  <si>
    <t>ELLO LONG</t>
  </si>
  <si>
    <t>VECO +</t>
  </si>
  <si>
    <t>SKY SOLO</t>
  </si>
  <si>
    <t xml:space="preserve">TFV12 </t>
  </si>
  <si>
    <t>TFV 12 PRINCE</t>
  </si>
  <si>
    <t>TFV8 X BABY</t>
  </si>
  <si>
    <t xml:space="preserve">ACCU </t>
  </si>
  <si>
    <t>76/24 PG/VG</t>
  </si>
  <si>
    <t>64/36 PG/VG</t>
  </si>
  <si>
    <t>50/50 PG/VG</t>
  </si>
  <si>
    <t>70/30</t>
  </si>
  <si>
    <t>20/80</t>
  </si>
  <si>
    <t>25/75</t>
  </si>
  <si>
    <t>60/40</t>
  </si>
  <si>
    <t>30/70</t>
  </si>
  <si>
    <t>Caracteristique</t>
  </si>
  <si>
    <t>0 Mg</t>
  </si>
  <si>
    <t>03 Mg</t>
  </si>
  <si>
    <t>06 Mg</t>
  </si>
  <si>
    <t>11 Mg</t>
  </si>
  <si>
    <t>16 Mg</t>
  </si>
  <si>
    <t>19,6 Mg</t>
  </si>
  <si>
    <t>12Mg</t>
  </si>
  <si>
    <t>18 MG</t>
  </si>
  <si>
    <t>0.12 Ohm</t>
  </si>
  <si>
    <t>0.13 Ohm</t>
  </si>
  <si>
    <t>0.15 Ohm</t>
  </si>
  <si>
    <t>0.17 Ohm</t>
  </si>
  <si>
    <t>0.18 Ohm</t>
  </si>
  <si>
    <t>0.20 Ohm</t>
  </si>
  <si>
    <t>0.25 Ohm</t>
  </si>
  <si>
    <t>0.30 Ohm</t>
  </si>
  <si>
    <t>0.35 Ohm</t>
  </si>
  <si>
    <t>0.40 Ohm</t>
  </si>
  <si>
    <t>0.48 Ohm</t>
  </si>
  <si>
    <t>0.50 Ohm</t>
  </si>
  <si>
    <t>0.60 Ohm</t>
  </si>
  <si>
    <t>0.75 Ohm</t>
  </si>
  <si>
    <t>0.80 Ohm</t>
  </si>
  <si>
    <t>1.00 Ohm</t>
  </si>
  <si>
    <t>1.20 Ohm</t>
  </si>
  <si>
    <t>1.30 Ohm</t>
  </si>
  <si>
    <t>1.40 Ohm</t>
  </si>
  <si>
    <t>1.50 Ohm</t>
  </si>
  <si>
    <t>1.60 Ohm</t>
  </si>
  <si>
    <t>1.70 Ohm</t>
  </si>
  <si>
    <t>1.80 Ohm</t>
  </si>
  <si>
    <t>10 ML</t>
  </si>
  <si>
    <t>50 ML</t>
  </si>
  <si>
    <t>3500 MAH</t>
  </si>
  <si>
    <t>3700 MAH</t>
  </si>
  <si>
    <t>D22</t>
  </si>
  <si>
    <t>D25</t>
  </si>
  <si>
    <t>WORLD</t>
  </si>
  <si>
    <t>VATE</t>
  </si>
  <si>
    <t>510</t>
  </si>
  <si>
    <t>810</t>
  </si>
  <si>
    <t>mode</t>
  </si>
  <si>
    <t>VIR</t>
  </si>
  <si>
    <t>CH</t>
  </si>
  <si>
    <t>ES</t>
  </si>
  <si>
    <t>CB</t>
  </si>
  <si>
    <t>Marque</t>
  </si>
  <si>
    <t>jaune</t>
  </si>
  <si>
    <t>p</t>
  </si>
  <si>
    <t>ASPIRE</t>
  </si>
  <si>
    <t>ELEAF</t>
  </si>
  <si>
    <t>GEEK VAP</t>
  </si>
  <si>
    <t>INNOKIN</t>
  </si>
  <si>
    <t>JOYETECH</t>
  </si>
  <si>
    <t>SMOK</t>
  </si>
  <si>
    <t>TESLA</t>
  </si>
  <si>
    <t>VAPORESSO</t>
  </si>
  <si>
    <t>COIL MASTER</t>
  </si>
  <si>
    <t>REVOLUTE</t>
  </si>
  <si>
    <t>VDLV</t>
  </si>
  <si>
    <t>TAKLOPE</t>
  </si>
  <si>
    <t>EFEST</t>
  </si>
  <si>
    <t/>
  </si>
  <si>
    <t>REF</t>
  </si>
  <si>
    <t>Rouge</t>
  </si>
  <si>
    <t>Vert</t>
  </si>
  <si>
    <t>Silver</t>
  </si>
  <si>
    <t>vchhdf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</si>
</sst>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&quot;Besoin&quot;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/>
    <xf numFmtId="0" fontId="3" fillId="3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7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7" xfId="0" applyBorder="1"/>
    <xf numFmtId="0" fontId="0" fillId="0" borderId="2" xfId="0" applyBorder="1" applyAlignment="1">
      <alignment horizontal="center" vertical="center"/>
    </xf>
    <xf numFmtId="0" fontId="0" fillId="0" borderId="8" xfId="0" applyBorder="1"/>
    <xf numFmtId="0" fontId="0" fillId="0" borderId="0" xfId="0" applyAlignment="1">
      <alignment horizontal="right" vertical="center"/>
    </xf>
    <xf numFmtId="0" fontId="0" fillId="0" borderId="0" xfId="0" applyBorder="1"/>
    <xf numFmtId="0" fontId="2" fillId="0" borderId="6" xfId="0" applyFont="1" applyBorder="1"/>
    <xf numFmtId="0" fontId="0" fillId="0" borderId="2" xfId="0" quotePrefix="1" applyBorder="1"/>
    <xf numFmtId="0" fontId="0" fillId="0" borderId="0" xfId="0" quotePrefix="1" applyBorder="1"/>
    <xf numFmtId="165" fontId="0" fillId="0" borderId="4" xfId="0" applyNumberFormat="1" applyBorder="1"/>
    <xf numFmtId="165" fontId="0" fillId="0" borderId="9" xfId="0" applyNumberFormat="1" applyBorder="1"/>
    <xf numFmtId="165" fontId="0" fillId="0" borderId="0" xfId="0" quotePrefix="1" applyNumberFormat="1" applyBorder="1"/>
    <xf numFmtId="165" fontId="0" fillId="0" borderId="0" xfId="0" applyNumberFormat="1" applyBorder="1"/>
    <xf numFmtId="0" fontId="0" fillId="0" borderId="0" xfId="0" applyAlignment="1" applyProtection="1">
      <alignment horizontal="center" vertical="center"/>
      <protection locked="0"/>
    </xf>
    <xf numFmtId="165" fontId="0" fillId="0" borderId="2" xfId="0" quotePrefix="1" applyNumberFormat="1" applyBorder="1"/>
    <xf numFmtId="165" fontId="0" fillId="0" borderId="2" xfId="0" applyNumberFormat="1" applyBorder="1"/>
    <xf numFmtId="0" fontId="3" fillId="3" borderId="1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165" fontId="0" fillId="5" borderId="2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22" fontId="0" fillId="0" borderId="0" xfId="0" applyNumberForma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5" borderId="12" xfId="0" applyFont="1" applyFill="1" applyBorder="1" applyAlignment="1">
      <alignment horizontal="left" vertical="top" wrapText="1"/>
    </xf>
    <xf numFmtId="0" fontId="5" fillId="5" borderId="8" xfId="0" applyFont="1" applyFill="1" applyBorder="1" applyAlignment="1">
      <alignment horizontal="left" vertical="top"/>
    </xf>
    <xf numFmtId="0" fontId="5" fillId="5" borderId="13" xfId="0" applyFont="1" applyFill="1" applyBorder="1" applyAlignment="1">
      <alignment horizontal="left" vertical="top"/>
    </xf>
    <xf numFmtId="0" fontId="5" fillId="5" borderId="14" xfId="0" applyFont="1" applyFill="1" applyBorder="1" applyAlignment="1">
      <alignment horizontal="left" vertical="top"/>
    </xf>
    <xf numFmtId="0" fontId="5" fillId="5" borderId="0" xfId="0" applyFont="1" applyFill="1" applyBorder="1" applyAlignment="1">
      <alignment horizontal="left" vertical="top"/>
    </xf>
    <xf numFmtId="0" fontId="5" fillId="5" borderId="15" xfId="0" applyFont="1" applyFill="1" applyBorder="1" applyAlignment="1">
      <alignment horizontal="left" vertical="top"/>
    </xf>
    <xf numFmtId="0" fontId="5" fillId="5" borderId="10" xfId="0" applyFont="1" applyFill="1" applyBorder="1" applyAlignment="1">
      <alignment horizontal="left" vertical="top"/>
    </xf>
    <xf numFmtId="0" fontId="5" fillId="5" borderId="7" xfId="0" applyFont="1" applyFill="1" applyBorder="1" applyAlignment="1">
      <alignment horizontal="left" vertical="top"/>
    </xf>
    <xf numFmtId="0" fontId="5" fillId="5" borderId="16" xfId="0" applyFont="1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12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&quot;Besoin&quot;"/>
      <alignment horizontal="center" vertical="center" textRotation="0" wrapText="0" indent="0" justifyLastLine="0" shrinkToFit="0" readingOrder="0"/>
    </dxf>
    <dxf>
      <numFmt numFmtId="164" formatCode="&quot;Besoin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131313"/>
      <color rgb="FF626262"/>
      <color rgb="FF666666"/>
      <color rgb="FF3078BA"/>
      <color rgb="FFBCD6EE"/>
      <color rgb="FFF4AF80"/>
      <color rgb="FFB889DB"/>
      <color rgb="FF3DF179"/>
      <color rgb="FF2C6E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Gamme!A1"/><Relationship Id="rId1" Type="http://schemas.openxmlformats.org/officeDocument/2006/relationships/hyperlink" Target="#Liste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onfig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Config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565150</xdr:colOff>
      <xdr:row>4</xdr:row>
      <xdr:rowOff>162756</xdr:rowOff>
    </xdr:from>
    <xdr:to>
      <xdr:col>12</xdr:col>
      <xdr:colOff>490198</xdr:colOff>
      <xdr:row>26</xdr:row>
      <xdr:rowOff>0</xdr:rowOff>
    </xdr:to>
    <xdr:grpSp>
      <xdr:nvGrpSpPr>
        <xdr:cNvPr id="53" name="Groupe 52"/>
        <xdr:cNvGrpSpPr/>
      </xdr:nvGrpSpPr>
      <xdr:grpSpPr>
        <a:xfrm>
          <a:off x="3613150" y="1218444"/>
          <a:ext cx="6021048" cy="4028244"/>
          <a:chOff x="1533525" y="1057419"/>
          <a:chExt cx="6021048" cy="4028244"/>
        </a:xfrm>
      </xdr:grpSpPr>
      <xdr:grpSp>
        <xdr:nvGrpSpPr>
          <xdr:cNvPr id="3" name="Groupe 2"/>
          <xdr:cNvGrpSpPr/>
        </xdr:nvGrpSpPr>
        <xdr:grpSpPr>
          <a:xfrm>
            <a:off x="1533525" y="1063200"/>
            <a:ext cx="2955969" cy="1939005"/>
            <a:chOff x="8601075" y="6181724"/>
            <a:chExt cx="3600450" cy="1944000"/>
          </a:xfrm>
        </xdr:grpSpPr>
        <xdr:sp macro="" textlink="">
          <xdr:nvSpPr>
            <xdr:cNvPr id="36" name="Rectangle 35"/>
            <xdr:cNvSpPr/>
          </xdr:nvSpPr>
          <xdr:spPr>
            <a:xfrm>
              <a:off x="8601075" y="6181724"/>
              <a:ext cx="3600000" cy="1944000"/>
            </a:xfrm>
            <a:prstGeom prst="rect">
              <a:avLst/>
            </a:prstGeom>
            <a:solidFill>
              <a:schemeClr val="accent1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7" name="Rectangle 36"/>
            <xdr:cNvSpPr/>
          </xdr:nvSpPr>
          <xdr:spPr>
            <a:xfrm>
              <a:off x="8601525" y="7764825"/>
              <a:ext cx="3600000" cy="360000"/>
            </a:xfrm>
            <a:prstGeom prst="rect">
              <a:avLst/>
            </a:prstGeom>
            <a:solidFill>
              <a:srgbClr val="2C6EAA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fig!$D$47">
          <xdr:nvSpPr>
            <xdr:cNvPr id="38" name="ZoneTexte 37"/>
            <xdr:cNvSpPr txBox="1"/>
          </xdr:nvSpPr>
          <xdr:spPr>
            <a:xfrm>
              <a:off x="8620125" y="6334125"/>
              <a:ext cx="1990725" cy="11811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FC0F6BDA-24EC-4EC7-B73B-5FFB4788BCEE}" type="TxLink">
                <a:rPr lang="en-US" sz="28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0,00 €</a:t>
              </a:fld>
              <a:endParaRPr lang="fr-FR" sz="2800" b="1">
                <a:solidFill>
                  <a:schemeClr val="bg1"/>
                </a:solidFill>
              </a:endParaRPr>
            </a:p>
          </xdr:txBody>
        </xdr:sp>
        <xdr:sp macro="" textlink="Config!$C$47">
          <xdr:nvSpPr>
            <xdr:cNvPr id="39" name="ZoneTexte 38"/>
            <xdr:cNvSpPr txBox="1"/>
          </xdr:nvSpPr>
          <xdr:spPr>
            <a:xfrm>
              <a:off x="8705851" y="7781925"/>
              <a:ext cx="3219450" cy="3048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C51B385A-F9E7-40B5-AF2A-325781B47CA1}" type="TxLink">
                <a:rPr lang="en-US" sz="16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Valeur du stock</a:t>
              </a:fld>
              <a:endParaRPr lang="fr-FR" sz="1600" b="1">
                <a:solidFill>
                  <a:schemeClr val="bg1"/>
                </a:solidFill>
              </a:endParaRPr>
            </a:p>
          </xdr:txBody>
        </xdr:sp>
        <xdr:pic>
          <xdr:nvPicPr>
            <xdr:cNvPr id="40" name="Image 39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610850" y="6219824"/>
              <a:ext cx="1533525" cy="1533525"/>
            </a:xfrm>
            <a:prstGeom prst="rect">
              <a:avLst/>
            </a:prstGeom>
          </xdr:spPr>
        </xdr:pic>
      </xdr:grpSp>
      <xdr:grpSp>
        <xdr:nvGrpSpPr>
          <xdr:cNvPr id="4" name="Groupe 3"/>
          <xdr:cNvGrpSpPr/>
        </xdr:nvGrpSpPr>
        <xdr:grpSpPr>
          <a:xfrm>
            <a:off x="4598974" y="1057419"/>
            <a:ext cx="2955599" cy="1944786"/>
            <a:chOff x="11706225" y="6753225"/>
            <a:chExt cx="3600000" cy="1949796"/>
          </a:xfrm>
        </xdr:grpSpPr>
        <xdr:sp macro="" textlink="">
          <xdr:nvSpPr>
            <xdr:cNvPr id="31" name="Rectangle 30"/>
            <xdr:cNvSpPr/>
          </xdr:nvSpPr>
          <xdr:spPr>
            <a:xfrm>
              <a:off x="11706225" y="6753225"/>
              <a:ext cx="3600000" cy="1944000"/>
            </a:xfrm>
            <a:prstGeom prst="rect">
              <a:avLst/>
            </a:prstGeom>
            <a:solidFill>
              <a:schemeClr val="accent6">
                <a:lumMod val="7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2" name="Rectangle 31"/>
            <xdr:cNvSpPr/>
          </xdr:nvSpPr>
          <xdr:spPr>
            <a:xfrm>
              <a:off x="11706225" y="8334375"/>
              <a:ext cx="3600000" cy="360000"/>
            </a:xfrm>
            <a:prstGeom prst="rect">
              <a:avLst/>
            </a:prstGeom>
            <a:solidFill>
              <a:srgbClr val="3DF179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fig!$C$48">
          <xdr:nvSpPr>
            <xdr:cNvPr id="33" name="ZoneTexte 32"/>
            <xdr:cNvSpPr txBox="1"/>
          </xdr:nvSpPr>
          <xdr:spPr>
            <a:xfrm>
              <a:off x="11877674" y="8391525"/>
              <a:ext cx="3295651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48FE2823-8267-4CF8-91FC-5EFF18E50767}" type="TxLink">
                <a:rPr lang="en-US" sz="1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Article en commande</a:t>
              </a:fld>
              <a:endParaRPr lang="fr-FR" sz="1400" b="1">
                <a:solidFill>
                  <a:schemeClr val="bg1"/>
                </a:solidFill>
              </a:endParaRPr>
            </a:p>
          </xdr:txBody>
        </xdr:sp>
        <xdr:sp macro="" textlink="Config!$D$48">
          <xdr:nvSpPr>
            <xdr:cNvPr id="34" name="ZoneTexte 33"/>
            <xdr:cNvSpPr txBox="1"/>
          </xdr:nvSpPr>
          <xdr:spPr>
            <a:xfrm>
              <a:off x="11744325" y="6829425"/>
              <a:ext cx="1952625" cy="13906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7E47C330-8031-4D0C-9A83-5B2BDD3DA20A}" type="TxLink">
                <a:rPr lang="en-US" sz="40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6</a:t>
              </a:fld>
              <a:endParaRPr lang="fr-FR" sz="4000" b="1">
                <a:solidFill>
                  <a:schemeClr val="bg1"/>
                </a:solidFill>
              </a:endParaRPr>
            </a:p>
          </xdr:txBody>
        </xdr:sp>
        <xdr:pic>
          <xdr:nvPicPr>
            <xdr:cNvPr id="35" name="Image 34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830300" y="6838949"/>
              <a:ext cx="1381125" cy="1381125"/>
            </a:xfrm>
            <a:prstGeom prst="rect">
              <a:avLst/>
            </a:prstGeom>
          </xdr:spPr>
        </xdr:pic>
      </xdr:grpSp>
      <xdr:grpSp>
        <xdr:nvGrpSpPr>
          <xdr:cNvPr id="6" name="Groupe 5"/>
          <xdr:cNvGrpSpPr/>
        </xdr:nvGrpSpPr>
        <xdr:grpSpPr>
          <a:xfrm>
            <a:off x="1533710" y="3117905"/>
            <a:ext cx="2955599" cy="1967758"/>
            <a:chOff x="12372975" y="6943473"/>
            <a:chExt cx="3600000" cy="1972827"/>
          </a:xfrm>
        </xdr:grpSpPr>
        <xdr:sp macro="" textlink="">
          <xdr:nvSpPr>
            <xdr:cNvPr id="21" name="Rectangle 20"/>
            <xdr:cNvSpPr/>
          </xdr:nvSpPr>
          <xdr:spPr>
            <a:xfrm>
              <a:off x="12372975" y="6972300"/>
              <a:ext cx="3600000" cy="1944000"/>
            </a:xfrm>
            <a:prstGeom prst="rect">
              <a:avLst/>
            </a:prstGeom>
            <a:solidFill>
              <a:schemeClr val="accent2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2" name="Rectangle 21"/>
            <xdr:cNvSpPr/>
          </xdr:nvSpPr>
          <xdr:spPr>
            <a:xfrm>
              <a:off x="12372975" y="8553450"/>
              <a:ext cx="3600000" cy="360000"/>
            </a:xfrm>
            <a:prstGeom prst="rect">
              <a:avLst/>
            </a:prstGeom>
            <a:solidFill>
              <a:srgbClr val="F4AF8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fig!$C$50">
          <xdr:nvSpPr>
            <xdr:cNvPr id="23" name="ZoneTexte 22"/>
            <xdr:cNvSpPr txBox="1"/>
          </xdr:nvSpPr>
          <xdr:spPr>
            <a:xfrm>
              <a:off x="12573000" y="8572500"/>
              <a:ext cx="3352800" cy="3048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8B41BB22-6C32-4002-9217-ADBAB5E4512C}" type="TxLink">
                <a:rPr lang="en-US" sz="16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Nombre d'article en stock</a:t>
              </a:fld>
              <a:endParaRPr lang="fr-FR" sz="1600" b="1">
                <a:solidFill>
                  <a:schemeClr val="bg1"/>
                </a:solidFill>
              </a:endParaRPr>
            </a:p>
          </xdr:txBody>
        </xdr:sp>
        <xdr:sp macro="" textlink="Config!$D$50">
          <xdr:nvSpPr>
            <xdr:cNvPr id="24" name="ZoneTexte 23"/>
            <xdr:cNvSpPr txBox="1"/>
          </xdr:nvSpPr>
          <xdr:spPr>
            <a:xfrm>
              <a:off x="12458700" y="7115175"/>
              <a:ext cx="1895475" cy="13049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43EF7E11-14C9-4253-9992-DC7A45FB609F}" type="TxLink">
                <a:rPr lang="en-US" sz="5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1</a:t>
              </a:fld>
              <a:endParaRPr lang="fr-FR" sz="5400" b="1">
                <a:solidFill>
                  <a:schemeClr val="bg1"/>
                </a:solidFill>
              </a:endParaRPr>
            </a:p>
          </xdr:txBody>
        </xdr:sp>
        <xdr:pic>
          <xdr:nvPicPr>
            <xdr:cNvPr id="25" name="Image 24"/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325600" y="6943473"/>
              <a:ext cx="1581150" cy="1581150"/>
            </a:xfrm>
            <a:prstGeom prst="rect">
              <a:avLst/>
            </a:prstGeom>
          </xdr:spPr>
        </xdr:pic>
      </xdr:grpSp>
      <xdr:grpSp>
        <xdr:nvGrpSpPr>
          <xdr:cNvPr id="7" name="Groupe 6"/>
          <xdr:cNvGrpSpPr/>
        </xdr:nvGrpSpPr>
        <xdr:grpSpPr>
          <a:xfrm>
            <a:off x="4598974" y="3146658"/>
            <a:ext cx="2955599" cy="1939005"/>
            <a:chOff x="12268200" y="6610350"/>
            <a:chExt cx="3600000" cy="1944000"/>
          </a:xfrm>
        </xdr:grpSpPr>
        <xdr:sp macro="" textlink="">
          <xdr:nvSpPr>
            <xdr:cNvPr id="16" name="Rectangle 15"/>
            <xdr:cNvSpPr/>
          </xdr:nvSpPr>
          <xdr:spPr>
            <a:xfrm>
              <a:off x="12268200" y="6610350"/>
              <a:ext cx="3600000" cy="1944000"/>
            </a:xfrm>
            <a:prstGeom prst="rect">
              <a:avLst/>
            </a:prstGeom>
            <a:solidFill>
              <a:srgbClr val="3078BA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7" name="Rectangle 16"/>
            <xdr:cNvSpPr/>
          </xdr:nvSpPr>
          <xdr:spPr>
            <a:xfrm>
              <a:off x="12268200" y="8191500"/>
              <a:ext cx="3600000" cy="360000"/>
            </a:xfrm>
            <a:prstGeom prst="rect">
              <a:avLst/>
            </a:prstGeom>
            <a:solidFill>
              <a:srgbClr val="BCD6EE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fig!$C$51">
          <xdr:nvSpPr>
            <xdr:cNvPr id="18" name="ZoneTexte 17"/>
            <xdr:cNvSpPr txBox="1"/>
          </xdr:nvSpPr>
          <xdr:spPr>
            <a:xfrm>
              <a:off x="12420600" y="8220075"/>
              <a:ext cx="3352800" cy="3048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1A7074D9-4D2A-46D3-9334-AF36DA4753E7}" type="TxLink">
                <a:rPr lang="en-US" sz="2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Volume du stock</a:t>
              </a:fld>
              <a:endParaRPr lang="fr-FR" sz="2400" b="1">
                <a:solidFill>
                  <a:schemeClr val="bg1"/>
                </a:solidFill>
              </a:endParaRPr>
            </a:p>
          </xdr:txBody>
        </xdr:sp>
        <xdr:sp macro="" textlink="Config!$D$51">
          <xdr:nvSpPr>
            <xdr:cNvPr id="19" name="ZoneTexte 18"/>
            <xdr:cNvSpPr txBox="1"/>
          </xdr:nvSpPr>
          <xdr:spPr>
            <a:xfrm>
              <a:off x="12296776" y="6753226"/>
              <a:ext cx="2076450" cy="13144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A491FE41-FE0F-4B0B-B785-814761C1CA4B}" type="TxLink">
                <a:rPr lang="en-US" sz="44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0</a:t>
              </a:fld>
              <a:endParaRPr lang="fr-FR" sz="4400" b="1">
                <a:solidFill>
                  <a:schemeClr val="bg1"/>
                </a:solidFill>
              </a:endParaRPr>
            </a:p>
          </xdr:txBody>
        </xdr:sp>
        <xdr:pic>
          <xdr:nvPicPr>
            <xdr:cNvPr id="20" name="Image 19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506575" y="6741957"/>
              <a:ext cx="1219200" cy="1219200"/>
            </a:xfrm>
            <a:prstGeom prst="rect">
              <a:avLst/>
            </a:prstGeom>
          </xdr:spPr>
        </xdr:pic>
      </xdr:grpSp>
    </xdr:grpSp>
    <xdr:clientData/>
  </xdr:twoCellAnchor>
  <xdr:twoCellAnchor editAs="absolute">
    <xdr:from>
      <xdr:col>1</xdr:col>
      <xdr:colOff>19050</xdr:colOff>
      <xdr:row>0</xdr:row>
      <xdr:rowOff>0</xdr:rowOff>
    </xdr:from>
    <xdr:to>
      <xdr:col>18</xdr:col>
      <xdr:colOff>25050</xdr:colOff>
      <xdr:row>0</xdr:row>
      <xdr:rowOff>466725</xdr:rowOff>
    </xdr:to>
    <xdr:grpSp>
      <xdr:nvGrpSpPr>
        <xdr:cNvPr id="41" name="Groupe 40"/>
        <xdr:cNvGrpSpPr/>
      </xdr:nvGrpSpPr>
      <xdr:grpSpPr>
        <a:xfrm>
          <a:off x="781050" y="0"/>
          <a:ext cx="12960000" cy="466725"/>
          <a:chOff x="771525" y="0"/>
          <a:chExt cx="12960000" cy="468000"/>
        </a:xfrm>
      </xdr:grpSpPr>
      <xdr:sp macro="" textlink="">
        <xdr:nvSpPr>
          <xdr:cNvPr id="42" name="Nav"/>
          <xdr:cNvSpPr/>
        </xdr:nvSpPr>
        <xdr:spPr>
          <a:xfrm>
            <a:off x="771525" y="0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Accueil" textlink="Config!$C$8">
        <xdr:nvSpPr>
          <xdr:cNvPr id="43" name="Page1"/>
          <xdr:cNvSpPr/>
        </xdr:nvSpPr>
        <xdr:spPr>
          <a:xfrm>
            <a:off x="847725" y="0"/>
            <a:ext cx="10800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9A15084-7772-4A74-9757-00AEEF73B6E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44" name="Page2"/>
          <xdr:cNvSpPr/>
        </xdr:nvSpPr>
        <xdr:spPr>
          <a:xfrm>
            <a:off x="20097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D10696F-4723-403F-B54D-2C473DE5E9A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$C$10">
        <xdr:nvSpPr>
          <xdr:cNvPr id="45" name="Page3"/>
          <xdr:cNvSpPr/>
        </xdr:nvSpPr>
        <xdr:spPr>
          <a:xfrm>
            <a:off x="31718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4A8E1CA-9DEA-43EA-AC98-8582ED34A55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1">
        <xdr:nvSpPr>
          <xdr:cNvPr id="46" name="Page4"/>
          <xdr:cNvSpPr/>
        </xdr:nvSpPr>
        <xdr:spPr>
          <a:xfrm>
            <a:off x="4324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D5EBAB5-9C41-40C5-A3F0-1F4948E62FB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2">
        <xdr:nvSpPr>
          <xdr:cNvPr id="47" name="Page5"/>
          <xdr:cNvSpPr/>
        </xdr:nvSpPr>
        <xdr:spPr>
          <a:xfrm>
            <a:off x="54864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5989884-76DA-4D6E-8DCF-B1521FFC4B50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Booking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3">
        <xdr:nvSpPr>
          <xdr:cNvPr id="48" name="Page6"/>
          <xdr:cNvSpPr/>
        </xdr:nvSpPr>
        <xdr:spPr>
          <a:xfrm>
            <a:off x="66579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F287C8-788F-46B1-A8D6-FDCD93DB197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4">
        <xdr:nvSpPr>
          <xdr:cNvPr id="49" name="Page7"/>
          <xdr:cNvSpPr/>
        </xdr:nvSpPr>
        <xdr:spPr>
          <a:xfrm>
            <a:off x="78200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AA8B6C-0C45-4425-A537-CE7445A1820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$C$15">
        <xdr:nvSpPr>
          <xdr:cNvPr id="50" name="Page8"/>
          <xdr:cNvSpPr/>
        </xdr:nvSpPr>
        <xdr:spPr>
          <a:xfrm>
            <a:off x="89916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13B65F9-F4AD-4794-AD13-13AD6DC49D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2</xdr:row>
          <xdr:rowOff>57150</xdr:rowOff>
        </xdr:from>
        <xdr:to>
          <xdr:col>1</xdr:col>
          <xdr:colOff>571500</xdr:colOff>
          <xdr:row>3</xdr:row>
          <xdr:rowOff>152400</xdr:rowOff>
        </xdr:to>
        <xdr:sp macro="" textlink="">
          <xdr:nvSpPr>
            <xdr:cNvPr id="3076" name="CommandButton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28575</xdr:colOff>
      <xdr:row>0</xdr:row>
      <xdr:rowOff>0</xdr:rowOff>
    </xdr:from>
    <xdr:to>
      <xdr:col>15</xdr:col>
      <xdr:colOff>863250</xdr:colOff>
      <xdr:row>0</xdr:row>
      <xdr:rowOff>468000</xdr:rowOff>
    </xdr:to>
    <xdr:grpSp>
      <xdr:nvGrpSpPr>
        <xdr:cNvPr id="3" name="Groupe 2"/>
        <xdr:cNvGrpSpPr/>
      </xdr:nvGrpSpPr>
      <xdr:grpSpPr>
        <a:xfrm>
          <a:off x="790575" y="0"/>
          <a:ext cx="12960000" cy="468000"/>
          <a:chOff x="771525" y="0"/>
          <a:chExt cx="12960000" cy="468000"/>
        </a:xfrm>
      </xdr:grpSpPr>
      <xdr:sp macro="" textlink="">
        <xdr:nvSpPr>
          <xdr:cNvPr id="4" name="Nav"/>
          <xdr:cNvSpPr/>
        </xdr:nvSpPr>
        <xdr:spPr>
          <a:xfrm>
            <a:off x="771525" y="0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Accueil" textlink="Config!$C$8">
        <xdr:nvSpPr>
          <xdr:cNvPr id="5" name="Page1"/>
          <xdr:cNvSpPr/>
        </xdr:nvSpPr>
        <xdr:spPr>
          <a:xfrm>
            <a:off x="8477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9A15084-7772-4A74-9757-00AEEF73B6E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6" name="Page2"/>
          <xdr:cNvSpPr/>
        </xdr:nvSpPr>
        <xdr:spPr>
          <a:xfrm>
            <a:off x="2009775" y="0"/>
            <a:ext cx="10800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D10696F-4723-403F-B54D-2C473DE5E9A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$C$10">
        <xdr:nvSpPr>
          <xdr:cNvPr id="7" name="Page3"/>
          <xdr:cNvSpPr/>
        </xdr:nvSpPr>
        <xdr:spPr>
          <a:xfrm>
            <a:off x="31718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4A8E1CA-9DEA-43EA-AC98-8582ED34A55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1">
        <xdr:nvSpPr>
          <xdr:cNvPr id="8" name="Page4"/>
          <xdr:cNvSpPr/>
        </xdr:nvSpPr>
        <xdr:spPr>
          <a:xfrm>
            <a:off x="4324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D5EBAB5-9C41-40C5-A3F0-1F4948E62FB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2">
        <xdr:nvSpPr>
          <xdr:cNvPr id="9" name="Page5"/>
          <xdr:cNvSpPr/>
        </xdr:nvSpPr>
        <xdr:spPr>
          <a:xfrm>
            <a:off x="54864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5989884-76DA-4D6E-8DCF-B1521FFC4B50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Booking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3">
        <xdr:nvSpPr>
          <xdr:cNvPr id="10" name="Page6"/>
          <xdr:cNvSpPr/>
        </xdr:nvSpPr>
        <xdr:spPr>
          <a:xfrm>
            <a:off x="66579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F287C8-788F-46B1-A8D6-FDCD93DB197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4">
        <xdr:nvSpPr>
          <xdr:cNvPr id="11" name="Page7"/>
          <xdr:cNvSpPr/>
        </xdr:nvSpPr>
        <xdr:spPr>
          <a:xfrm>
            <a:off x="78200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AA8B6C-0C45-4425-A537-CE7445A1820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$C$15">
        <xdr:nvSpPr>
          <xdr:cNvPr id="12" name="Page8"/>
          <xdr:cNvSpPr/>
        </xdr:nvSpPr>
        <xdr:spPr>
          <a:xfrm>
            <a:off x="89916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13B65F9-F4AD-4794-AD13-13AD6DC49D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47625</xdr:rowOff>
        </xdr:from>
        <xdr:to>
          <xdr:col>4</xdr:col>
          <xdr:colOff>342900</xdr:colOff>
          <xdr:row>3</xdr:row>
          <xdr:rowOff>152400</xdr:rowOff>
        </xdr:to>
        <xdr:sp macro="" textlink="">
          <xdr:nvSpPr>
            <xdr:cNvPr id="3079" name="CommandButton2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76200</xdr:rowOff>
        </xdr:from>
        <xdr:to>
          <xdr:col>1</xdr:col>
          <xdr:colOff>590550</xdr:colOff>
          <xdr:row>3</xdr:row>
          <xdr:rowOff>171450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9525</xdr:colOff>
      <xdr:row>0</xdr:row>
      <xdr:rowOff>0</xdr:rowOff>
    </xdr:from>
    <xdr:to>
      <xdr:col>17</xdr:col>
      <xdr:colOff>91725</xdr:colOff>
      <xdr:row>0</xdr:row>
      <xdr:rowOff>468000</xdr:rowOff>
    </xdr:to>
    <xdr:grpSp>
      <xdr:nvGrpSpPr>
        <xdr:cNvPr id="3" name="Groupe 2"/>
        <xdr:cNvGrpSpPr/>
      </xdr:nvGrpSpPr>
      <xdr:grpSpPr>
        <a:xfrm>
          <a:off x="771525" y="0"/>
          <a:ext cx="12960000" cy="468000"/>
          <a:chOff x="771525" y="0"/>
          <a:chExt cx="12960000" cy="468000"/>
        </a:xfrm>
      </xdr:grpSpPr>
      <xdr:sp macro="" textlink="">
        <xdr:nvSpPr>
          <xdr:cNvPr id="4" name="Nav"/>
          <xdr:cNvSpPr/>
        </xdr:nvSpPr>
        <xdr:spPr>
          <a:xfrm>
            <a:off x="771525" y="0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Accueil" textlink="Config!$C$8">
        <xdr:nvSpPr>
          <xdr:cNvPr id="5" name="Page1"/>
          <xdr:cNvSpPr/>
        </xdr:nvSpPr>
        <xdr:spPr>
          <a:xfrm>
            <a:off x="8477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9A15084-7772-4A74-9757-00AEEF73B6E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6" name="Page2"/>
          <xdr:cNvSpPr/>
        </xdr:nvSpPr>
        <xdr:spPr>
          <a:xfrm>
            <a:off x="20097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D10696F-4723-403F-B54D-2C473DE5E9A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$C$10">
        <xdr:nvSpPr>
          <xdr:cNvPr id="7" name="Page3"/>
          <xdr:cNvSpPr/>
        </xdr:nvSpPr>
        <xdr:spPr>
          <a:xfrm>
            <a:off x="3171825" y="0"/>
            <a:ext cx="10800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4A8E1CA-9DEA-43EA-AC98-8582ED34A55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1">
        <xdr:nvSpPr>
          <xdr:cNvPr id="8" name="Page4"/>
          <xdr:cNvSpPr/>
        </xdr:nvSpPr>
        <xdr:spPr>
          <a:xfrm>
            <a:off x="4324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D5EBAB5-9C41-40C5-A3F0-1F4948E62FB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2">
        <xdr:nvSpPr>
          <xdr:cNvPr id="9" name="Page5"/>
          <xdr:cNvSpPr/>
        </xdr:nvSpPr>
        <xdr:spPr>
          <a:xfrm>
            <a:off x="54864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5989884-76DA-4D6E-8DCF-B1521FFC4B50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Booking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3">
        <xdr:nvSpPr>
          <xdr:cNvPr id="10" name="Page6"/>
          <xdr:cNvSpPr/>
        </xdr:nvSpPr>
        <xdr:spPr>
          <a:xfrm>
            <a:off x="66579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F287C8-788F-46B1-A8D6-FDCD93DB197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4">
        <xdr:nvSpPr>
          <xdr:cNvPr id="11" name="Page7"/>
          <xdr:cNvSpPr/>
        </xdr:nvSpPr>
        <xdr:spPr>
          <a:xfrm>
            <a:off x="78200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AA8B6C-0C45-4425-A537-CE7445A1820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$C$15">
        <xdr:nvSpPr>
          <xdr:cNvPr id="12" name="Page8"/>
          <xdr:cNvSpPr/>
        </xdr:nvSpPr>
        <xdr:spPr>
          <a:xfrm>
            <a:off x="89916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13B65F9-F4AD-4794-AD13-13AD6DC49D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11</xdr:row>
      <xdr:rowOff>57150</xdr:rowOff>
    </xdr:from>
    <xdr:to>
      <xdr:col>7</xdr:col>
      <xdr:colOff>171449</xdr:colOff>
      <xdr:row>14</xdr:row>
      <xdr:rowOff>57150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771524" y="2152650"/>
          <a:ext cx="47339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 numéro suivant doit apparaître sur toute la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correspondance annexe, les papiers de livraison et les factures.</a:t>
          </a:r>
        </a:p>
      </xdr:txBody>
    </xdr:sp>
    <xdr:clientData/>
  </xdr:twoCellAnchor>
  <xdr:twoCellAnchor>
    <xdr:from>
      <xdr:col>1</xdr:col>
      <xdr:colOff>152400</xdr:colOff>
      <xdr:row>6</xdr:row>
      <xdr:rowOff>57150</xdr:rowOff>
    </xdr:from>
    <xdr:to>
      <xdr:col>2</xdr:col>
      <xdr:colOff>1362075</xdr:colOff>
      <xdr:row>7</xdr:row>
      <xdr:rowOff>142875</xdr:rowOff>
    </xdr:to>
    <xdr:sp macro="" textlink="">
      <xdr:nvSpPr>
        <xdr:cNvPr id="3" name="Rectangle 2"/>
        <xdr:cNvSpPr/>
      </xdr:nvSpPr>
      <xdr:spPr>
        <a:xfrm>
          <a:off x="914400" y="1200150"/>
          <a:ext cx="1971675" cy="27622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Votre logo</a:t>
          </a:r>
        </a:p>
      </xdr:txBody>
    </xdr:sp>
    <xdr:clientData/>
  </xdr:twoCellAnchor>
  <xdr:twoCellAnchor>
    <xdr:from>
      <xdr:col>3</xdr:col>
      <xdr:colOff>504824</xdr:colOff>
      <xdr:row>5</xdr:row>
      <xdr:rowOff>123825</xdr:rowOff>
    </xdr:from>
    <xdr:to>
      <xdr:col>7</xdr:col>
      <xdr:colOff>152400</xdr:colOff>
      <xdr:row>10</xdr:row>
      <xdr:rowOff>85725</xdr:rowOff>
    </xdr:to>
    <xdr:sp macro="" textlink="">
      <xdr:nvSpPr>
        <xdr:cNvPr id="4" name="Rectangle 3"/>
        <xdr:cNvSpPr/>
      </xdr:nvSpPr>
      <xdr:spPr>
        <a:xfrm>
          <a:off x="3562349" y="1076325"/>
          <a:ext cx="3048001" cy="914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ysClr val="windowText" lastClr="000000"/>
              </a:solidFill>
            </a:rPr>
            <a:t>BON DE COMMANDE</a:t>
          </a:r>
        </a:p>
      </xdr:txBody>
    </xdr:sp>
    <xdr:clientData/>
  </xdr:twoCellAnchor>
  <xdr:oneCellAnchor>
    <xdr:from>
      <xdr:col>4</xdr:col>
      <xdr:colOff>676275</xdr:colOff>
      <xdr:row>45</xdr:row>
      <xdr:rowOff>190500</xdr:rowOff>
    </xdr:from>
    <xdr:ext cx="371476" cy="200025"/>
    <xdr:sp macro="" textlink="">
      <xdr:nvSpPr>
        <xdr:cNvPr id="5" name="ZoneTexte 4"/>
        <xdr:cNvSpPr txBox="1"/>
      </xdr:nvSpPr>
      <xdr:spPr>
        <a:xfrm>
          <a:off x="4848225" y="8772525"/>
          <a:ext cx="371476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900">
              <a:solidFill>
                <a:schemeClr val="tx1"/>
              </a:solidFill>
            </a:rPr>
            <a:t>TVA</a:t>
          </a:r>
        </a:p>
      </xdr:txBody>
    </xdr:sp>
    <xdr:clientData/>
  </xdr:oneCellAnchor>
  <xdr:oneCellAnchor>
    <xdr:from>
      <xdr:col>5</xdr:col>
      <xdr:colOff>514350</xdr:colOff>
      <xdr:row>45</xdr:row>
      <xdr:rowOff>180975</xdr:rowOff>
    </xdr:from>
    <xdr:ext cx="285527" cy="264560"/>
    <xdr:sp macro="" textlink="">
      <xdr:nvSpPr>
        <xdr:cNvPr id="6" name="ZoneTexte 5"/>
        <xdr:cNvSpPr txBox="1"/>
      </xdr:nvSpPr>
      <xdr:spPr>
        <a:xfrm>
          <a:off x="5448300" y="8763000"/>
          <a:ext cx="28552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%</a:t>
          </a:r>
        </a:p>
      </xdr:txBody>
    </xdr:sp>
    <xdr:clientData/>
  </xdr:oneCellAnchor>
  <xdr:twoCellAnchor editAs="absolute">
    <xdr:from>
      <xdr:col>1</xdr:col>
      <xdr:colOff>0</xdr:colOff>
      <xdr:row>0</xdr:row>
      <xdr:rowOff>0</xdr:rowOff>
    </xdr:from>
    <xdr:to>
      <xdr:col>16</xdr:col>
      <xdr:colOff>406050</xdr:colOff>
      <xdr:row>0</xdr:row>
      <xdr:rowOff>468000</xdr:rowOff>
    </xdr:to>
    <xdr:grpSp>
      <xdr:nvGrpSpPr>
        <xdr:cNvPr id="8" name="Groupe 7"/>
        <xdr:cNvGrpSpPr/>
      </xdr:nvGrpSpPr>
      <xdr:grpSpPr>
        <a:xfrm>
          <a:off x="762000" y="0"/>
          <a:ext cx="12960000" cy="468000"/>
          <a:chOff x="771525" y="0"/>
          <a:chExt cx="12960000" cy="468000"/>
        </a:xfrm>
      </xdr:grpSpPr>
      <xdr:sp macro="" textlink="">
        <xdr:nvSpPr>
          <xdr:cNvPr id="9" name="Nav"/>
          <xdr:cNvSpPr/>
        </xdr:nvSpPr>
        <xdr:spPr>
          <a:xfrm>
            <a:off x="771525" y="0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Accueil" textlink="Config!$C$8">
        <xdr:nvSpPr>
          <xdr:cNvPr id="10" name="Page1"/>
          <xdr:cNvSpPr/>
        </xdr:nvSpPr>
        <xdr:spPr>
          <a:xfrm>
            <a:off x="8477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9A15084-7772-4A74-9757-00AEEF73B6E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11" name="Page2"/>
          <xdr:cNvSpPr/>
        </xdr:nvSpPr>
        <xdr:spPr>
          <a:xfrm>
            <a:off x="20097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D10696F-4723-403F-B54D-2C473DE5E9A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$C$10">
        <xdr:nvSpPr>
          <xdr:cNvPr id="12" name="Page3"/>
          <xdr:cNvSpPr/>
        </xdr:nvSpPr>
        <xdr:spPr>
          <a:xfrm>
            <a:off x="31718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4A8E1CA-9DEA-43EA-AC98-8582ED34A55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1">
        <xdr:nvSpPr>
          <xdr:cNvPr id="13" name="Page4"/>
          <xdr:cNvSpPr/>
        </xdr:nvSpPr>
        <xdr:spPr>
          <a:xfrm>
            <a:off x="4324350" y="0"/>
            <a:ext cx="10800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D5EBAB5-9C41-40C5-A3F0-1F4948E62FB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2">
        <xdr:nvSpPr>
          <xdr:cNvPr id="14" name="Page5"/>
          <xdr:cNvSpPr/>
        </xdr:nvSpPr>
        <xdr:spPr>
          <a:xfrm>
            <a:off x="54864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5989884-76DA-4D6E-8DCF-B1521FFC4B50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Booking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3">
        <xdr:nvSpPr>
          <xdr:cNvPr id="15" name="Page6"/>
          <xdr:cNvSpPr/>
        </xdr:nvSpPr>
        <xdr:spPr>
          <a:xfrm>
            <a:off x="66579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F287C8-788F-46B1-A8D6-FDCD93DB197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4">
        <xdr:nvSpPr>
          <xdr:cNvPr id="16" name="Page7"/>
          <xdr:cNvSpPr/>
        </xdr:nvSpPr>
        <xdr:spPr>
          <a:xfrm>
            <a:off x="78200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AA8B6C-0C45-4425-A537-CE7445A1820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$C$15">
        <xdr:nvSpPr>
          <xdr:cNvPr id="17" name="Page8"/>
          <xdr:cNvSpPr/>
        </xdr:nvSpPr>
        <xdr:spPr>
          <a:xfrm>
            <a:off x="89916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13B65F9-F4AD-4794-AD13-13AD6DC49D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66675</xdr:rowOff>
        </xdr:from>
        <xdr:to>
          <xdr:col>1</xdr:col>
          <xdr:colOff>609600</xdr:colOff>
          <xdr:row>3</xdr:row>
          <xdr:rowOff>161925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0</xdr:rowOff>
    </xdr:from>
    <xdr:to>
      <xdr:col>21</xdr:col>
      <xdr:colOff>472725</xdr:colOff>
      <xdr:row>0</xdr:row>
      <xdr:rowOff>468000</xdr:rowOff>
    </xdr:to>
    <xdr:grpSp>
      <xdr:nvGrpSpPr>
        <xdr:cNvPr id="3" name="Groupe 2"/>
        <xdr:cNvGrpSpPr/>
      </xdr:nvGrpSpPr>
      <xdr:grpSpPr>
        <a:xfrm>
          <a:off x="762000" y="0"/>
          <a:ext cx="12960000" cy="468000"/>
          <a:chOff x="771525" y="0"/>
          <a:chExt cx="12960000" cy="468000"/>
        </a:xfrm>
      </xdr:grpSpPr>
      <xdr:sp macro="" textlink="">
        <xdr:nvSpPr>
          <xdr:cNvPr id="4" name="Nav"/>
          <xdr:cNvSpPr/>
        </xdr:nvSpPr>
        <xdr:spPr>
          <a:xfrm>
            <a:off x="771525" y="0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Accueil" textlink="Config!$C$8">
        <xdr:nvSpPr>
          <xdr:cNvPr id="5" name="Page1"/>
          <xdr:cNvSpPr/>
        </xdr:nvSpPr>
        <xdr:spPr>
          <a:xfrm>
            <a:off x="8477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9A15084-7772-4A74-9757-00AEEF73B6E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6" name="Page2"/>
          <xdr:cNvSpPr/>
        </xdr:nvSpPr>
        <xdr:spPr>
          <a:xfrm>
            <a:off x="20097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D10696F-4723-403F-B54D-2C473DE5E9A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$C$10">
        <xdr:nvSpPr>
          <xdr:cNvPr id="7" name="Page3"/>
          <xdr:cNvSpPr/>
        </xdr:nvSpPr>
        <xdr:spPr>
          <a:xfrm>
            <a:off x="31718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4A8E1CA-9DEA-43EA-AC98-8582ED34A55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1">
        <xdr:nvSpPr>
          <xdr:cNvPr id="8" name="Page4"/>
          <xdr:cNvSpPr/>
        </xdr:nvSpPr>
        <xdr:spPr>
          <a:xfrm>
            <a:off x="4324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D5EBAB5-9C41-40C5-A3F0-1F4948E62FB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2">
        <xdr:nvSpPr>
          <xdr:cNvPr id="9" name="Page5"/>
          <xdr:cNvSpPr/>
        </xdr:nvSpPr>
        <xdr:spPr>
          <a:xfrm>
            <a:off x="5486400" y="0"/>
            <a:ext cx="10800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5989884-76DA-4D6E-8DCF-B1521FFC4B50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Booking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3">
        <xdr:nvSpPr>
          <xdr:cNvPr id="10" name="Page6"/>
          <xdr:cNvSpPr/>
        </xdr:nvSpPr>
        <xdr:spPr>
          <a:xfrm>
            <a:off x="66579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F287C8-788F-46B1-A8D6-FDCD93DB197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4">
        <xdr:nvSpPr>
          <xdr:cNvPr id="11" name="Page7"/>
          <xdr:cNvSpPr/>
        </xdr:nvSpPr>
        <xdr:spPr>
          <a:xfrm>
            <a:off x="78200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AA8B6C-0C45-4425-A537-CE7445A1820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$C$15">
        <xdr:nvSpPr>
          <xdr:cNvPr id="12" name="Page8"/>
          <xdr:cNvSpPr/>
        </xdr:nvSpPr>
        <xdr:spPr>
          <a:xfrm>
            <a:off x="89916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13B65F9-F4AD-4794-AD13-13AD6DC49D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15</xdr:col>
      <xdr:colOff>758475</xdr:colOff>
      <xdr:row>0</xdr:row>
      <xdr:rowOff>468000</xdr:rowOff>
    </xdr:to>
    <xdr:grpSp>
      <xdr:nvGrpSpPr>
        <xdr:cNvPr id="2" name="Groupe 1"/>
        <xdr:cNvGrpSpPr/>
      </xdr:nvGrpSpPr>
      <xdr:grpSpPr>
        <a:xfrm>
          <a:off x="762000" y="0"/>
          <a:ext cx="12960000" cy="468000"/>
          <a:chOff x="771525" y="0"/>
          <a:chExt cx="12960000" cy="468000"/>
        </a:xfrm>
      </xdr:grpSpPr>
      <xdr:sp macro="" textlink="">
        <xdr:nvSpPr>
          <xdr:cNvPr id="3" name="Nav"/>
          <xdr:cNvSpPr/>
        </xdr:nvSpPr>
        <xdr:spPr>
          <a:xfrm>
            <a:off x="771525" y="0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Accueil" textlink="Config!$C$8">
        <xdr:nvSpPr>
          <xdr:cNvPr id="4" name="Page1"/>
          <xdr:cNvSpPr/>
        </xdr:nvSpPr>
        <xdr:spPr>
          <a:xfrm>
            <a:off x="8477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9A15084-7772-4A74-9757-00AEEF73B6E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5" name="Page2"/>
          <xdr:cNvSpPr/>
        </xdr:nvSpPr>
        <xdr:spPr>
          <a:xfrm>
            <a:off x="20097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D10696F-4723-403F-B54D-2C473DE5E9A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$C$10">
        <xdr:nvSpPr>
          <xdr:cNvPr id="6" name="Page3"/>
          <xdr:cNvSpPr/>
        </xdr:nvSpPr>
        <xdr:spPr>
          <a:xfrm>
            <a:off x="31718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4A8E1CA-9DEA-43EA-AC98-8582ED34A55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1">
        <xdr:nvSpPr>
          <xdr:cNvPr id="7" name="Page4"/>
          <xdr:cNvSpPr/>
        </xdr:nvSpPr>
        <xdr:spPr>
          <a:xfrm>
            <a:off x="4324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D5EBAB5-9C41-40C5-A3F0-1F4948E62FB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2">
        <xdr:nvSpPr>
          <xdr:cNvPr id="8" name="Page5"/>
          <xdr:cNvSpPr/>
        </xdr:nvSpPr>
        <xdr:spPr>
          <a:xfrm>
            <a:off x="54864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5989884-76DA-4D6E-8DCF-B1521FFC4B50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Booking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3">
        <xdr:nvSpPr>
          <xdr:cNvPr id="9" name="Page6"/>
          <xdr:cNvSpPr/>
        </xdr:nvSpPr>
        <xdr:spPr>
          <a:xfrm>
            <a:off x="6657975" y="0"/>
            <a:ext cx="10800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F287C8-788F-46B1-A8D6-FDCD93DB197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4">
        <xdr:nvSpPr>
          <xdr:cNvPr id="10" name="Page7"/>
          <xdr:cNvSpPr/>
        </xdr:nvSpPr>
        <xdr:spPr>
          <a:xfrm>
            <a:off x="78200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AA8B6C-0C45-4425-A537-CE7445A1820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$C$15">
        <xdr:nvSpPr>
          <xdr:cNvPr id="11" name="Page8"/>
          <xdr:cNvSpPr/>
        </xdr:nvSpPr>
        <xdr:spPr>
          <a:xfrm>
            <a:off x="89916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13B65F9-F4AD-4794-AD13-13AD6DC49D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14</xdr:col>
      <xdr:colOff>396525</xdr:colOff>
      <xdr:row>0</xdr:row>
      <xdr:rowOff>468000</xdr:rowOff>
    </xdr:to>
    <xdr:grpSp>
      <xdr:nvGrpSpPr>
        <xdr:cNvPr id="2" name="Groupe 1"/>
        <xdr:cNvGrpSpPr/>
      </xdr:nvGrpSpPr>
      <xdr:grpSpPr>
        <a:xfrm>
          <a:off x="762000" y="0"/>
          <a:ext cx="12960000" cy="468000"/>
          <a:chOff x="771525" y="0"/>
          <a:chExt cx="12960000" cy="468000"/>
        </a:xfrm>
      </xdr:grpSpPr>
      <xdr:sp macro="" textlink="">
        <xdr:nvSpPr>
          <xdr:cNvPr id="3" name="Nav"/>
          <xdr:cNvSpPr/>
        </xdr:nvSpPr>
        <xdr:spPr>
          <a:xfrm>
            <a:off x="771525" y="0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Accueil" textlink="Config!$C$8">
        <xdr:nvSpPr>
          <xdr:cNvPr id="4" name="Page1"/>
          <xdr:cNvSpPr/>
        </xdr:nvSpPr>
        <xdr:spPr>
          <a:xfrm>
            <a:off x="8477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9A15084-7772-4A74-9757-00AEEF73B6E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5" name="Page2"/>
          <xdr:cNvSpPr/>
        </xdr:nvSpPr>
        <xdr:spPr>
          <a:xfrm>
            <a:off x="20097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D10696F-4723-403F-B54D-2C473DE5E9A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$C$10">
        <xdr:nvSpPr>
          <xdr:cNvPr id="6" name="Page3"/>
          <xdr:cNvSpPr/>
        </xdr:nvSpPr>
        <xdr:spPr>
          <a:xfrm>
            <a:off x="31718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4A8E1CA-9DEA-43EA-AC98-8582ED34A55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1">
        <xdr:nvSpPr>
          <xdr:cNvPr id="7" name="Page4"/>
          <xdr:cNvSpPr/>
        </xdr:nvSpPr>
        <xdr:spPr>
          <a:xfrm>
            <a:off x="4324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D5EBAB5-9C41-40C5-A3F0-1F4948E62FB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2">
        <xdr:nvSpPr>
          <xdr:cNvPr id="8" name="Page5"/>
          <xdr:cNvSpPr/>
        </xdr:nvSpPr>
        <xdr:spPr>
          <a:xfrm>
            <a:off x="54864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5989884-76DA-4D6E-8DCF-B1521FFC4B50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Booking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3">
        <xdr:nvSpPr>
          <xdr:cNvPr id="9" name="Page6"/>
          <xdr:cNvSpPr/>
        </xdr:nvSpPr>
        <xdr:spPr>
          <a:xfrm>
            <a:off x="66579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F287C8-788F-46B1-A8D6-FDCD93DB197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4">
        <xdr:nvSpPr>
          <xdr:cNvPr id="10" name="Page7"/>
          <xdr:cNvSpPr/>
        </xdr:nvSpPr>
        <xdr:spPr>
          <a:xfrm>
            <a:off x="7820025" y="0"/>
            <a:ext cx="10800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AA8B6C-0C45-4425-A537-CE7445A1820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$C$15">
        <xdr:nvSpPr>
          <xdr:cNvPr id="11" name="Page8"/>
          <xdr:cNvSpPr/>
        </xdr:nvSpPr>
        <xdr:spPr>
          <a:xfrm>
            <a:off x="89916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13B65F9-F4AD-4794-AD13-13AD6DC49D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</xdr:colOff>
      <xdr:row>0</xdr:row>
      <xdr:rowOff>0</xdr:rowOff>
    </xdr:from>
    <xdr:to>
      <xdr:col>14</xdr:col>
      <xdr:colOff>415575</xdr:colOff>
      <xdr:row>0</xdr:row>
      <xdr:rowOff>468000</xdr:rowOff>
    </xdr:to>
    <xdr:grpSp>
      <xdr:nvGrpSpPr>
        <xdr:cNvPr id="53" name="Groupe 52"/>
        <xdr:cNvGrpSpPr/>
      </xdr:nvGrpSpPr>
      <xdr:grpSpPr>
        <a:xfrm>
          <a:off x="771525" y="0"/>
          <a:ext cx="12960000" cy="468000"/>
          <a:chOff x="771525" y="0"/>
          <a:chExt cx="12960000" cy="468000"/>
        </a:xfrm>
      </xdr:grpSpPr>
      <xdr:sp macro="" textlink="">
        <xdr:nvSpPr>
          <xdr:cNvPr id="43" name="Nav"/>
          <xdr:cNvSpPr/>
        </xdr:nvSpPr>
        <xdr:spPr>
          <a:xfrm>
            <a:off x="771525" y="0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Accueil" textlink="Config!$C$8">
        <xdr:nvSpPr>
          <xdr:cNvPr id="44" name="Page1"/>
          <xdr:cNvSpPr/>
        </xdr:nvSpPr>
        <xdr:spPr>
          <a:xfrm>
            <a:off x="8477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9A15084-7772-4A74-9757-00AEEF73B6E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Accueil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45" name="Page2"/>
          <xdr:cNvSpPr/>
        </xdr:nvSpPr>
        <xdr:spPr>
          <a:xfrm>
            <a:off x="20097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D10696F-4723-403F-B54D-2C473DE5E9A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$C$10">
        <xdr:nvSpPr>
          <xdr:cNvPr id="46" name="Page3"/>
          <xdr:cNvSpPr/>
        </xdr:nvSpPr>
        <xdr:spPr>
          <a:xfrm>
            <a:off x="31718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4A8E1CA-9DEA-43EA-AC98-8582ED34A55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1">
        <xdr:nvSpPr>
          <xdr:cNvPr id="47" name="Page4"/>
          <xdr:cNvSpPr/>
        </xdr:nvSpPr>
        <xdr:spPr>
          <a:xfrm>
            <a:off x="4324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D5EBAB5-9C41-40C5-A3F0-1F4948E62FB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2">
        <xdr:nvSpPr>
          <xdr:cNvPr id="48" name="Page5"/>
          <xdr:cNvSpPr/>
        </xdr:nvSpPr>
        <xdr:spPr>
          <a:xfrm>
            <a:off x="548640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5989884-76DA-4D6E-8DCF-B1521FFC4B50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Booking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3">
        <xdr:nvSpPr>
          <xdr:cNvPr id="49" name="Page6"/>
          <xdr:cNvSpPr/>
        </xdr:nvSpPr>
        <xdr:spPr>
          <a:xfrm>
            <a:off x="665797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F287C8-788F-46B1-A8D6-FDCD93DB197A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4">
        <xdr:nvSpPr>
          <xdr:cNvPr id="50" name="Page7"/>
          <xdr:cNvSpPr/>
        </xdr:nvSpPr>
        <xdr:spPr>
          <a:xfrm>
            <a:off x="7820025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8AA8B6C-0C45-4425-A537-CE7445A18205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$C$15">
        <xdr:nvSpPr>
          <xdr:cNvPr id="51" name="Page8"/>
          <xdr:cNvSpPr/>
        </xdr:nvSpPr>
        <xdr:spPr>
          <a:xfrm>
            <a:off x="8991600" y="0"/>
            <a:ext cx="10800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13B65F9-F4AD-4794-AD13-13AD6DC49D0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Config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9</xdr:col>
      <xdr:colOff>114300</xdr:colOff>
      <xdr:row>7</xdr:row>
      <xdr:rowOff>9525</xdr:rowOff>
    </xdr:from>
    <xdr:to>
      <xdr:col>9</xdr:col>
      <xdr:colOff>428625</xdr:colOff>
      <xdr:row>8</xdr:row>
      <xdr:rowOff>0</xdr:rowOff>
    </xdr:to>
    <xdr:sp macro="[0]!couleur_fond1" textlink="">
      <xdr:nvSpPr>
        <xdr:cNvPr id="2" name="bcolor1"/>
        <xdr:cNvSpPr/>
      </xdr:nvSpPr>
      <xdr:spPr>
        <a:xfrm>
          <a:off x="9620250" y="1800225"/>
          <a:ext cx="314325" cy="180975"/>
        </a:xfrm>
        <a:prstGeom prst="roundRect">
          <a:avLst/>
        </a:prstGeom>
        <a:solidFill>
          <a:schemeClr val="tx1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466725</xdr:colOff>
      <xdr:row>7</xdr:row>
      <xdr:rowOff>9525</xdr:rowOff>
    </xdr:from>
    <xdr:to>
      <xdr:col>10</xdr:col>
      <xdr:colOff>19050</xdr:colOff>
      <xdr:row>8</xdr:row>
      <xdr:rowOff>0</xdr:rowOff>
    </xdr:to>
    <xdr:sp macro="[0]!couleur_fond2" textlink="">
      <xdr:nvSpPr>
        <xdr:cNvPr id="24" name="bcolor2"/>
        <xdr:cNvSpPr/>
      </xdr:nvSpPr>
      <xdr:spPr>
        <a:xfrm>
          <a:off x="9972675" y="1800225"/>
          <a:ext cx="314325" cy="180975"/>
        </a:xfrm>
        <a:prstGeom prst="roundRect">
          <a:avLst/>
        </a:prstGeom>
        <a:solidFill>
          <a:schemeClr val="accent2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76200</xdr:colOff>
      <xdr:row>7</xdr:row>
      <xdr:rowOff>9525</xdr:rowOff>
    </xdr:from>
    <xdr:to>
      <xdr:col>10</xdr:col>
      <xdr:colOff>390525</xdr:colOff>
      <xdr:row>8</xdr:row>
      <xdr:rowOff>0</xdr:rowOff>
    </xdr:to>
    <xdr:sp macro="[0]!couleur_fond3" textlink="">
      <xdr:nvSpPr>
        <xdr:cNvPr id="25" name="bcolor3"/>
        <xdr:cNvSpPr/>
      </xdr:nvSpPr>
      <xdr:spPr>
        <a:xfrm>
          <a:off x="10344150" y="1800225"/>
          <a:ext cx="314325" cy="180975"/>
        </a:xfrm>
        <a:prstGeom prst="roundRect">
          <a:avLst/>
        </a:prstGeom>
        <a:solidFill>
          <a:srgbClr val="7030A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428625</xdr:colOff>
      <xdr:row>7</xdr:row>
      <xdr:rowOff>9525</xdr:rowOff>
    </xdr:from>
    <xdr:to>
      <xdr:col>10</xdr:col>
      <xdr:colOff>742950</xdr:colOff>
      <xdr:row>8</xdr:row>
      <xdr:rowOff>0</xdr:rowOff>
    </xdr:to>
    <xdr:sp macro="[0]!couleur_fond4" textlink="">
      <xdr:nvSpPr>
        <xdr:cNvPr id="26" name="bcolor4"/>
        <xdr:cNvSpPr/>
      </xdr:nvSpPr>
      <xdr:spPr>
        <a:xfrm>
          <a:off x="10696575" y="1800225"/>
          <a:ext cx="314325" cy="180975"/>
        </a:xfrm>
        <a:prstGeom prst="roundRect">
          <a:avLst/>
        </a:prstGeom>
        <a:solidFill>
          <a:srgbClr val="00B0F0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28575</xdr:colOff>
      <xdr:row>7</xdr:row>
      <xdr:rowOff>9525</xdr:rowOff>
    </xdr:from>
    <xdr:to>
      <xdr:col>11</xdr:col>
      <xdr:colOff>342900</xdr:colOff>
      <xdr:row>8</xdr:row>
      <xdr:rowOff>0</xdr:rowOff>
    </xdr:to>
    <xdr:sp macro="[0]!couleur_fond5" textlink="">
      <xdr:nvSpPr>
        <xdr:cNvPr id="27" name="bcolor5"/>
        <xdr:cNvSpPr/>
      </xdr:nvSpPr>
      <xdr:spPr>
        <a:xfrm>
          <a:off x="11058525" y="1800225"/>
          <a:ext cx="314325" cy="180975"/>
        </a:xfrm>
        <a:prstGeom prst="roundRect">
          <a:avLst/>
        </a:prstGeom>
        <a:solidFill>
          <a:srgbClr val="C00000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114300</xdr:colOff>
      <xdr:row>9</xdr:row>
      <xdr:rowOff>9525</xdr:rowOff>
    </xdr:from>
    <xdr:to>
      <xdr:col>9</xdr:col>
      <xdr:colOff>428625</xdr:colOff>
      <xdr:row>10</xdr:row>
      <xdr:rowOff>0</xdr:rowOff>
    </xdr:to>
    <xdr:sp macro="[0]!Couleur_page1" textlink="">
      <xdr:nvSpPr>
        <xdr:cNvPr id="28" name="color1"/>
        <xdr:cNvSpPr/>
      </xdr:nvSpPr>
      <xdr:spPr>
        <a:xfrm>
          <a:off x="9620250" y="2181225"/>
          <a:ext cx="314325" cy="180975"/>
        </a:xfrm>
        <a:prstGeom prst="roundRect">
          <a:avLst/>
        </a:prstGeom>
        <a:solidFill>
          <a:schemeClr val="accent2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466725</xdr:colOff>
      <xdr:row>9</xdr:row>
      <xdr:rowOff>9525</xdr:rowOff>
    </xdr:from>
    <xdr:to>
      <xdr:col>10</xdr:col>
      <xdr:colOff>19050</xdr:colOff>
      <xdr:row>10</xdr:row>
      <xdr:rowOff>0</xdr:rowOff>
    </xdr:to>
    <xdr:sp macro="[0]!Couleur_page2" textlink="">
      <xdr:nvSpPr>
        <xdr:cNvPr id="29" name="color2"/>
        <xdr:cNvSpPr/>
      </xdr:nvSpPr>
      <xdr:spPr>
        <a:xfrm>
          <a:off x="9972675" y="2181225"/>
          <a:ext cx="314325" cy="180975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76200</xdr:colOff>
      <xdr:row>9</xdr:row>
      <xdr:rowOff>9525</xdr:rowOff>
    </xdr:from>
    <xdr:to>
      <xdr:col>10</xdr:col>
      <xdr:colOff>390525</xdr:colOff>
      <xdr:row>10</xdr:row>
      <xdr:rowOff>0</xdr:rowOff>
    </xdr:to>
    <xdr:sp macro="[0]!Couleur_page3" textlink="">
      <xdr:nvSpPr>
        <xdr:cNvPr id="30" name="color3"/>
        <xdr:cNvSpPr/>
      </xdr:nvSpPr>
      <xdr:spPr>
        <a:xfrm>
          <a:off x="10344150" y="2181225"/>
          <a:ext cx="314325" cy="180975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428625</xdr:colOff>
      <xdr:row>9</xdr:row>
      <xdr:rowOff>9525</xdr:rowOff>
    </xdr:from>
    <xdr:to>
      <xdr:col>10</xdr:col>
      <xdr:colOff>742950</xdr:colOff>
      <xdr:row>10</xdr:row>
      <xdr:rowOff>0</xdr:rowOff>
    </xdr:to>
    <xdr:sp macro="[0]!Couleur_page4" textlink="">
      <xdr:nvSpPr>
        <xdr:cNvPr id="31" name="color4"/>
        <xdr:cNvSpPr/>
      </xdr:nvSpPr>
      <xdr:spPr>
        <a:xfrm>
          <a:off x="10696575" y="2181225"/>
          <a:ext cx="314325" cy="180975"/>
        </a:xfrm>
        <a:prstGeom prst="roundRect">
          <a:avLst/>
        </a:prstGeom>
        <a:solidFill>
          <a:schemeClr val="tx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28575</xdr:colOff>
      <xdr:row>9</xdr:row>
      <xdr:rowOff>9525</xdr:rowOff>
    </xdr:from>
    <xdr:to>
      <xdr:col>11</xdr:col>
      <xdr:colOff>342900</xdr:colOff>
      <xdr:row>10</xdr:row>
      <xdr:rowOff>0</xdr:rowOff>
    </xdr:to>
    <xdr:sp macro="[0]!Couleur_page5" textlink="">
      <xdr:nvSpPr>
        <xdr:cNvPr id="32" name="color5"/>
        <xdr:cNvSpPr/>
      </xdr:nvSpPr>
      <xdr:spPr>
        <a:xfrm>
          <a:off x="11058525" y="2181225"/>
          <a:ext cx="314325" cy="180975"/>
        </a:xfrm>
        <a:prstGeom prst="roundRect">
          <a:avLst/>
        </a:prstGeom>
        <a:solidFill>
          <a:schemeClr val="accent6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752475</xdr:colOff>
      <xdr:row>3</xdr:row>
      <xdr:rowOff>28575</xdr:rowOff>
    </xdr:from>
    <xdr:to>
      <xdr:col>14</xdr:col>
      <xdr:colOff>454819</xdr:colOff>
      <xdr:row>5</xdr:row>
      <xdr:rowOff>119063</xdr:rowOff>
    </xdr:to>
    <xdr:sp macro="[0]!Open_marque" textlink="">
      <xdr:nvSpPr>
        <xdr:cNvPr id="55" name="Rectangle à coins arrondis 54">
          <a:hlinkClick xmlns:r="http://schemas.openxmlformats.org/officeDocument/2006/relationships" r:id="rId1"/>
        </xdr:cNvPr>
        <xdr:cNvSpPr/>
      </xdr:nvSpPr>
      <xdr:spPr>
        <a:xfrm>
          <a:off x="12544425" y="1047750"/>
          <a:ext cx="1226344" cy="471488"/>
        </a:xfrm>
        <a:prstGeom prst="round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Ajout Liste</a:t>
          </a:r>
        </a:p>
      </xdr:txBody>
    </xdr:sp>
    <xdr:clientData/>
  </xdr:twoCellAnchor>
  <xdr:twoCellAnchor editAs="absolute">
    <xdr:from>
      <xdr:col>12</xdr:col>
      <xdr:colOff>752475</xdr:colOff>
      <xdr:row>0</xdr:row>
      <xdr:rowOff>485775</xdr:rowOff>
    </xdr:from>
    <xdr:to>
      <xdr:col>14</xdr:col>
      <xdr:colOff>454819</xdr:colOff>
      <xdr:row>2</xdr:row>
      <xdr:rowOff>128588</xdr:rowOff>
    </xdr:to>
    <xdr:sp macro="[0]!Open_marque" textlink="">
      <xdr:nvSpPr>
        <xdr:cNvPr id="56" name="Rectangle à coins arrondis 55">
          <a:hlinkClick xmlns:r="http://schemas.openxmlformats.org/officeDocument/2006/relationships" r:id="rId2"/>
        </xdr:cNvPr>
        <xdr:cNvSpPr/>
      </xdr:nvSpPr>
      <xdr:spPr>
        <a:xfrm>
          <a:off x="12544425" y="485775"/>
          <a:ext cx="1226344" cy="471488"/>
        </a:xfrm>
        <a:prstGeom prst="round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Ajout Gamme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13607</xdr:colOff>
      <xdr:row>0</xdr:row>
      <xdr:rowOff>0</xdr:rowOff>
    </xdr:from>
    <xdr:to>
      <xdr:col>2</xdr:col>
      <xdr:colOff>124165</xdr:colOff>
      <xdr:row>0</xdr:row>
      <xdr:rowOff>471488</xdr:rowOff>
    </xdr:to>
    <xdr:sp macro="[0]!Open_marque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775607" y="0"/>
          <a:ext cx="1226344" cy="471488"/>
        </a:xfrm>
        <a:prstGeom prst="round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Sortie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1200150</xdr:colOff>
      <xdr:row>0</xdr:row>
      <xdr:rowOff>471488</xdr:rowOff>
    </xdr:to>
    <xdr:sp macro="[0]!Open_caract" textlink="">
      <xdr:nvSpPr>
        <xdr:cNvPr id="2" name="Rectangle à coins arrondis 1"/>
        <xdr:cNvSpPr/>
      </xdr:nvSpPr>
      <xdr:spPr>
        <a:xfrm>
          <a:off x="0" y="0"/>
          <a:ext cx="1223963" cy="471488"/>
        </a:xfrm>
        <a:prstGeom prst="round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AJOUTER CARACTÉRISTIQUE</a:t>
          </a:r>
        </a:p>
      </xdr:txBody>
    </xdr:sp>
    <xdr:clientData/>
  </xdr:twoCellAnchor>
  <xdr:twoCellAnchor editAs="absolute">
    <xdr:from>
      <xdr:col>2</xdr:col>
      <xdr:colOff>238125</xdr:colOff>
      <xdr:row>0</xdr:row>
      <xdr:rowOff>0</xdr:rowOff>
    </xdr:from>
    <xdr:to>
      <xdr:col>4</xdr:col>
      <xdr:colOff>257175</xdr:colOff>
      <xdr:row>0</xdr:row>
      <xdr:rowOff>471488</xdr:rowOff>
    </xdr:to>
    <xdr:sp macro="[0]!Open_compo" textlink="">
      <xdr:nvSpPr>
        <xdr:cNvPr id="3" name="Rectangle à coins arrondis 2"/>
        <xdr:cNvSpPr/>
      </xdr:nvSpPr>
      <xdr:spPr>
        <a:xfrm>
          <a:off x="1533525" y="0"/>
          <a:ext cx="1228725" cy="471488"/>
        </a:xfrm>
        <a:prstGeom prst="round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AJOUTER COMPO</a:t>
          </a:r>
        </a:p>
      </xdr:txBody>
    </xdr:sp>
    <xdr:clientData/>
  </xdr:twoCellAnchor>
  <xdr:twoCellAnchor editAs="absolute">
    <xdr:from>
      <xdr:col>4</xdr:col>
      <xdr:colOff>533400</xdr:colOff>
      <xdr:row>0</xdr:row>
      <xdr:rowOff>0</xdr:rowOff>
    </xdr:from>
    <xdr:to>
      <xdr:col>6</xdr:col>
      <xdr:colOff>257175</xdr:colOff>
      <xdr:row>0</xdr:row>
      <xdr:rowOff>471488</xdr:rowOff>
    </xdr:to>
    <xdr:sp macro="[0]!Open_couleur" textlink="">
      <xdr:nvSpPr>
        <xdr:cNvPr id="4" name="Rectangle à coins arrondis 3"/>
        <xdr:cNvSpPr/>
      </xdr:nvSpPr>
      <xdr:spPr>
        <a:xfrm>
          <a:off x="3038475" y="0"/>
          <a:ext cx="1228725" cy="471488"/>
        </a:xfrm>
        <a:prstGeom prst="round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AJOUTER COULEUR</a:t>
          </a:r>
        </a:p>
      </xdr:txBody>
    </xdr:sp>
    <xdr:clientData/>
  </xdr:twoCellAnchor>
  <xdr:twoCellAnchor editAs="absolute">
    <xdr:from>
      <xdr:col>6</xdr:col>
      <xdr:colOff>495300</xdr:colOff>
      <xdr:row>0</xdr:row>
      <xdr:rowOff>0</xdr:rowOff>
    </xdr:from>
    <xdr:to>
      <xdr:col>8</xdr:col>
      <xdr:colOff>257175</xdr:colOff>
      <xdr:row>0</xdr:row>
      <xdr:rowOff>471488</xdr:rowOff>
    </xdr:to>
    <xdr:sp macro="[0]!Open_marque" textlink="">
      <xdr:nvSpPr>
        <xdr:cNvPr id="5" name="Rectangle à coins arrondis 4"/>
        <xdr:cNvSpPr/>
      </xdr:nvSpPr>
      <xdr:spPr>
        <a:xfrm>
          <a:off x="4505325" y="0"/>
          <a:ext cx="1228725" cy="471488"/>
        </a:xfrm>
        <a:prstGeom prst="round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AJOUTER MARQUE</a:t>
          </a:r>
        </a:p>
      </xdr:txBody>
    </xdr:sp>
    <xdr:clientData/>
  </xdr:twoCellAnchor>
  <xdr:twoCellAnchor editAs="absolute">
    <xdr:from>
      <xdr:col>8</xdr:col>
      <xdr:colOff>447675</xdr:colOff>
      <xdr:row>0</xdr:row>
      <xdr:rowOff>0</xdr:rowOff>
    </xdr:from>
    <xdr:to>
      <xdr:col>10</xdr:col>
      <xdr:colOff>78582</xdr:colOff>
      <xdr:row>0</xdr:row>
      <xdr:rowOff>471488</xdr:rowOff>
    </xdr:to>
    <xdr:sp macro="[0]!Open_marque" textlink="">
      <xdr:nvSpPr>
        <xdr:cNvPr id="7" name="Rectangle à coins arrondis 6">
          <a:hlinkClick xmlns:r="http://schemas.openxmlformats.org/officeDocument/2006/relationships" r:id="rId1"/>
        </xdr:cNvPr>
        <xdr:cNvSpPr/>
      </xdr:nvSpPr>
      <xdr:spPr>
        <a:xfrm>
          <a:off x="5912644" y="0"/>
          <a:ext cx="1226344" cy="471488"/>
        </a:xfrm>
        <a:prstGeom prst="round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Sortie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B5:AB6" totalsRowShown="0" headerRowDxfId="119" dataDxfId="118">
  <autoFilter ref="B5:AB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</autoFilter>
  <tableColumns count="27">
    <tableColumn id="1" name=" Nr Article" dataDxfId="117"/>
    <tableColumn id="2" name="Gamme" dataDxfId="116"/>
    <tableColumn id="3" name="Description" dataDxfId="115"/>
    <tableColumn id="4" name="Prix unité" dataDxfId="114"/>
    <tableColumn id="5" name="Stock" dataDxfId="113">
      <calculatedColumnFormula>SUMIFS(Tableau5[Nombre],Tableau5[REF],Tableau3[Ref],Tableau5[[ Type]],"Entrée")-SUMIFS(Tableau5[Nombre],Tableau5[REF],Tableau3[Ref],Tableau5[[ Type]],"Sortie")</calculatedColumnFormula>
    </tableColumn>
    <tableColumn id="6" name="Valeur Stock" dataDxfId="112">
      <calculatedColumnFormula>E6*F6</calculatedColumnFormula>
    </tableColumn>
    <tableColumn id="7" name="stock mini" dataDxfId="111"/>
    <tableColumn id="8" name="Flag" dataDxfId="110">
      <calculatedColumnFormula>IF(F6&lt;H6,1,"")</calculatedColumnFormula>
    </tableColumn>
    <tableColumn id="21" name="Statuts" dataDxfId="109"/>
    <tableColumn id="22" name="Compo" dataDxfId="108"/>
    <tableColumn id="23" name="Caractéristique " dataDxfId="107"/>
    <tableColumn id="24" name="Fournisseur" dataDxfId="106"/>
    <tableColumn id="25" name="Marque " dataDxfId="105"/>
    <tableColumn id="26" name="Couleur" dataDxfId="104"/>
    <tableColumn id="27" name="Ref" dataDxfId="103"/>
    <tableColumn id="9" name=" " dataDxfId="102"/>
    <tableColumn id="10" name="1" dataDxfId="101"/>
    <tableColumn id="11" name="2" dataDxfId="100"/>
    <tableColumn id="12" name="3" dataDxfId="99"/>
    <tableColumn id="13" name="4" dataDxfId="98"/>
    <tableColumn id="14" name="5" dataDxfId="97"/>
    <tableColumn id="15" name="6" dataDxfId="96"/>
    <tableColumn id="16" name="7" dataDxfId="95"/>
    <tableColumn id="17" name="8" dataDxfId="94"/>
    <tableColumn id="18" name="9" dataDxfId="93"/>
    <tableColumn id="19" name="10" dataDxfId="92"/>
    <tableColumn id="20" name="&gt;10" dataDxfId="9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5:K12" totalsRowShown="0" headerRowDxfId="90" dataDxfId="89">
  <autoFilter ref="B5:K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10">
    <tableColumn id="1" name=" Nr commande" dataDxfId="88"/>
    <tableColumn id="2" name="Date" dataDxfId="87"/>
    <tableColumn id="3" name="Nr article" dataDxfId="86"/>
    <tableColumn id="4" name="Nom" dataDxfId="85"/>
    <tableColumn id="5" name="Nombre" dataDxfId="84"/>
    <tableColumn id="6" name="Prix" dataDxfId="83"/>
    <tableColumn id="7" name="Prix Total" dataDxfId="82">
      <calculatedColumnFormula>F6*G6</calculatedColumnFormula>
    </tableColumn>
    <tableColumn id="8" name="Fournisseur" dataDxfId="81"/>
    <tableColumn id="9" name="Contrôle" dataDxfId="80">
      <calculatedColumnFormula array="1">IFERROR( INDEX(Tableau5[Nombre],MATCH(1,(Tableau4[[#This Row],[ Nr commande]]=Tableau5[Nr Bon de commande])*(Tableau4[[#This Row],[Nr article]]=Tableau5[REF]),0)),"")</calculatedColumnFormula>
    </tableColumn>
    <tableColumn id="10" name="Check" dataDxfId="79">
      <calculatedColumnFormula>IF(Tableau4[[#This Row],[Contrôle]]=Tableau4[[#This Row],[Nombre]],"FERMER","OUVERT")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B5:J8" totalsRowShown="0" headerRowDxfId="78" dataDxfId="77">
  <autoFilter ref="B5:J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8" hiddenButton="1"/>
  </autoFilter>
  <tableColumns count="9">
    <tableColumn id="1" name=" Type" dataDxfId="76"/>
    <tableColumn id="2" name="Nr Facture" dataDxfId="75"/>
    <tableColumn id="3" name="Nr Bon de commande" dataDxfId="74"/>
    <tableColumn id="4" name="Fournisseur" dataDxfId="73"/>
    <tableColumn id="5" name="Client" dataDxfId="72"/>
    <tableColumn id="6" name="REF" dataDxfId="71"/>
    <tableColumn id="7" name="Nombre" dataDxfId="70"/>
    <tableColumn id="9" name="Date" dataDxfId="69"/>
    <tableColumn id="8" name="Ranking" dataDxfId="68">
      <calculatedColumnFormula>IF(Tableau5[[ Type]]="Sortie",COUNTIFS(Tableau5[[ Type]],"Sortie",Tableau5[Nombre],"&gt;"&amp;Tableau5[[#This Row],[Nombre]])+1,"")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B5:I22" totalsRowShown="0" headerRowDxfId="67" dataDxfId="66">
  <autoFilter ref="B5:I22"/>
  <tableColumns count="8">
    <tableColumn id="1" name=" Nom" dataDxfId="65"/>
    <tableColumn id="2" name="Adresse" dataDxfId="64"/>
    <tableColumn id="3" name="Cp" dataDxfId="63"/>
    <tableColumn id="4" name="Ville" dataDxfId="62"/>
    <tableColumn id="5" name="Pays" dataDxfId="61"/>
    <tableColumn id="6" name="Téléphone" dataDxfId="60"/>
    <tableColumn id="7" name="Mail" dataDxfId="59" dataCellStyle="Lien hypertexte"/>
    <tableColumn id="8" name="Groupe" dataDxfId="58">
      <calculatedColumnFormula>CONCATENATE(LEFT(F6,2)," -",D6,",",E6)</calculatedColumnFormula>
    </tableColumn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B5:I25" totalsRowShown="0" headerRowDxfId="57" dataDxfId="56" tableBorderDxfId="55">
  <autoFilter ref="B5:I25"/>
  <tableColumns count="8">
    <tableColumn id="1" name=" Nom" dataDxfId="54"/>
    <tableColumn id="2" name="Adresse" dataDxfId="53"/>
    <tableColumn id="3" name="Cp" dataDxfId="52"/>
    <tableColumn id="4" name="Ville" dataDxfId="51"/>
    <tableColumn id="5" name="Pays" dataDxfId="50"/>
    <tableColumn id="6" name="Téléphone" dataDxfId="49"/>
    <tableColumn id="7" name="Mail" dataDxfId="48" dataCellStyle="Lien hypertexte"/>
    <tableColumn id="8" name="Groupe" dataDxfId="47">
      <calculatedColumnFormula>CONCATENATE(LEFT(F6,2)," -",D6,",",E6)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8" displayName="Tableau8" ref="B2:U26" totalsRowShown="0" headerRowDxfId="46" dataDxfId="45">
  <autoFilter ref="B2:U2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name="Gourmande" dataDxfId="44"/>
    <tableColumn id="2" name="Siempre" dataDxfId="43"/>
    <tableColumn id="3" name="Cool_n_Fruit" dataDxfId="42"/>
    <tableColumn id="4" name="Coricancha" dataDxfId="41"/>
    <tableColumn id="5" name="Instinct_Gourmand" dataDxfId="40"/>
    <tableColumn id="6" name="So_Fifty" dataDxfId="39"/>
    <tableColumn id="7" name="Dark_Story" dataDxfId="38"/>
    <tableColumn id="8" name="Classique" dataDxfId="37"/>
    <tableColumn id="9" name="Fraîcheur" dataDxfId="36"/>
    <tableColumn id="10" name="Fruitée" dataDxfId="35"/>
    <tableColumn id="11" name="Équilibre" dataDxfId="34"/>
    <tableColumn id="12" name="Cocktail" dataDxfId="33"/>
    <tableColumn id="13" name="KIT COMPLET" dataDxfId="32"/>
    <tableColumn id="14" name="MOD BOX" dataDxfId="31"/>
    <tableColumn id="15" name="CLEARO" dataDxfId="30"/>
    <tableColumn id="16" name="CHARGEUR ACCU" dataDxfId="29"/>
    <tableColumn id="17" name="RANGEMENT " dataDxfId="28"/>
    <tableColumn id="18" name="ACCESSOIRES" dataDxfId="27"/>
    <tableColumn id="19" name="PYREX" dataDxfId="26"/>
    <tableColumn id="20" name="ACCU " dataDxfId="25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10" name="Tableau711" displayName="Tableau711" ref="B2:B44" totalsRowShown="0" headerRowDxfId="24" dataDxfId="23">
  <autoFilter ref="B2:B44">
    <filterColumn colId="0" hiddenButton="1"/>
  </autoFilter>
  <tableColumns count="1">
    <tableColumn id="1" name="Caracteristique" dataDxfId="22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13" name="Tableau614" displayName="Tableau614" ref="D2:D10" totalsRowShown="0" headerRowDxfId="21" dataDxfId="20" tableBorderDxfId="19">
  <autoFilter ref="D2:D10">
    <filterColumn colId="0" hiddenButton="1"/>
  </autoFilter>
  <tableColumns count="1">
    <tableColumn id="1" name="Compo" dataDxfId="18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16" name="Tableau16" displayName="Tableau16" ref="J2:J6" totalsRowShown="0" headerRowDxfId="17" dataDxfId="16" tableBorderDxfId="15">
  <autoFilter ref="J2:J6">
    <filterColumn colId="0" hiddenButton="1"/>
  </autoFilter>
  <tableColumns count="1">
    <tableColumn id="1" name="mode" dataDxfId="1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9" name="Tableau920" displayName="Tableau920" ref="H2:H18" totalsRowShown="0" headerRowDxfId="13" dataDxfId="12">
  <autoFilter ref="H2:H18">
    <filterColumn colId="0" hiddenButton="1"/>
  </autoFilter>
  <tableColumns count="1">
    <tableColumn id="1" name="Marque" dataDxfId="11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20" name="Tableau1021" displayName="Tableau1021" ref="F2:F6" totalsRowShown="0" headerRowDxfId="10" dataDxfId="9">
  <autoFilter ref="F2:F6">
    <filterColumn colId="0" hiddenButton="1"/>
  </autoFilter>
  <tableColumns count="1">
    <tableColumn id="1" name="Couleur" dataDxfId="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5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Relationship Id="rId5" Type="http://schemas.openxmlformats.org/officeDocument/2006/relationships/table" Target="../tables/table3.xml"/><Relationship Id="rId4" Type="http://schemas.openxmlformats.org/officeDocument/2006/relationships/image" Target="../media/image8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excelderien@gmail.com" TargetMode="External"/><Relationship Id="rId13" Type="http://schemas.openxmlformats.org/officeDocument/2006/relationships/hyperlink" Target="mailto:excelderien@gmail.com" TargetMode="External"/><Relationship Id="rId18" Type="http://schemas.openxmlformats.org/officeDocument/2006/relationships/drawing" Target="../drawings/drawing6.xml"/><Relationship Id="rId3" Type="http://schemas.openxmlformats.org/officeDocument/2006/relationships/hyperlink" Target="mailto:excelderien@gmail.com" TargetMode="External"/><Relationship Id="rId7" Type="http://schemas.openxmlformats.org/officeDocument/2006/relationships/hyperlink" Target="mailto:excelderien@gmail.com" TargetMode="External"/><Relationship Id="rId12" Type="http://schemas.openxmlformats.org/officeDocument/2006/relationships/hyperlink" Target="mailto:excelderien@gmail.com" TargetMode="External"/><Relationship Id="rId17" Type="http://schemas.openxmlformats.org/officeDocument/2006/relationships/hyperlink" Target="mailto:excelderien@gmail.com" TargetMode="External"/><Relationship Id="rId2" Type="http://schemas.openxmlformats.org/officeDocument/2006/relationships/hyperlink" Target="mailto:excelderien@gmail.com" TargetMode="External"/><Relationship Id="rId16" Type="http://schemas.openxmlformats.org/officeDocument/2006/relationships/hyperlink" Target="mailto:excelderien@gmail.com" TargetMode="External"/><Relationship Id="rId1" Type="http://schemas.openxmlformats.org/officeDocument/2006/relationships/hyperlink" Target="mailto:excelderien@gmail.com" TargetMode="External"/><Relationship Id="rId6" Type="http://schemas.openxmlformats.org/officeDocument/2006/relationships/hyperlink" Target="mailto:excelderien@gmail.com" TargetMode="External"/><Relationship Id="rId11" Type="http://schemas.openxmlformats.org/officeDocument/2006/relationships/hyperlink" Target="mailto:excelderien@gmail.com" TargetMode="External"/><Relationship Id="rId5" Type="http://schemas.openxmlformats.org/officeDocument/2006/relationships/hyperlink" Target="mailto:excelderien@gmail.com" TargetMode="External"/><Relationship Id="rId15" Type="http://schemas.openxmlformats.org/officeDocument/2006/relationships/hyperlink" Target="mailto:excelderien@gmail.com" TargetMode="External"/><Relationship Id="rId10" Type="http://schemas.openxmlformats.org/officeDocument/2006/relationships/hyperlink" Target="mailto:excelderien@gmail.com" TargetMode="External"/><Relationship Id="rId19" Type="http://schemas.openxmlformats.org/officeDocument/2006/relationships/table" Target="../tables/table4.xml"/><Relationship Id="rId4" Type="http://schemas.openxmlformats.org/officeDocument/2006/relationships/hyperlink" Target="mailto:excelderien@gmail.com" TargetMode="External"/><Relationship Id="rId9" Type="http://schemas.openxmlformats.org/officeDocument/2006/relationships/hyperlink" Target="mailto:excelderien@gmail.com" TargetMode="External"/><Relationship Id="rId14" Type="http://schemas.openxmlformats.org/officeDocument/2006/relationships/hyperlink" Target="mailto:excelderien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excelderien@gmail.com" TargetMode="External"/><Relationship Id="rId13" Type="http://schemas.openxmlformats.org/officeDocument/2006/relationships/hyperlink" Target="mailto:excelderien@gmail.com" TargetMode="External"/><Relationship Id="rId18" Type="http://schemas.openxmlformats.org/officeDocument/2006/relationships/hyperlink" Target="mailto:excelderien@gmail.com" TargetMode="External"/><Relationship Id="rId3" Type="http://schemas.openxmlformats.org/officeDocument/2006/relationships/hyperlink" Target="mailto:excelderien@gmail.com" TargetMode="External"/><Relationship Id="rId21" Type="http://schemas.openxmlformats.org/officeDocument/2006/relationships/drawing" Target="../drawings/drawing7.xml"/><Relationship Id="rId7" Type="http://schemas.openxmlformats.org/officeDocument/2006/relationships/hyperlink" Target="mailto:excelderien@gmail.com" TargetMode="External"/><Relationship Id="rId12" Type="http://schemas.openxmlformats.org/officeDocument/2006/relationships/hyperlink" Target="mailto:excelderien@gmail.com" TargetMode="External"/><Relationship Id="rId17" Type="http://schemas.openxmlformats.org/officeDocument/2006/relationships/hyperlink" Target="mailto:excelderien@gmail.com" TargetMode="External"/><Relationship Id="rId2" Type="http://schemas.openxmlformats.org/officeDocument/2006/relationships/hyperlink" Target="mailto:excelderien@gmail.com" TargetMode="External"/><Relationship Id="rId16" Type="http://schemas.openxmlformats.org/officeDocument/2006/relationships/hyperlink" Target="mailto:excelderien@gmail.com" TargetMode="External"/><Relationship Id="rId20" Type="http://schemas.openxmlformats.org/officeDocument/2006/relationships/hyperlink" Target="mailto:excelderien@gmail.com" TargetMode="External"/><Relationship Id="rId1" Type="http://schemas.openxmlformats.org/officeDocument/2006/relationships/hyperlink" Target="mailto:excelderien@gmail.com" TargetMode="External"/><Relationship Id="rId6" Type="http://schemas.openxmlformats.org/officeDocument/2006/relationships/hyperlink" Target="mailto:excelderien@gmail.com" TargetMode="External"/><Relationship Id="rId11" Type="http://schemas.openxmlformats.org/officeDocument/2006/relationships/hyperlink" Target="mailto:excelderien@gmail.com" TargetMode="External"/><Relationship Id="rId5" Type="http://schemas.openxmlformats.org/officeDocument/2006/relationships/hyperlink" Target="mailto:excelderien@gmail.com" TargetMode="External"/><Relationship Id="rId15" Type="http://schemas.openxmlformats.org/officeDocument/2006/relationships/hyperlink" Target="mailto:excelderien@gmail.com" TargetMode="External"/><Relationship Id="rId10" Type="http://schemas.openxmlformats.org/officeDocument/2006/relationships/hyperlink" Target="mailto:excelderien@gmail.com" TargetMode="External"/><Relationship Id="rId19" Type="http://schemas.openxmlformats.org/officeDocument/2006/relationships/hyperlink" Target="mailto:excelderien@gmail.com" TargetMode="External"/><Relationship Id="rId4" Type="http://schemas.openxmlformats.org/officeDocument/2006/relationships/hyperlink" Target="mailto:excelderien@gmail.com" TargetMode="External"/><Relationship Id="rId9" Type="http://schemas.openxmlformats.org/officeDocument/2006/relationships/hyperlink" Target="mailto:excelderien@gmail.com" TargetMode="External"/><Relationship Id="rId14" Type="http://schemas.openxmlformats.org/officeDocument/2006/relationships/hyperlink" Target="mailto:excelderien@gmail.com" TargetMode="External"/><Relationship Id="rId22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djspyd@hotmail.fr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drawing" Target="../drawings/drawing10.xml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6"/>
  <sheetViews>
    <sheetView showGridLines="0" showRowColHeaders="0" zoomScale="120" zoomScaleNormal="120" workbookViewId="0">
      <selection activeCell="D7" sqref="D7"/>
    </sheetView>
  </sheetViews>
  <sheetFormatPr baseColWidth="10" defaultColWidth="0" defaultRowHeight="15" zeroHeight="1" x14ac:dyDescent="0.25"/>
  <cols>
    <col min="1" max="19" width="11.42578125" customWidth="1"/>
    <col min="20" max="16384" width="11.42578125" hidden="1"/>
  </cols>
  <sheetData>
    <row r="1" ht="38.25" customHeight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AB7"/>
  <sheetViews>
    <sheetView showGridLines="0" showRowColHeaders="0" showZeros="0" tabSelected="1" workbookViewId="0">
      <selection activeCell="K17" sqref="K17"/>
    </sheetView>
  </sheetViews>
  <sheetFormatPr baseColWidth="10" defaultRowHeight="15" x14ac:dyDescent="0.25"/>
  <cols>
    <col min="1" max="1" width="11.42578125" style="1"/>
    <col min="2" max="2" width="12" style="1" customWidth="1"/>
    <col min="3" max="3" width="11.42578125" style="1"/>
    <col min="4" max="4" width="13.28515625" style="1" customWidth="1"/>
    <col min="5" max="5" width="11.7109375" style="1" customWidth="1"/>
    <col min="6" max="6" width="11.42578125" style="1"/>
    <col min="7" max="7" width="14.140625" style="1" customWidth="1"/>
    <col min="8" max="8" width="12.140625" style="1" customWidth="1"/>
    <col min="9" max="10" width="11.42578125" style="1"/>
    <col min="11" max="11" width="11.85546875" style="1" bestFit="1" customWidth="1"/>
    <col min="12" max="12" width="19.42578125" style="1" bestFit="1" customWidth="1"/>
    <col min="13" max="13" width="16" style="1" bestFit="1" customWidth="1"/>
    <col min="14" max="14" width="13" style="1" bestFit="1" customWidth="1"/>
    <col min="15" max="15" width="12.5703125" style="1" bestFit="1" customWidth="1"/>
    <col min="16" max="16" width="15.7109375" style="1" customWidth="1"/>
    <col min="17" max="17" width="0.7109375" style="1" customWidth="1"/>
    <col min="18" max="28" width="5.85546875" style="1" customWidth="1"/>
    <col min="29" max="16384" width="11.42578125" style="1"/>
  </cols>
  <sheetData>
    <row r="1" spans="2:28" ht="38.25" customHeight="1" x14ac:dyDescent="0.25"/>
    <row r="4" spans="2:28" x14ac:dyDescent="0.25">
      <c r="R4" s="1">
        <v>1</v>
      </c>
      <c r="S4" s="1">
        <v>2</v>
      </c>
      <c r="T4" s="1">
        <v>3</v>
      </c>
      <c r="U4" s="1">
        <v>4</v>
      </c>
      <c r="V4" s="1">
        <v>5</v>
      </c>
      <c r="W4" s="1">
        <v>6</v>
      </c>
      <c r="X4" s="1">
        <v>7</v>
      </c>
      <c r="Y4" s="1">
        <v>8</v>
      </c>
      <c r="Z4" s="1">
        <v>9</v>
      </c>
      <c r="AA4" s="1">
        <v>10</v>
      </c>
    </row>
    <row r="5" spans="2:28" x14ac:dyDescent="0.25">
      <c r="B5" s="1" t="s">
        <v>88</v>
      </c>
      <c r="C5" s="1" t="s">
        <v>188</v>
      </c>
      <c r="D5" s="1" t="s">
        <v>90</v>
      </c>
      <c r="E5" s="1" t="s">
        <v>91</v>
      </c>
      <c r="F5" s="1" t="s">
        <v>92</v>
      </c>
      <c r="G5" s="1" t="s">
        <v>93</v>
      </c>
      <c r="H5" s="1" t="s">
        <v>94</v>
      </c>
      <c r="I5" s="1" t="s">
        <v>95</v>
      </c>
      <c r="J5" s="1" t="s">
        <v>111</v>
      </c>
      <c r="K5" s="1" t="s">
        <v>189</v>
      </c>
      <c r="L5" s="1" t="s">
        <v>190</v>
      </c>
      <c r="M5" s="1" t="s">
        <v>123</v>
      </c>
      <c r="N5" s="1" t="s">
        <v>191</v>
      </c>
      <c r="O5" s="1" t="s">
        <v>192</v>
      </c>
      <c r="P5" s="1" t="s">
        <v>193</v>
      </c>
      <c r="Q5" s="3" t="s">
        <v>62</v>
      </c>
      <c r="R5" s="1" t="s">
        <v>97</v>
      </c>
      <c r="S5" s="1" t="s">
        <v>98</v>
      </c>
      <c r="T5" s="1" t="s">
        <v>99</v>
      </c>
      <c r="U5" s="1" t="s">
        <v>100</v>
      </c>
      <c r="V5" s="1" t="s">
        <v>101</v>
      </c>
      <c r="W5" s="1" t="s">
        <v>102</v>
      </c>
      <c r="X5" s="1" t="s">
        <v>103</v>
      </c>
      <c r="Y5" s="1" t="s">
        <v>104</v>
      </c>
      <c r="Z5" s="1" t="s">
        <v>105</v>
      </c>
      <c r="AA5" s="1" t="s">
        <v>106</v>
      </c>
      <c r="AB5" s="1" t="s">
        <v>96</v>
      </c>
    </row>
    <row r="6" spans="2:28" x14ac:dyDescent="0.25">
      <c r="F6" s="37">
        <f>SUMIFS(Tableau5[Nombre],Tableau5[REF],Tableau3[Ref],Tableau5[[ Type]],"Entrée")-SUMIFS(Tableau5[Nombre],Tableau5[REF],Tableau3[Ref],Tableau5[[ Type]],"Sortie")</f>
        <v>0</v>
      </c>
      <c r="G6" s="1">
        <f t="shared" ref="G6" si="0">E6*F6</f>
        <v>0</v>
      </c>
      <c r="I6" s="7" t="str">
        <f t="shared" ref="I6" si="1">IF(F6&lt;H6,1,"")</f>
        <v/>
      </c>
      <c r="J6" s="7" t="s">
        <v>112</v>
      </c>
      <c r="K6" s="37"/>
      <c r="L6" s="37"/>
      <c r="M6" s="37"/>
      <c r="N6" s="37"/>
      <c r="O6" s="37"/>
      <c r="P6" s="37"/>
    </row>
    <row r="7" spans="2:28" x14ac:dyDescent="0.25">
      <c r="J7" s="1" t="s">
        <v>62</v>
      </c>
    </row>
  </sheetData>
  <conditionalFormatting sqref="R6:AB6">
    <cfRule type="expression" dxfId="7" priority="7">
      <formula>$B6&lt;&gt;""</formula>
    </cfRule>
  </conditionalFormatting>
  <conditionalFormatting sqref="R6:AA6">
    <cfRule type="expression" dxfId="6" priority="4">
      <formula>AND($B6&lt;&gt;"",$F6&lt;$H6,$F6&gt;=R$4)</formula>
    </cfRule>
    <cfRule type="expression" dxfId="5" priority="6">
      <formula>AND($B6&lt;&gt;"",$F6&gt;=$H6,$F6&gt;=R$4)</formula>
    </cfRule>
  </conditionalFormatting>
  <conditionalFormatting sqref="AB6">
    <cfRule type="expression" dxfId="4" priority="2">
      <formula>AND($B6&lt;&gt;"",$F6&lt;$H6,$F6&gt;$AA$4)</formula>
    </cfRule>
    <cfRule type="expression" dxfId="3" priority="3">
      <formula>AND($B6&lt;&gt;"",$F6&gt;=$H6,$F6&gt;$AA$4)</formula>
    </cfRule>
  </conditionalFormatting>
  <conditionalFormatting sqref="Q6">
    <cfRule type="expression" dxfId="2" priority="1">
      <formula>$B6&lt;&gt;""</formula>
    </cfRule>
  </conditionalFormatting>
  <dataValidations count="1">
    <dataValidation type="list" allowBlank="1" showInputMessage="1" showErrorMessage="1" sqref="J6">
      <formula1>"Active,Inactive"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3079" r:id="rId4" name="CommandButton2">
          <controlPr defaultSize="0" autoLine="0" r:id="rId5">
            <anchor moveWithCells="1">
              <from>
                <xdr:col>3</xdr:col>
                <xdr:colOff>0</xdr:colOff>
                <xdr:row>2</xdr:row>
                <xdr:rowOff>47625</xdr:rowOff>
              </from>
              <to>
                <xdr:col>4</xdr:col>
                <xdr:colOff>342900</xdr:colOff>
                <xdr:row>3</xdr:row>
                <xdr:rowOff>152400</xdr:rowOff>
              </to>
            </anchor>
          </controlPr>
        </control>
      </mc:Choice>
      <mc:Fallback>
        <control shapeId="3079" r:id="rId4" name="CommandButton2"/>
      </mc:Fallback>
    </mc:AlternateContent>
    <mc:AlternateContent xmlns:mc="http://schemas.openxmlformats.org/markup-compatibility/2006">
      <mc:Choice Requires="x14">
        <control shapeId="3076" r:id="rId6" name="CommandButton1">
          <controlPr defaultSize="0" autoLine="0" r:id="rId7">
            <anchor moveWithCells="1">
              <from>
                <xdr:col>0</xdr:col>
                <xdr:colOff>733425</xdr:colOff>
                <xdr:row>2</xdr:row>
                <xdr:rowOff>57150</xdr:rowOff>
              </from>
              <to>
                <xdr:col>1</xdr:col>
                <xdr:colOff>571500</xdr:colOff>
                <xdr:row>3</xdr:row>
                <xdr:rowOff>152400</xdr:rowOff>
              </to>
            </anchor>
          </controlPr>
        </control>
      </mc:Choice>
      <mc:Fallback>
        <control shapeId="3076" r:id="rId6" name="CommandButton1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2" id="{ADFFA472-0026-4957-A598-81F3BEF7438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TrafficLights1" iconId="0"/>
            </x14:iconSet>
          </x14:cfRule>
          <xm:sqref>I6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K12"/>
  <sheetViews>
    <sheetView showGridLines="0" showRowColHeaders="0" workbookViewId="0">
      <selection activeCell="G20" sqref="G20"/>
    </sheetView>
  </sheetViews>
  <sheetFormatPr baseColWidth="10" defaultRowHeight="15" x14ac:dyDescent="0.25"/>
  <cols>
    <col min="1" max="1" width="11.42578125" style="1"/>
    <col min="2" max="2" width="16" style="1" customWidth="1"/>
    <col min="3" max="3" width="15.7109375" style="1" bestFit="1" customWidth="1"/>
    <col min="4" max="4" width="10.7109375" style="1" customWidth="1"/>
    <col min="5" max="8" width="11.42578125" style="1"/>
    <col min="9" max="9" width="13.5703125" style="1" customWidth="1"/>
    <col min="10" max="16384" width="11.42578125" style="1"/>
  </cols>
  <sheetData>
    <row r="1" spans="2:11" ht="50.25" customHeight="1" x14ac:dyDescent="0.25"/>
    <row r="5" spans="2:11" x14ac:dyDescent="0.25">
      <c r="B5" s="1" t="s">
        <v>117</v>
      </c>
      <c r="C5" s="1" t="s">
        <v>118</v>
      </c>
      <c r="D5" s="1" t="s">
        <v>119</v>
      </c>
      <c r="E5" s="1" t="s">
        <v>89</v>
      </c>
      <c r="F5" s="1" t="s">
        <v>120</v>
      </c>
      <c r="G5" s="1" t="s">
        <v>121</v>
      </c>
      <c r="H5" s="1" t="s">
        <v>122</v>
      </c>
      <c r="I5" s="1" t="s">
        <v>123</v>
      </c>
      <c r="J5" s="1" t="s">
        <v>156</v>
      </c>
      <c r="K5" s="1" t="s">
        <v>157</v>
      </c>
    </row>
    <row r="6" spans="2:11" x14ac:dyDescent="0.25">
      <c r="G6" s="16"/>
      <c r="H6" s="16">
        <f t="shared" ref="H6:H12" si="0">F6*G6</f>
        <v>0</v>
      </c>
      <c r="J6" s="1">
        <f t="array" ref="J6">IFERROR( INDEX(Tableau5[Nombre],MATCH(1,(Tableau4[[#This Row],[ Nr commande]]=Tableau5[Nr Bon de commande])*(Tableau4[[#This Row],[Nr article]]=Tableau5[REF]),0)),"")</f>
        <v>0</v>
      </c>
      <c r="K6" s="1" t="str">
        <f>IF(Tableau4[[#This Row],[Contrôle]]=Tableau4[[#This Row],[Nombre]],"FERMER","OUVERT")</f>
        <v>FERMER</v>
      </c>
    </row>
    <row r="7" spans="2:11" x14ac:dyDescent="0.25">
      <c r="B7" s="1" t="s">
        <v>126</v>
      </c>
      <c r="C7" s="17">
        <v>43800.51053240741</v>
      </c>
      <c r="D7" s="1" t="s">
        <v>113</v>
      </c>
      <c r="E7" s="1" t="s">
        <v>114</v>
      </c>
      <c r="F7" s="1">
        <v>44</v>
      </c>
      <c r="G7" s="15">
        <v>1.5</v>
      </c>
      <c r="H7" s="16">
        <f t="shared" si="0"/>
        <v>66</v>
      </c>
      <c r="I7" s="1" t="s">
        <v>20</v>
      </c>
      <c r="J7" s="1" t="str">
        <f t="array" ref="J7">IFERROR( INDEX(Tableau5[Nombre],MATCH(1,(Tableau4[[#This Row],[ Nr commande]]=Tableau5[Nr Bon de commande])*(Tableau4[[#This Row],[Nr article]]=Tableau5[REF]),0)),"")</f>
        <v/>
      </c>
      <c r="K7" s="1" t="str">
        <f>IF(Tableau4[[#This Row],[Contrôle]]=Tableau4[[#This Row],[Nombre]],"FERMER","OUVERT")</f>
        <v>OUVERT</v>
      </c>
    </row>
    <row r="8" spans="2:11" x14ac:dyDescent="0.25">
      <c r="B8" s="1" t="s">
        <v>126</v>
      </c>
      <c r="C8" s="17">
        <v>43800.51053240741</v>
      </c>
      <c r="D8" s="1" t="s">
        <v>107</v>
      </c>
      <c r="F8" s="1">
        <v>2</v>
      </c>
      <c r="G8" s="15">
        <v>0</v>
      </c>
      <c r="H8" s="16">
        <f t="shared" si="0"/>
        <v>0</v>
      </c>
      <c r="I8" s="1" t="s">
        <v>20</v>
      </c>
      <c r="J8" s="1" t="str">
        <f t="array" ref="J8">IFERROR( INDEX(Tableau5[Nombre],MATCH(1,(Tableau4[[#This Row],[ Nr commande]]=Tableau5[Nr Bon de commande])*(Tableau4[[#This Row],[Nr article]]=Tableau5[REF]),0)),"")</f>
        <v/>
      </c>
      <c r="K8" s="1" t="str">
        <f>IF(Tableau4[[#This Row],[Contrôle]]=Tableau4[[#This Row],[Nombre]],"FERMER","OUVERT")</f>
        <v>OUVERT</v>
      </c>
    </row>
    <row r="9" spans="2:11" x14ac:dyDescent="0.25">
      <c r="B9" s="1" t="s">
        <v>126</v>
      </c>
      <c r="C9" s="17">
        <v>43800.51053240741</v>
      </c>
      <c r="D9" s="1" t="s">
        <v>113</v>
      </c>
      <c r="E9" s="1" t="s">
        <v>114</v>
      </c>
      <c r="F9" s="1">
        <v>7</v>
      </c>
      <c r="G9" s="15">
        <v>1.5</v>
      </c>
      <c r="H9" s="16">
        <f t="shared" si="0"/>
        <v>10.5</v>
      </c>
      <c r="I9" s="1" t="s">
        <v>20</v>
      </c>
      <c r="J9" s="1" t="str">
        <f t="array" ref="J9">IFERROR( INDEX(Tableau5[Nombre],MATCH(1,(Tableau4[[#This Row],[ Nr commande]]=Tableau5[Nr Bon de commande])*(Tableau4[[#This Row],[Nr article]]=Tableau5[REF]),0)),"")</f>
        <v/>
      </c>
      <c r="K9" s="1" t="str">
        <f>IF(Tableau4[[#This Row],[Contrôle]]=Tableau4[[#This Row],[Nombre]],"FERMER","OUVERT")</f>
        <v>OUVERT</v>
      </c>
    </row>
    <row r="10" spans="2:11" x14ac:dyDescent="0.25">
      <c r="B10" s="1" t="s">
        <v>146</v>
      </c>
      <c r="C10" s="17">
        <v>43800.732060185182</v>
      </c>
      <c r="D10" s="1" t="s">
        <v>113</v>
      </c>
      <c r="E10" s="1" t="s">
        <v>114</v>
      </c>
      <c r="F10" s="1">
        <v>5</v>
      </c>
      <c r="G10" s="15">
        <v>1.5</v>
      </c>
      <c r="H10" s="16">
        <f t="shared" si="0"/>
        <v>7.5</v>
      </c>
      <c r="I10" s="1" t="s">
        <v>8</v>
      </c>
      <c r="J10" s="1" t="str">
        <f t="array" ref="J10">IFERROR( INDEX(Tableau5[Nombre],MATCH(1,(Tableau4[[#This Row],[ Nr commande]]=Tableau5[Nr Bon de commande])*(Tableau4[[#This Row],[Nr article]]=Tableau5[REF]),0)),"")</f>
        <v/>
      </c>
      <c r="K10" s="1" t="str">
        <f>IF(Tableau4[[#This Row],[Contrôle]]=Tableau4[[#This Row],[Nombre]],"FERMER","OUVERT")</f>
        <v>OUVERT</v>
      </c>
    </row>
    <row r="11" spans="2:11" x14ac:dyDescent="0.25">
      <c r="B11" s="1" t="s">
        <v>147</v>
      </c>
      <c r="C11" s="17">
        <v>43800.733437499999</v>
      </c>
      <c r="D11" s="1" t="s">
        <v>115</v>
      </c>
      <c r="E11" s="1" t="s">
        <v>116</v>
      </c>
      <c r="F11" s="1">
        <v>7</v>
      </c>
      <c r="G11" s="15">
        <v>2</v>
      </c>
      <c r="H11" s="16">
        <f t="shared" si="0"/>
        <v>14</v>
      </c>
      <c r="I11" s="1" t="s">
        <v>14</v>
      </c>
      <c r="J11" s="1" t="str">
        <f t="array" ref="J11">IFERROR( INDEX(Tableau5[Nombre],MATCH(1,(Tableau4[[#This Row],[ Nr commande]]=Tableau5[Nr Bon de commande])*(Tableau4[[#This Row],[Nr article]]=Tableau5[REF]),0)),"")</f>
        <v/>
      </c>
      <c r="K11" s="1" t="str">
        <f>IF(Tableau4[[#This Row],[Contrôle]]=Tableau4[[#This Row],[Nombre]],"FERMER","OUVERT")</f>
        <v>OUVERT</v>
      </c>
    </row>
    <row r="12" spans="2:11" x14ac:dyDescent="0.25">
      <c r="B12" s="1" t="s">
        <v>147</v>
      </c>
      <c r="C12" s="17">
        <v>43800.733437499999</v>
      </c>
      <c r="D12" s="1" t="s">
        <v>113</v>
      </c>
      <c r="E12" s="1" t="s">
        <v>114</v>
      </c>
      <c r="F12" s="1">
        <v>9</v>
      </c>
      <c r="G12" s="15">
        <v>1.5</v>
      </c>
      <c r="H12" s="16">
        <f t="shared" si="0"/>
        <v>13.5</v>
      </c>
      <c r="I12" s="1" t="s">
        <v>14</v>
      </c>
      <c r="J12" s="1" t="str">
        <f t="array" ref="J12">IFERROR( INDEX(Tableau5[Nombre],MATCH(1,(Tableau4[[#This Row],[ Nr commande]]=Tableau5[Nr Bon de commande])*(Tableau4[[#This Row],[Nr article]]=Tableau5[REF]),0)),"")</f>
        <v/>
      </c>
      <c r="K12" s="1" t="str">
        <f>IF(Tableau4[[#This Row],[Contrôle]]=Tableau4[[#This Row],[Nombre]],"FERMER","OUVERT")</f>
        <v>OUVERT</v>
      </c>
    </row>
  </sheetData>
  <conditionalFormatting sqref="B6:K12">
    <cfRule type="expression" dxfId="1" priority="1">
      <formula>$K6="FERMER"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0</xdr:col>
                <xdr:colOff>752475</xdr:colOff>
                <xdr:row>2</xdr:row>
                <xdr:rowOff>76200</xdr:rowOff>
              </from>
              <to>
                <xdr:col>1</xdr:col>
                <xdr:colOff>590550</xdr:colOff>
                <xdr:row>3</xdr:row>
                <xdr:rowOff>171450</xdr:rowOff>
              </to>
            </anchor>
          </controlPr>
        </control>
      </mc:Choice>
      <mc:Fallback>
        <control shapeId="4097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50"/>
  <sheetViews>
    <sheetView showGridLines="0" showRowColHeaders="0" workbookViewId="0">
      <selection activeCell="G28" sqref="G28"/>
    </sheetView>
  </sheetViews>
  <sheetFormatPr baseColWidth="10" defaultRowHeight="15" x14ac:dyDescent="0.25"/>
  <cols>
    <col min="3" max="3" width="23" customWidth="1"/>
    <col min="4" max="4" width="16.7109375" customWidth="1"/>
  </cols>
  <sheetData>
    <row r="1" spans="2:7" ht="50.25" customHeight="1" x14ac:dyDescent="0.25"/>
    <row r="11" spans="2:7" x14ac:dyDescent="0.25">
      <c r="B11" s="23" t="s">
        <v>127</v>
      </c>
      <c r="C11" s="23" t="s">
        <v>147</v>
      </c>
      <c r="F11" t="s">
        <v>129</v>
      </c>
      <c r="G11" s="34">
        <f>IFERROR(INDEX(Tableau4[Date],MATCH(Po!C11,Tableau4[[ Nr commande]],0)),"")</f>
        <v>43800.733437499999</v>
      </c>
    </row>
    <row r="15" spans="2:7" x14ac:dyDescent="0.25">
      <c r="B15" s="18" t="s">
        <v>128</v>
      </c>
      <c r="C15" s="18"/>
      <c r="F15" s="18" t="s">
        <v>130</v>
      </c>
      <c r="G15" s="18"/>
    </row>
    <row r="16" spans="2:7" x14ac:dyDescent="0.25">
      <c r="B16" t="str">
        <f>Config!C27</f>
        <v xml:space="preserve"> Di Falco</v>
      </c>
      <c r="F16" t="str">
        <f>IFERROR(INDEX(Tableau4[Fournisseur],MATCH(Po!C11,Tableau4[[ Nr commande]],0)),"")</f>
        <v>supp2</v>
      </c>
    </row>
    <row r="17" spans="2:7" x14ac:dyDescent="0.25">
      <c r="B17" t="str">
        <f>Config!C28</f>
        <v>Rue du chien qui fume</v>
      </c>
      <c r="F17" t="str">
        <f>IFERROR(INDEX(Tableau1[Adresse],MATCH(Po!$F$16,Tableau1[[ Nom]],0)),"")</f>
        <v>adresse2</v>
      </c>
    </row>
    <row r="18" spans="2:7" x14ac:dyDescent="0.25">
      <c r="B18" t="str">
        <f>CONCATENATE(LEFT(Config!C31,2),"-",Config!C29,",",Config!C30)</f>
        <v>Fr-43200,Yssingeaux</v>
      </c>
      <c r="F18" t="str">
        <f>IFERROR(INDEX(Tableau1[Groupe],MATCH(Po!$F$16,Tableau1[[ Nom]],0)),"")</f>
        <v>Fr -43201,Yssingeaux</v>
      </c>
    </row>
    <row r="19" spans="2:7" x14ac:dyDescent="0.25">
      <c r="B19" t="str">
        <f>Config!C32</f>
        <v>06 79 40 03 29</v>
      </c>
      <c r="F19" t="str">
        <f>IFERROR(INDEX(Tableau1[Téléphone],MATCH(Po!$F$16,Tableau1[[ Nom]],0)),"")</f>
        <v>5 71 54 55 56</v>
      </c>
    </row>
    <row r="20" spans="2:7" x14ac:dyDescent="0.25">
      <c r="B20" t="str">
        <f>Config!C33</f>
        <v>djspyd@hotmail.fr</v>
      </c>
      <c r="F20" t="str">
        <f>IFERROR(INDEX(Tableau1[Mail],MATCH(Po!$F$16,Tableau1[[ Nom]],0)),"")</f>
        <v>excelderien@gmail.com</v>
      </c>
    </row>
    <row r="22" spans="2:7" x14ac:dyDescent="0.25">
      <c r="B22" s="19" t="s">
        <v>131</v>
      </c>
      <c r="C22" s="19" t="s">
        <v>132</v>
      </c>
      <c r="D22" s="19" t="s">
        <v>89</v>
      </c>
      <c r="E22" s="19" t="s">
        <v>120</v>
      </c>
      <c r="F22" s="19" t="s">
        <v>91</v>
      </c>
      <c r="G22" s="19" t="s">
        <v>133</v>
      </c>
    </row>
    <row r="23" spans="2:7" x14ac:dyDescent="0.25">
      <c r="B23" s="8">
        <f>IF(C23&lt;&gt;"",ROW()-22,"")</f>
        <v>1</v>
      </c>
      <c r="C23" s="24" t="str">
        <f t="array" ref="C23">IFERROR(INDEX(Tableau4[Nr article],SMALL(IF(Tableau4[[ Nr commande]]=Po!$C$11,ROW(Tableau4[Nr article])-5),ROW()-22)),"")</f>
        <v>ART-00002</v>
      </c>
      <c r="D23" s="24" t="str">
        <f t="array" ref="D23">IFERROR(INDEX(Tableau4[Nom],SMALL(IF(Tableau4[[ Nr commande]]=Po!$C$11,ROW(Tableau4[Nr article])-5),ROW()-22)),"")</f>
        <v>tttt</v>
      </c>
      <c r="E23" s="24" t="str">
        <f>IFERROR(INDEX(Tableau4[Nombre],SMALL(IF(Tableau4[[ Nr commande]]=Po!$C$11,ROW(Tableau4[Nr article])-5),ROW()-22)),"")</f>
        <v/>
      </c>
      <c r="F23" s="31">
        <f t="array" ref="F23">IFERROR(INDEX(Tableau4[Prix],SMALL(IF(Tableau4[[ Nr commande]]=Po!$C$11,ROW(Tableau4[Nr article])-5),ROW()-22)),"")</f>
        <v>2</v>
      </c>
      <c r="G23" s="32" t="str">
        <f>IFERROR(F23*E23,"")</f>
        <v/>
      </c>
    </row>
    <row r="24" spans="2:7" x14ac:dyDescent="0.25">
      <c r="B24" s="22">
        <f t="shared" ref="B24:B43" si="0">IF(C24&lt;&gt;"",ROW()-22,"")</f>
        <v>2</v>
      </c>
      <c r="C24" s="25" t="str">
        <f t="array" ref="C24">IFERROR(INDEX(Tableau4[Nr article],SMALL(IF(Tableau4[[ Nr commande]]=Po!$C$11,ROW(Tableau4[Nr article])-5),ROW()-22)),"")</f>
        <v>ART-00001</v>
      </c>
      <c r="D24" s="25" t="str">
        <f t="array" ref="D24">IFERROR(INDEX(Tableau4[Nom],SMALL(IF(Tableau4[[ Nr commande]]=Po!$C$11,ROW(Tableau4[Nr article])-5),ROW()-22)),"")</f>
        <v>test</v>
      </c>
      <c r="E24" s="25">
        <f t="array" ref="E24">IFERROR(INDEX(Tableau4[Nombre],SMALL(IF(Tableau4[[ Nr commande]]=Po!$C$11,ROW(Tableau4[Nr article])-5),ROW()-22)),"")</f>
        <v>9</v>
      </c>
      <c r="F24" s="28">
        <f t="array" ref="F24">IFERROR(INDEX(Tableau4[Prix],SMALL(IF(Tableau4[[ Nr commande]]=Po!$C$11,ROW(Tableau4[Nr article])-5),ROW()-22)),"")</f>
        <v>1.5</v>
      </c>
      <c r="G24" s="29">
        <f t="shared" ref="G24:G43" si="1">IFERROR(F24*E24,"")</f>
        <v>13.5</v>
      </c>
    </row>
    <row r="25" spans="2:7" x14ac:dyDescent="0.25">
      <c r="B25" s="22" t="str">
        <f t="shared" si="0"/>
        <v/>
      </c>
      <c r="C25" s="25" t="str">
        <f t="array" ref="C25">IFERROR(INDEX(Tableau4[Nr article],SMALL(IF(Tableau4[[ Nr commande]]=Po!$C$11,ROW(Tableau4[Nr article])-5),ROW()-22)),"")</f>
        <v/>
      </c>
      <c r="D25" s="25" t="str">
        <f t="array" ref="D25">IFERROR(INDEX(Tableau4[Nom],SMALL(IF(Tableau4[[ Nr commande]]=Po!$C$11,ROW(Tableau4[Nr article])-5),ROW()-22)),"")</f>
        <v/>
      </c>
      <c r="E25" s="25" t="str">
        <f t="array" ref="E25">IFERROR(INDEX(Tableau4[Nombre],SMALL(IF(Tableau4[[ Nr commande]]=Po!$C$11,ROW(Tableau4[Nr article])-5),ROW()-22)),"")</f>
        <v/>
      </c>
      <c r="F25" s="28" t="str">
        <f t="array" ref="F25">IFERROR(INDEX(Tableau4[Prix],SMALL(IF(Tableau4[[ Nr commande]]=Po!$C$11,ROW(Tableau4[Nr article])-5),ROW()-22)),"")</f>
        <v/>
      </c>
      <c r="G25" s="29" t="str">
        <f t="shared" si="1"/>
        <v/>
      </c>
    </row>
    <row r="26" spans="2:7" x14ac:dyDescent="0.25">
      <c r="B26" s="22" t="str">
        <f t="shared" si="0"/>
        <v/>
      </c>
      <c r="C26" s="25" t="str">
        <f t="array" ref="C26">IFERROR(INDEX(Tableau4[Nr article],SMALL(IF(Tableau4[[ Nr commande]]=Po!$C$11,ROW(Tableau4[Nr article])-5),ROW()-22)),"")</f>
        <v/>
      </c>
      <c r="D26" s="25" t="str">
        <f t="array" ref="D26">IFERROR(INDEX(Tableau4[Nom],SMALL(IF(Tableau4[[ Nr commande]]=Po!$C$11,ROW(Tableau4[Nr article])-5),ROW()-22)),"")</f>
        <v/>
      </c>
      <c r="E26" s="25" t="str">
        <f t="array" ref="E26">IFERROR(INDEX(Tableau4[Nombre],SMALL(IF(Tableau4[[ Nr commande]]=Po!$C$11,ROW(Tableau4[Nr article])-5),ROW()-22)),"")</f>
        <v/>
      </c>
      <c r="F26" s="28" t="str">
        <f t="array" ref="F26">IFERROR(INDEX(Tableau4[Prix],SMALL(IF(Tableau4[[ Nr commande]]=Po!$C$11,ROW(Tableau4[Nr article])-5),ROW()-22)),"")</f>
        <v/>
      </c>
      <c r="G26" s="29" t="str">
        <f t="shared" si="1"/>
        <v/>
      </c>
    </row>
    <row r="27" spans="2:7" x14ac:dyDescent="0.25">
      <c r="B27" s="22" t="str">
        <f t="shared" si="0"/>
        <v/>
      </c>
      <c r="C27" s="25" t="str">
        <f t="array" ref="C27">IFERROR(INDEX(Tableau4[Nr article],SMALL(IF(Tableau4[[ Nr commande]]=Po!$C$11,ROW(Tableau4[Nr article])-5),ROW()-22)),"")</f>
        <v/>
      </c>
      <c r="D27" s="25" t="str">
        <f t="array" ref="D27">IFERROR(INDEX(Tableau4[Nom],SMALL(IF(Tableau4[[ Nr commande]]=Po!$C$11,ROW(Tableau4[Nr article])-5),ROW()-22)),"")</f>
        <v/>
      </c>
      <c r="E27" s="25" t="str">
        <f t="array" ref="E27">IFERROR(INDEX(Tableau4[Nombre],SMALL(IF(Tableau4[[ Nr commande]]=Po!$C$11,ROW(Tableau4[Nr article])-5),ROW()-22)),"")</f>
        <v/>
      </c>
      <c r="F27" s="28" t="str">
        <f t="array" ref="F27">IFERROR(INDEX(Tableau4[Prix],SMALL(IF(Tableau4[[ Nr commande]]=Po!$C$11,ROW(Tableau4[Nr article])-5),ROW()-22)),"")</f>
        <v/>
      </c>
      <c r="G27" s="29" t="str">
        <f t="shared" si="1"/>
        <v/>
      </c>
    </row>
    <row r="28" spans="2:7" x14ac:dyDescent="0.25">
      <c r="B28" s="22" t="str">
        <f t="shared" si="0"/>
        <v/>
      </c>
      <c r="C28" s="25" t="str">
        <f t="array" ref="C28">IFERROR(INDEX(Tableau4[Nr article],SMALL(IF(Tableau4[[ Nr commande]]=Po!$C$11,ROW(Tableau4[Nr article])-5),ROW()-22)),"")</f>
        <v/>
      </c>
      <c r="D28" s="25" t="str">
        <f t="array" ref="D28">IFERROR(INDEX(Tableau4[Nom],SMALL(IF(Tableau4[[ Nr commande]]=Po!$C$11,ROW(Tableau4[Nr article])-5),ROW()-22)),"")</f>
        <v/>
      </c>
      <c r="E28" s="25" t="str">
        <f t="array" ref="E28">IFERROR(INDEX(Tableau4[Nombre],SMALL(IF(Tableau4[[ Nr commande]]=Po!$C$11,ROW(Tableau4[Nr article])-5),ROW()-22)),"")</f>
        <v/>
      </c>
      <c r="F28" s="28" t="str">
        <f t="array" ref="F28">IFERROR(INDEX(Tableau4[Prix],SMALL(IF(Tableau4[[ Nr commande]]=Po!$C$11,ROW(Tableau4[Nr article])-5),ROW()-22)),"")</f>
        <v/>
      </c>
      <c r="G28" s="29" t="str">
        <f t="shared" si="1"/>
        <v/>
      </c>
    </row>
    <row r="29" spans="2:7" x14ac:dyDescent="0.25">
      <c r="B29" s="22" t="str">
        <f t="shared" si="0"/>
        <v/>
      </c>
      <c r="C29" s="25" t="str">
        <f t="array" ref="C29">IFERROR(INDEX(Tableau4[Nr article],SMALL(IF(Tableau4[[ Nr commande]]=Po!$C$11,ROW(Tableau4[Nr article])-5),ROW()-22)),"")</f>
        <v/>
      </c>
      <c r="D29" s="25" t="str">
        <f t="array" ref="D29">IFERROR(INDEX(Tableau4[Nom],SMALL(IF(Tableau4[[ Nr commande]]=Po!$C$11,ROW(Tableau4[Nr article])-5),ROW()-22)),"")</f>
        <v/>
      </c>
      <c r="E29" s="25" t="str">
        <f t="array" ref="E29">IFERROR(INDEX(Tableau4[Nombre],SMALL(IF(Tableau4[[ Nr commande]]=Po!$C$11,ROW(Tableau4[Nr article])-5),ROW()-22)),"")</f>
        <v/>
      </c>
      <c r="F29" s="28" t="str">
        <f t="array" ref="F29">IFERROR(INDEX(Tableau4[Prix],SMALL(IF(Tableau4[[ Nr commande]]=Po!$C$11,ROW(Tableau4[Nr article])-5),ROW()-22)),"")</f>
        <v/>
      </c>
      <c r="G29" s="29" t="str">
        <f t="shared" si="1"/>
        <v/>
      </c>
    </row>
    <row r="30" spans="2:7" x14ac:dyDescent="0.25">
      <c r="B30" s="22" t="str">
        <f t="shared" si="0"/>
        <v/>
      </c>
      <c r="C30" s="25" t="str">
        <f t="array" ref="C30">IFERROR(INDEX(Tableau4[Nr article],SMALL(IF(Tableau4[[ Nr commande]]=Po!$C$11,ROW(Tableau4[Nr article])-5),ROW()-22)),"")</f>
        <v/>
      </c>
      <c r="D30" s="25" t="str">
        <f t="array" ref="D30">IFERROR(INDEX(Tableau4[Nom],SMALL(IF(Tableau4[[ Nr commande]]=Po!$C$11,ROW(Tableau4[Nr article])-5),ROW()-22)),"")</f>
        <v/>
      </c>
      <c r="E30" s="25" t="str">
        <f t="array" ref="E30">IFERROR(INDEX(Tableau4[Nombre],SMALL(IF(Tableau4[[ Nr commande]]=Po!$C$11,ROW(Tableau4[Nr article])-5),ROW()-22)),"")</f>
        <v/>
      </c>
      <c r="F30" s="28" t="str">
        <f t="array" ref="F30">IFERROR(INDEX(Tableau4[Prix],SMALL(IF(Tableau4[[ Nr commande]]=Po!$C$11,ROW(Tableau4[Nr article])-5),ROW()-22)),"")</f>
        <v/>
      </c>
      <c r="G30" s="29" t="str">
        <f t="shared" si="1"/>
        <v/>
      </c>
    </row>
    <row r="31" spans="2:7" x14ac:dyDescent="0.25">
      <c r="B31" s="22" t="str">
        <f t="shared" si="0"/>
        <v/>
      </c>
      <c r="C31" s="25" t="str">
        <f t="array" ref="C31">IFERROR(INDEX(Tableau4[Nr article],SMALL(IF(Tableau4[[ Nr commande]]=Po!$C$11,ROW(Tableau4[Nr article])-5),ROW()-22)),"")</f>
        <v/>
      </c>
      <c r="D31" s="25" t="str">
        <f t="array" ref="D31">IFERROR(INDEX(Tableau4[Nom],SMALL(IF(Tableau4[[ Nr commande]]=Po!$C$11,ROW(Tableau4[Nr article])-5),ROW()-22)),"")</f>
        <v/>
      </c>
      <c r="E31" s="25" t="str">
        <f t="array" ref="E31">IFERROR(INDEX(Tableau4[Nombre],SMALL(IF(Tableau4[[ Nr commande]]=Po!$C$11,ROW(Tableau4[Nr article])-5),ROW()-22)),"")</f>
        <v/>
      </c>
      <c r="F31" s="28" t="str">
        <f t="array" ref="F31">IFERROR(INDEX(Tableau4[Prix],SMALL(IF(Tableau4[[ Nr commande]]=Po!$C$11,ROW(Tableau4[Nr article])-5),ROW()-22)),"")</f>
        <v/>
      </c>
      <c r="G31" s="29" t="str">
        <f t="shared" si="1"/>
        <v/>
      </c>
    </row>
    <row r="32" spans="2:7" x14ac:dyDescent="0.25">
      <c r="B32" s="22" t="str">
        <f t="shared" si="0"/>
        <v/>
      </c>
      <c r="C32" s="25" t="str">
        <f t="array" ref="C32">IFERROR(INDEX(Tableau4[Nr article],SMALL(IF(Tableau4[[ Nr commande]]=Po!$C$11,ROW(Tableau4[Nr article])-5),ROW()-22)),"")</f>
        <v/>
      </c>
      <c r="D32" s="25" t="str">
        <f t="array" ref="D32">IFERROR(INDEX(Tableau4[Nom],SMALL(IF(Tableau4[[ Nr commande]]=Po!$C$11,ROW(Tableau4[Nr article])-5),ROW()-22)),"")</f>
        <v/>
      </c>
      <c r="E32" s="25" t="str">
        <f t="array" ref="E32">IFERROR(INDEX(Tableau4[Nombre],SMALL(IF(Tableau4[[ Nr commande]]=Po!$C$11,ROW(Tableau4[Nr article])-5),ROW()-22)),"")</f>
        <v/>
      </c>
      <c r="F32" s="28" t="str">
        <f t="array" ref="F32">IFERROR(INDEX(Tableau4[Prix],SMALL(IF(Tableau4[[ Nr commande]]=Po!$C$11,ROW(Tableau4[Nr article])-5),ROW()-22)),"")</f>
        <v/>
      </c>
      <c r="G32" s="29" t="str">
        <f t="shared" si="1"/>
        <v/>
      </c>
    </row>
    <row r="33" spans="2:7" x14ac:dyDescent="0.25">
      <c r="B33" s="22" t="str">
        <f t="shared" si="0"/>
        <v/>
      </c>
      <c r="C33" s="25" t="str">
        <f t="array" ref="C33">IFERROR(INDEX(Tableau4[Nr article],SMALL(IF(Tableau4[[ Nr commande]]=Po!$C$11,ROW(Tableau4[Nr article])-5),ROW()-22)),"")</f>
        <v/>
      </c>
      <c r="D33" s="25" t="str">
        <f t="array" ref="D33">IFERROR(INDEX(Tableau4[Nom],SMALL(IF(Tableau4[[ Nr commande]]=Po!$C$11,ROW(Tableau4[Nr article])-5),ROW()-22)),"")</f>
        <v/>
      </c>
      <c r="E33" s="25" t="str">
        <f t="array" ref="E33">IFERROR(INDEX(Tableau4[Nombre],SMALL(IF(Tableau4[[ Nr commande]]=Po!$C$11,ROW(Tableau4[Nr article])-5),ROW()-22)),"")</f>
        <v/>
      </c>
      <c r="F33" s="28" t="str">
        <f t="array" ref="F33">IFERROR(INDEX(Tableau4[Prix],SMALL(IF(Tableau4[[ Nr commande]]=Po!$C$11,ROW(Tableau4[Nr article])-5),ROW()-22)),"")</f>
        <v/>
      </c>
      <c r="G33" s="29" t="str">
        <f t="shared" si="1"/>
        <v/>
      </c>
    </row>
    <row r="34" spans="2:7" x14ac:dyDescent="0.25">
      <c r="B34" s="22" t="str">
        <f t="shared" si="0"/>
        <v/>
      </c>
      <c r="C34" s="25" t="str">
        <f t="array" ref="C34">IFERROR(INDEX(Tableau4[Nr article],SMALL(IF(Tableau4[[ Nr commande]]=Po!$C$11,ROW(Tableau4[Nr article])-5),ROW()-22)),"")</f>
        <v/>
      </c>
      <c r="D34" s="25" t="str">
        <f t="array" ref="D34">IFERROR(INDEX(Tableau4[Nom],SMALL(IF(Tableau4[[ Nr commande]]=Po!$C$11,ROW(Tableau4[Nr article])-5),ROW()-22)),"")</f>
        <v/>
      </c>
      <c r="E34" s="25" t="str">
        <f t="array" ref="E34">IFERROR(INDEX(Tableau4[Nombre],SMALL(IF(Tableau4[[ Nr commande]]=Po!$C$11,ROW(Tableau4[Nr article])-5),ROW()-22)),"")</f>
        <v/>
      </c>
      <c r="F34" s="28" t="str">
        <f t="array" ref="F34">IFERROR(INDEX(Tableau4[Prix],SMALL(IF(Tableau4[[ Nr commande]]=Po!$C$11,ROW(Tableau4[Nr article])-5),ROW()-22)),"")</f>
        <v/>
      </c>
      <c r="G34" s="29" t="str">
        <f t="shared" si="1"/>
        <v/>
      </c>
    </row>
    <row r="35" spans="2:7" x14ac:dyDescent="0.25">
      <c r="B35" s="22" t="str">
        <f t="shared" si="0"/>
        <v/>
      </c>
      <c r="C35" s="25" t="str">
        <f t="array" ref="C35">IFERROR(INDEX(Tableau4[Nr article],SMALL(IF(Tableau4[[ Nr commande]]=Po!$C$11,ROW(Tableau4[Nr article])-5),ROW()-22)),"")</f>
        <v/>
      </c>
      <c r="D35" s="25" t="str">
        <f t="array" ref="D35">IFERROR(INDEX(Tableau4[Nom],SMALL(IF(Tableau4[[ Nr commande]]=Po!$C$11,ROW(Tableau4[Nr article])-5),ROW()-22)),"")</f>
        <v/>
      </c>
      <c r="E35" s="25" t="str">
        <f t="array" ref="E35">IFERROR(INDEX(Tableau4[Nombre],SMALL(IF(Tableau4[[ Nr commande]]=Po!$C$11,ROW(Tableau4[Nr article])-5),ROW()-22)),"")</f>
        <v/>
      </c>
      <c r="F35" s="28" t="str">
        <f t="array" ref="F35">IFERROR(INDEX(Tableau4[Prix],SMALL(IF(Tableau4[[ Nr commande]]=Po!$C$11,ROW(Tableau4[Nr article])-5),ROW()-22)),"")</f>
        <v/>
      </c>
      <c r="G35" s="29" t="str">
        <f t="shared" si="1"/>
        <v/>
      </c>
    </row>
    <row r="36" spans="2:7" x14ac:dyDescent="0.25">
      <c r="B36" s="22" t="str">
        <f t="shared" si="0"/>
        <v/>
      </c>
      <c r="C36" s="25" t="str">
        <f t="array" ref="C36">IFERROR(INDEX(Tableau4[Nr article],SMALL(IF(Tableau4[[ Nr commande]]=Po!$C$11,ROW(Tableau4[Nr article])-5),ROW()-22)),"")</f>
        <v/>
      </c>
      <c r="D36" s="25" t="str">
        <f t="array" ref="D36">IFERROR(INDEX(Tableau4[Nom],SMALL(IF(Tableau4[[ Nr commande]]=Po!$C$11,ROW(Tableau4[Nr article])-5),ROW()-22)),"")</f>
        <v/>
      </c>
      <c r="E36" s="25" t="str">
        <f t="array" ref="E36">IFERROR(INDEX(Tableau4[Nombre],SMALL(IF(Tableau4[[ Nr commande]]=Po!$C$11,ROW(Tableau4[Nr article])-5),ROW()-22)),"")</f>
        <v/>
      </c>
      <c r="F36" s="28" t="str">
        <f t="array" ref="F36">IFERROR(INDEX(Tableau4[Prix],SMALL(IF(Tableau4[[ Nr commande]]=Po!$C$11,ROW(Tableau4[Nr article])-5),ROW()-22)),"")</f>
        <v/>
      </c>
      <c r="G36" s="29" t="str">
        <f t="shared" si="1"/>
        <v/>
      </c>
    </row>
    <row r="37" spans="2:7" x14ac:dyDescent="0.25">
      <c r="B37" s="22" t="str">
        <f t="shared" si="0"/>
        <v/>
      </c>
      <c r="C37" s="25" t="str">
        <f t="array" ref="C37">IFERROR(INDEX(Tableau4[Nr article],SMALL(IF(Tableau4[[ Nr commande]]=Po!$C$11,ROW(Tableau4[Nr article])-5),ROW()-22)),"")</f>
        <v/>
      </c>
      <c r="D37" s="25" t="str">
        <f t="array" ref="D37">IFERROR(INDEX(Tableau4[Nom],SMALL(IF(Tableau4[[ Nr commande]]=Po!$C$11,ROW(Tableau4[Nr article])-5),ROW()-22)),"")</f>
        <v/>
      </c>
      <c r="E37" s="25" t="str">
        <f t="array" ref="E37">IFERROR(INDEX(Tableau4[Nombre],SMALL(IF(Tableau4[[ Nr commande]]=Po!$C$11,ROW(Tableau4[Nr article])-5),ROW()-22)),"")</f>
        <v/>
      </c>
      <c r="F37" s="28" t="str">
        <f t="array" ref="F37">IFERROR(INDEX(Tableau4[Prix],SMALL(IF(Tableau4[[ Nr commande]]=Po!$C$11,ROW(Tableau4[Nr article])-5),ROW()-22)),"")</f>
        <v/>
      </c>
      <c r="G37" s="29" t="str">
        <f t="shared" si="1"/>
        <v/>
      </c>
    </row>
    <row r="38" spans="2:7" x14ac:dyDescent="0.25">
      <c r="B38" s="22" t="str">
        <f t="shared" si="0"/>
        <v/>
      </c>
      <c r="C38" s="25" t="str">
        <f t="array" ref="C38">IFERROR(INDEX(Tableau4[Nr article],SMALL(IF(Tableau4[[ Nr commande]]=Po!$C$11,ROW(Tableau4[Nr article])-5),ROW()-22)),"")</f>
        <v/>
      </c>
      <c r="D38" s="25" t="str">
        <f t="array" ref="D38">IFERROR(INDEX(Tableau4[Nom],SMALL(IF(Tableau4[[ Nr commande]]=Po!$C$11,ROW(Tableau4[Nr article])-5),ROW()-22)),"")</f>
        <v/>
      </c>
      <c r="E38" s="25" t="str">
        <f t="array" ref="E38">IFERROR(INDEX(Tableau4[Nombre],SMALL(IF(Tableau4[[ Nr commande]]=Po!$C$11,ROW(Tableau4[Nr article])-5),ROW()-22)),"")</f>
        <v/>
      </c>
      <c r="F38" s="28" t="str">
        <f t="array" ref="F38">IFERROR(INDEX(Tableau4[Prix],SMALL(IF(Tableau4[[ Nr commande]]=Po!$C$11,ROW(Tableau4[Nr article])-5),ROW()-22)),"")</f>
        <v/>
      </c>
      <c r="G38" s="29" t="str">
        <f t="shared" si="1"/>
        <v/>
      </c>
    </row>
    <row r="39" spans="2:7" x14ac:dyDescent="0.25">
      <c r="B39" s="22" t="str">
        <f t="shared" si="0"/>
        <v/>
      </c>
      <c r="C39" s="25" t="str">
        <f t="array" ref="C39">IFERROR(INDEX(Tableau4[Nr article],SMALL(IF(Tableau4[[ Nr commande]]=Po!$C$11,ROW(Tableau4[Nr article])-5),ROW()-22)),"")</f>
        <v/>
      </c>
      <c r="D39" s="25" t="str">
        <f t="array" ref="D39">IFERROR(INDEX(Tableau4[Nom],SMALL(IF(Tableau4[[ Nr commande]]=Po!$C$11,ROW(Tableau4[Nr article])-5),ROW()-22)),"")</f>
        <v/>
      </c>
      <c r="E39" s="25" t="str">
        <f t="array" ref="E39">IFERROR(INDEX(Tableau4[Nombre],SMALL(IF(Tableau4[[ Nr commande]]=Po!$C$11,ROW(Tableau4[Nr article])-5),ROW()-22)),"")</f>
        <v/>
      </c>
      <c r="F39" s="28" t="str">
        <f t="array" ref="F39">IFERROR(INDEX(Tableau4[Prix],SMALL(IF(Tableau4[[ Nr commande]]=Po!$C$11,ROW(Tableau4[Nr article])-5),ROW()-22)),"")</f>
        <v/>
      </c>
      <c r="G39" s="29" t="str">
        <f t="shared" si="1"/>
        <v/>
      </c>
    </row>
    <row r="40" spans="2:7" x14ac:dyDescent="0.25">
      <c r="B40" s="22" t="str">
        <f t="shared" si="0"/>
        <v/>
      </c>
      <c r="C40" s="25" t="str">
        <f t="array" ref="C40">IFERROR(INDEX(Tableau4[Nr article],SMALL(IF(Tableau4[[ Nr commande]]=Po!$C$11,ROW(Tableau4[Nr article])-5),ROW()-22)),"")</f>
        <v/>
      </c>
      <c r="D40" s="25" t="str">
        <f t="array" ref="D40">IFERROR(INDEX(Tableau4[Nom],SMALL(IF(Tableau4[[ Nr commande]]=Po!$C$11,ROW(Tableau4[Nr article])-5),ROW()-22)),"")</f>
        <v/>
      </c>
      <c r="E40" s="25" t="str">
        <f t="array" ref="E40">IFERROR(INDEX(Tableau4[Nombre],SMALL(IF(Tableau4[[ Nr commande]]=Po!$C$11,ROW(Tableau4[Nr article])-5),ROW()-22)),"")</f>
        <v/>
      </c>
      <c r="F40" s="28" t="str">
        <f t="array" ref="F40">IFERROR(INDEX(Tableau4[Prix],SMALL(IF(Tableau4[[ Nr commande]]=Po!$C$11,ROW(Tableau4[Nr article])-5),ROW()-22)),"")</f>
        <v/>
      </c>
      <c r="G40" s="29" t="str">
        <f t="shared" si="1"/>
        <v/>
      </c>
    </row>
    <row r="41" spans="2:7" x14ac:dyDescent="0.25">
      <c r="B41" s="22" t="str">
        <f t="shared" si="0"/>
        <v/>
      </c>
      <c r="C41" s="25" t="str">
        <f t="array" ref="C41">IFERROR(INDEX(Tableau4[Nr article],SMALL(IF(Tableau4[[ Nr commande]]=Po!$C$11,ROW(Tableau4[Nr article])-5),ROW()-22)),"")</f>
        <v/>
      </c>
      <c r="D41" s="25" t="str">
        <f t="array" ref="D41">IFERROR(INDEX(Tableau4[Nom],SMALL(IF(Tableau4[[ Nr commande]]=Po!$C$11,ROW(Tableau4[Nr article])-5),ROW()-22)),"")</f>
        <v/>
      </c>
      <c r="E41" s="25" t="str">
        <f t="array" ref="E41">IFERROR(INDEX(Tableau4[Nombre],SMALL(IF(Tableau4[[ Nr commande]]=Po!$C$11,ROW(Tableau4[Nr article])-5),ROW()-22)),"")</f>
        <v/>
      </c>
      <c r="F41" s="28" t="str">
        <f t="array" ref="F41">IFERROR(INDEX(Tableau4[Prix],SMALL(IF(Tableau4[[ Nr commande]]=Po!$C$11,ROW(Tableau4[Nr article])-5),ROW()-22)),"")</f>
        <v/>
      </c>
      <c r="G41" s="29" t="str">
        <f t="shared" si="1"/>
        <v/>
      </c>
    </row>
    <row r="42" spans="2:7" x14ac:dyDescent="0.25">
      <c r="B42" s="22" t="str">
        <f t="shared" si="0"/>
        <v/>
      </c>
      <c r="C42" s="25" t="str">
        <f t="array" ref="C42">IFERROR(INDEX(Tableau4[Nr article],SMALL(IF(Tableau4[[ Nr commande]]=Po!$C$11,ROW(Tableau4[Nr article])-5),ROW()-22)),"")</f>
        <v/>
      </c>
      <c r="D42" s="25" t="str">
        <f t="array" ref="D42">IFERROR(INDEX(Tableau4[Nom],SMALL(IF(Tableau4[[ Nr commande]]=Po!$C$11,ROW(Tableau4[Nr article])-5),ROW()-22)),"")</f>
        <v/>
      </c>
      <c r="E42" s="25" t="str">
        <f t="array" ref="E42">IFERROR(INDEX(Tableau4[Nombre],SMALL(IF(Tableau4[[ Nr commande]]=Po!$C$11,ROW(Tableau4[Nr article])-5),ROW()-22)),"")</f>
        <v/>
      </c>
      <c r="F42" s="28" t="str">
        <f t="array" ref="F42">IFERROR(INDEX(Tableau4[Prix],SMALL(IF(Tableau4[[ Nr commande]]=Po!$C$11,ROW(Tableau4[Nr article])-5),ROW()-22)),"")</f>
        <v/>
      </c>
      <c r="G42" s="29" t="str">
        <f t="shared" si="1"/>
        <v/>
      </c>
    </row>
    <row r="43" spans="2:7" x14ac:dyDescent="0.25">
      <c r="B43" s="22" t="str">
        <f t="shared" si="0"/>
        <v/>
      </c>
      <c r="C43" s="25" t="str">
        <f t="array" ref="C43">IFERROR(INDEX(Tableau4[Nr article],SMALL(IF(Tableau4[[ Nr commande]]=Po!$C$11,ROW(Tableau4[Nr article])-5),ROW()-22)),"")</f>
        <v/>
      </c>
      <c r="D43" s="25" t="str">
        <f t="array" ref="D43">IFERROR(INDEX(Tableau4[Nom],SMALL(IF(Tableau4[[ Nr commande]]=Po!$C$11,ROW(Tableau4[Nr article])-5),ROW()-22)),"")</f>
        <v/>
      </c>
      <c r="E43" s="25" t="str">
        <f t="array" ref="E43">IFERROR(INDEX(Tableau4[Nombre],SMALL(IF(Tableau4[[ Nr commande]]=Po!$C$11,ROW(Tableau4[Nr article])-5),ROW()-22)),"")</f>
        <v/>
      </c>
      <c r="F43" s="28" t="str">
        <f t="array" ref="F43">IFERROR(INDEX(Tableau4[Prix],SMALL(IF(Tableau4[[ Nr commande]]=Po!$C$11,ROW(Tableau4[Nr article])-5),ROW()-22)),"")</f>
        <v/>
      </c>
      <c r="G43" s="29" t="str">
        <f t="shared" si="1"/>
        <v/>
      </c>
    </row>
    <row r="45" spans="2:7" ht="15.75" thickBot="1" x14ac:dyDescent="0.3">
      <c r="B45" s="52" t="str">
        <f>Config!C35</f>
        <v>1.Veuillez envoyer deux copies de votre facture.
2.Entrez cette commande conformément aux tarifs, aux conditions, à la méthode de livraison et auxspécification
répertoriés ci-dessus.
3. Veuillez nous informer immédiatement si vous n'êtes pas en mesure d'expédier la commande telle que spécifiée.</v>
      </c>
      <c r="C45" s="52"/>
      <c r="D45" s="52"/>
      <c r="E45" s="52"/>
      <c r="F45" s="20"/>
      <c r="G45" s="20"/>
    </row>
    <row r="46" spans="2:7" ht="15.75" thickBot="1" x14ac:dyDescent="0.3">
      <c r="B46" s="53"/>
      <c r="C46" s="53"/>
      <c r="D46" s="53"/>
      <c r="E46" s="53"/>
      <c r="F46" s="21" t="s">
        <v>134</v>
      </c>
      <c r="G46" s="26">
        <f>SUM(G23:G43)</f>
        <v>13.5</v>
      </c>
    </row>
    <row r="47" spans="2:7" ht="15.75" thickBot="1" x14ac:dyDescent="0.3">
      <c r="B47" s="53"/>
      <c r="C47" s="53"/>
      <c r="D47" s="53"/>
      <c r="E47" s="53"/>
      <c r="F47" s="30">
        <v>20</v>
      </c>
      <c r="G47" s="27">
        <f>G46*F47/100</f>
        <v>2.7</v>
      </c>
    </row>
    <row r="48" spans="2:7" ht="15.75" thickBot="1" x14ac:dyDescent="0.3">
      <c r="B48" s="53"/>
      <c r="C48" s="53"/>
      <c r="D48" s="53"/>
      <c r="E48" s="53"/>
      <c r="F48" s="21" t="s">
        <v>135</v>
      </c>
      <c r="G48" s="26">
        <f>SUM(G46:G47)</f>
        <v>16.2</v>
      </c>
    </row>
    <row r="49" spans="2:5" x14ac:dyDescent="0.25">
      <c r="B49" s="53"/>
      <c r="C49" s="53"/>
      <c r="D49" s="53"/>
      <c r="E49" s="53"/>
    </row>
    <row r="50" spans="2:5" x14ac:dyDescent="0.25">
      <c r="B50" s="53"/>
      <c r="C50" s="53"/>
      <c r="D50" s="53"/>
      <c r="E50" s="53"/>
    </row>
  </sheetData>
  <mergeCells count="1">
    <mergeCell ref="B45:E50"/>
  </mergeCells>
  <conditionalFormatting sqref="B24:G43">
    <cfRule type="expression" dxfId="0" priority="1">
      <formula>$B24&lt;&gt;""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J12"/>
  <sheetViews>
    <sheetView showGridLines="0" showRowColHeaders="0" workbookViewId="0">
      <selection activeCell="I2" sqref="I2"/>
    </sheetView>
  </sheetViews>
  <sheetFormatPr baseColWidth="10" defaultRowHeight="15" x14ac:dyDescent="0.25"/>
  <cols>
    <col min="1" max="2" width="11.42578125" style="1"/>
    <col min="3" max="3" width="12.28515625" style="1" hidden="1" customWidth="1"/>
    <col min="4" max="4" width="22.140625" style="1" hidden="1" customWidth="1"/>
    <col min="5" max="5" width="13.5703125" style="1" hidden="1" customWidth="1"/>
    <col min="6" max="6" width="0" style="1" hidden="1" customWidth="1"/>
    <col min="7" max="7" width="11.5703125" style="1" customWidth="1"/>
    <col min="8" max="8" width="11.42578125" style="1"/>
    <col min="9" max="9" width="15.7109375" style="1" bestFit="1" customWidth="1"/>
    <col min="10" max="16384" width="11.42578125" style="1"/>
  </cols>
  <sheetData>
    <row r="1" spans="2:10" ht="50.25" customHeight="1" x14ac:dyDescent="0.25"/>
    <row r="5" spans="2:10" x14ac:dyDescent="0.25">
      <c r="B5" s="35" t="s">
        <v>148</v>
      </c>
      <c r="C5" s="35" t="s">
        <v>149</v>
      </c>
      <c r="D5" s="35" t="s">
        <v>150</v>
      </c>
      <c r="E5" s="35" t="s">
        <v>123</v>
      </c>
      <c r="F5" s="35" t="s">
        <v>151</v>
      </c>
      <c r="G5" s="35" t="s">
        <v>446</v>
      </c>
      <c r="H5" s="35" t="s">
        <v>120</v>
      </c>
      <c r="I5" s="35" t="s">
        <v>118</v>
      </c>
      <c r="J5" s="35" t="s">
        <v>152</v>
      </c>
    </row>
    <row r="6" spans="2:10" x14ac:dyDescent="0.25">
      <c r="B6" s="35"/>
      <c r="C6" s="35"/>
      <c r="D6" s="35"/>
      <c r="E6" s="35"/>
      <c r="F6" s="35"/>
      <c r="G6" s="35"/>
      <c r="H6" s="35"/>
      <c r="I6" s="35"/>
      <c r="J6" s="35" t="str">
        <f>IF(Tableau5[[ Type]]="Sortie",COUNTIFS(Tableau5[[ Type]],"Sortie",Tableau5[Nombre],"&gt;"&amp;Tableau5[[#This Row],[Nombre]])+1,"")</f>
        <v/>
      </c>
    </row>
    <row r="7" spans="2:10" x14ac:dyDescent="0.25">
      <c r="B7" s="35" t="s">
        <v>155</v>
      </c>
      <c r="C7" s="35"/>
      <c r="D7" s="35"/>
      <c r="E7" s="35" t="s">
        <v>445</v>
      </c>
      <c r="F7" s="35"/>
      <c r="G7" s="35">
        <v>12</v>
      </c>
      <c r="H7" s="35">
        <v>10</v>
      </c>
      <c r="I7" s="49">
        <v>43821.958009259259</v>
      </c>
      <c r="J7" s="48" t="str">
        <f>IF(Tableau5[[ Type]]="Sortie",COUNTIFS(Tableau5[[ Type]],"Sortie",Tableau5[Nombre],"&gt;"&amp;Tableau5[[#This Row],[Nombre]])+1,"")</f>
        <v/>
      </c>
    </row>
    <row r="8" spans="2:10" x14ac:dyDescent="0.25">
      <c r="B8" s="35" t="s">
        <v>158</v>
      </c>
      <c r="C8" s="35"/>
      <c r="D8" s="35"/>
      <c r="E8" s="35"/>
      <c r="F8" s="35" t="s">
        <v>445</v>
      </c>
      <c r="G8" s="35">
        <v>12</v>
      </c>
      <c r="H8" s="35">
        <v>1</v>
      </c>
      <c r="I8" s="49">
        <v>43821.960173611114</v>
      </c>
      <c r="J8" s="48">
        <f>IF(Tableau5[[ Type]]="Sortie",COUNTIFS(Tableau5[[ Type]],"Sortie",Tableau5[Nombre],"&gt;"&amp;Tableau5[[#This Row],[Nombre]])+1,"")</f>
        <v>1</v>
      </c>
    </row>
    <row r="12" spans="2:10" x14ac:dyDescent="0.25">
      <c r="H12" s="1" t="s">
        <v>62</v>
      </c>
    </row>
  </sheetData>
  <dataValidations count="1">
    <dataValidation type="list" allowBlank="1" showInputMessage="1" showErrorMessage="1" sqref="B6:B8">
      <formula1>"Entrée,Sortie"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r:id="rId4">
            <anchor moveWithCells="1">
              <from>
                <xdr:col>1</xdr:col>
                <xdr:colOff>9525</xdr:colOff>
                <xdr:row>2</xdr:row>
                <xdr:rowOff>66675</xdr:rowOff>
              </from>
              <to>
                <xdr:col>1</xdr:col>
                <xdr:colOff>609600</xdr:colOff>
                <xdr:row>3</xdr:row>
                <xdr:rowOff>161925</xdr:rowOff>
              </to>
            </anchor>
          </controlPr>
        </control>
      </mc:Choice>
      <mc:Fallback>
        <control shapeId="6146" r:id="rId3" name="CommandButton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22"/>
  <sheetViews>
    <sheetView showGridLines="0" showRowColHeaders="0" workbookViewId="0">
      <selection activeCell="K6" sqref="K6"/>
    </sheetView>
  </sheetViews>
  <sheetFormatPr baseColWidth="10" defaultRowHeight="15" x14ac:dyDescent="0.25"/>
  <cols>
    <col min="7" max="7" width="15.140625" bestFit="1" customWidth="1"/>
    <col min="8" max="8" width="22.85546875" bestFit="1" customWidth="1"/>
    <col min="9" max="9" width="19.28515625" bestFit="1" customWidth="1"/>
  </cols>
  <sheetData>
    <row r="1" spans="2:9" ht="50.25" customHeight="1" x14ac:dyDescent="0.25"/>
    <row r="5" spans="2:9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</row>
    <row r="6" spans="2:9" x14ac:dyDescent="0.25">
      <c r="B6" s="1" t="s">
        <v>8</v>
      </c>
      <c r="C6" s="1" t="s">
        <v>9</v>
      </c>
      <c r="D6" s="1">
        <v>43200</v>
      </c>
      <c r="E6" s="1" t="s">
        <v>10</v>
      </c>
      <c r="F6" s="1" t="s">
        <v>11</v>
      </c>
      <c r="G6" s="1" t="s">
        <v>12</v>
      </c>
      <c r="H6" s="2" t="s">
        <v>13</v>
      </c>
      <c r="I6" s="1" t="str">
        <f t="shared" ref="I6:I22" si="0">CONCATENATE(LEFT(F6,2)," -",D6,",",E6)</f>
        <v>Fr -43200,Yssingeaux</v>
      </c>
    </row>
    <row r="7" spans="2:9" x14ac:dyDescent="0.25">
      <c r="B7" s="1" t="s">
        <v>14</v>
      </c>
      <c r="C7" s="1" t="s">
        <v>15</v>
      </c>
      <c r="D7" s="1">
        <v>43201</v>
      </c>
      <c r="E7" s="1" t="s">
        <v>10</v>
      </c>
      <c r="F7" s="1" t="s">
        <v>11</v>
      </c>
      <c r="G7" s="1" t="s">
        <v>16</v>
      </c>
      <c r="H7" s="2" t="s">
        <v>13</v>
      </c>
      <c r="I7" s="1" t="str">
        <f t="shared" si="0"/>
        <v>Fr -43201,Yssingeaux</v>
      </c>
    </row>
    <row r="8" spans="2:9" x14ac:dyDescent="0.25">
      <c r="B8" s="1" t="s">
        <v>17</v>
      </c>
      <c r="C8" s="1" t="s">
        <v>18</v>
      </c>
      <c r="D8" s="1">
        <v>43202</v>
      </c>
      <c r="E8" s="1" t="s">
        <v>10</v>
      </c>
      <c r="F8" s="1" t="s">
        <v>11</v>
      </c>
      <c r="G8" s="1" t="s">
        <v>19</v>
      </c>
      <c r="H8" s="2" t="s">
        <v>13</v>
      </c>
      <c r="I8" s="1" t="str">
        <f t="shared" si="0"/>
        <v>Fr -43202,Yssingeaux</v>
      </c>
    </row>
    <row r="9" spans="2:9" x14ac:dyDescent="0.25">
      <c r="B9" s="1" t="s">
        <v>20</v>
      </c>
      <c r="C9" s="1" t="s">
        <v>21</v>
      </c>
      <c r="D9" s="1">
        <v>43203</v>
      </c>
      <c r="E9" s="1" t="s">
        <v>10</v>
      </c>
      <c r="F9" s="1" t="s">
        <v>11</v>
      </c>
      <c r="G9" s="1" t="s">
        <v>22</v>
      </c>
      <c r="H9" s="2" t="s">
        <v>13</v>
      </c>
      <c r="I9" s="1" t="str">
        <f t="shared" si="0"/>
        <v>Fr -43203,Yssingeaux</v>
      </c>
    </row>
    <row r="10" spans="2:9" x14ac:dyDescent="0.25">
      <c r="B10" s="1" t="s">
        <v>23</v>
      </c>
      <c r="C10" s="1" t="s">
        <v>24</v>
      </c>
      <c r="D10" s="1">
        <v>43204</v>
      </c>
      <c r="E10" s="1" t="s">
        <v>10</v>
      </c>
      <c r="F10" s="1" t="s">
        <v>11</v>
      </c>
      <c r="G10" s="1" t="s">
        <v>25</v>
      </c>
      <c r="H10" s="2" t="s">
        <v>13</v>
      </c>
      <c r="I10" s="1" t="str">
        <f t="shared" si="0"/>
        <v>Fr -43204,Yssingeaux</v>
      </c>
    </row>
    <row r="11" spans="2:9" x14ac:dyDescent="0.25">
      <c r="B11" s="1" t="s">
        <v>26</v>
      </c>
      <c r="C11" s="1" t="s">
        <v>27</v>
      </c>
      <c r="D11" s="1">
        <v>43205</v>
      </c>
      <c r="E11" s="1" t="s">
        <v>10</v>
      </c>
      <c r="F11" s="1" t="s">
        <v>11</v>
      </c>
      <c r="G11" s="1" t="s">
        <v>28</v>
      </c>
      <c r="H11" s="2" t="s">
        <v>13</v>
      </c>
      <c r="I11" s="1" t="str">
        <f t="shared" si="0"/>
        <v>Fr -43205,Yssingeaux</v>
      </c>
    </row>
    <row r="12" spans="2:9" x14ac:dyDescent="0.25">
      <c r="B12" s="1" t="s">
        <v>29</v>
      </c>
      <c r="C12" s="1" t="s">
        <v>30</v>
      </c>
      <c r="D12" s="1">
        <v>43206</v>
      </c>
      <c r="E12" s="1" t="s">
        <v>10</v>
      </c>
      <c r="F12" s="1" t="s">
        <v>11</v>
      </c>
      <c r="G12" s="1" t="s">
        <v>31</v>
      </c>
      <c r="H12" s="2" t="s">
        <v>13</v>
      </c>
      <c r="I12" s="1" t="str">
        <f t="shared" si="0"/>
        <v>Fr -43206,Yssingeaux</v>
      </c>
    </row>
    <row r="13" spans="2:9" x14ac:dyDescent="0.25">
      <c r="B13" s="1" t="s">
        <v>32</v>
      </c>
      <c r="C13" s="1" t="s">
        <v>33</v>
      </c>
      <c r="D13" s="1">
        <v>43207</v>
      </c>
      <c r="E13" s="1" t="s">
        <v>10</v>
      </c>
      <c r="F13" s="1" t="s">
        <v>11</v>
      </c>
      <c r="G13" s="1" t="s">
        <v>34</v>
      </c>
      <c r="H13" s="2" t="s">
        <v>13</v>
      </c>
      <c r="I13" s="1" t="str">
        <f t="shared" si="0"/>
        <v>Fr -43207,Yssingeaux</v>
      </c>
    </row>
    <row r="14" spans="2:9" x14ac:dyDescent="0.25">
      <c r="B14" s="1" t="s">
        <v>35</v>
      </c>
      <c r="C14" s="1" t="s">
        <v>36</v>
      </c>
      <c r="D14" s="1">
        <v>43208</v>
      </c>
      <c r="E14" s="1" t="s">
        <v>10</v>
      </c>
      <c r="F14" s="1" t="s">
        <v>11</v>
      </c>
      <c r="G14" s="1" t="s">
        <v>37</v>
      </c>
      <c r="H14" s="2" t="s">
        <v>13</v>
      </c>
      <c r="I14" s="1" t="str">
        <f t="shared" si="0"/>
        <v>Fr -43208,Yssingeaux</v>
      </c>
    </row>
    <row r="15" spans="2:9" x14ac:dyDescent="0.25">
      <c r="B15" s="1" t="s">
        <v>38</v>
      </c>
      <c r="C15" s="1" t="s">
        <v>39</v>
      </c>
      <c r="D15" s="1">
        <v>43209</v>
      </c>
      <c r="E15" s="1" t="s">
        <v>10</v>
      </c>
      <c r="F15" s="1" t="s">
        <v>11</v>
      </c>
      <c r="G15" s="1" t="s">
        <v>40</v>
      </c>
      <c r="H15" s="2" t="s">
        <v>13</v>
      </c>
      <c r="I15" s="1" t="str">
        <f t="shared" si="0"/>
        <v>Fr -43209,Yssingeaux</v>
      </c>
    </row>
    <row r="16" spans="2:9" x14ac:dyDescent="0.25">
      <c r="B16" s="1" t="s">
        <v>41</v>
      </c>
      <c r="C16" s="1" t="s">
        <v>42</v>
      </c>
      <c r="D16" s="1">
        <v>43210</v>
      </c>
      <c r="E16" s="1" t="s">
        <v>10</v>
      </c>
      <c r="F16" s="1" t="s">
        <v>11</v>
      </c>
      <c r="G16" s="1" t="s">
        <v>43</v>
      </c>
      <c r="H16" s="2" t="s">
        <v>13</v>
      </c>
      <c r="I16" s="1" t="str">
        <f t="shared" si="0"/>
        <v>Fr -43210,Yssingeaux</v>
      </c>
    </row>
    <row r="17" spans="2:9" x14ac:dyDescent="0.25">
      <c r="B17" s="1" t="s">
        <v>44</v>
      </c>
      <c r="C17" s="1" t="s">
        <v>45</v>
      </c>
      <c r="D17" s="1">
        <v>43211</v>
      </c>
      <c r="E17" s="1" t="s">
        <v>10</v>
      </c>
      <c r="F17" s="1" t="s">
        <v>11</v>
      </c>
      <c r="G17" s="1" t="s">
        <v>46</v>
      </c>
      <c r="H17" s="2" t="s">
        <v>13</v>
      </c>
      <c r="I17" s="1" t="str">
        <f t="shared" si="0"/>
        <v>Fr -43211,Yssingeaux</v>
      </c>
    </row>
    <row r="18" spans="2:9" x14ac:dyDescent="0.25">
      <c r="B18" s="1" t="s">
        <v>47</v>
      </c>
      <c r="C18" s="1" t="s">
        <v>48</v>
      </c>
      <c r="D18" s="1">
        <v>43212</v>
      </c>
      <c r="E18" s="1" t="s">
        <v>10</v>
      </c>
      <c r="F18" s="1" t="s">
        <v>11</v>
      </c>
      <c r="G18" s="1" t="s">
        <v>49</v>
      </c>
      <c r="H18" s="2" t="s">
        <v>13</v>
      </c>
      <c r="I18" s="1" t="str">
        <f t="shared" si="0"/>
        <v>Fr -43212,Yssingeaux</v>
      </c>
    </row>
    <row r="19" spans="2:9" x14ac:dyDescent="0.25">
      <c r="B19" s="1" t="s">
        <v>50</v>
      </c>
      <c r="C19" s="1" t="s">
        <v>51</v>
      </c>
      <c r="D19" s="1">
        <v>43213</v>
      </c>
      <c r="E19" s="1" t="s">
        <v>10</v>
      </c>
      <c r="F19" s="1" t="s">
        <v>11</v>
      </c>
      <c r="G19" s="1" t="s">
        <v>52</v>
      </c>
      <c r="H19" s="2" t="s">
        <v>13</v>
      </c>
      <c r="I19" s="1" t="str">
        <f t="shared" si="0"/>
        <v>Fr -43213,Yssingeaux</v>
      </c>
    </row>
    <row r="20" spans="2:9" x14ac:dyDescent="0.25">
      <c r="B20" s="1" t="s">
        <v>53</v>
      </c>
      <c r="C20" s="1" t="s">
        <v>54</v>
      </c>
      <c r="D20" s="1">
        <v>43214</v>
      </c>
      <c r="E20" s="1" t="s">
        <v>10</v>
      </c>
      <c r="F20" s="1" t="s">
        <v>11</v>
      </c>
      <c r="G20" s="1" t="s">
        <v>55</v>
      </c>
      <c r="H20" s="2" t="s">
        <v>13</v>
      </c>
      <c r="I20" s="1" t="str">
        <f t="shared" si="0"/>
        <v>Fr -43214,Yssingeaux</v>
      </c>
    </row>
    <row r="21" spans="2:9" x14ac:dyDescent="0.25">
      <c r="B21" s="1" t="s">
        <v>56</v>
      </c>
      <c r="C21" s="1" t="s">
        <v>57</v>
      </c>
      <c r="D21" s="1">
        <v>43215</v>
      </c>
      <c r="E21" s="1" t="s">
        <v>10</v>
      </c>
      <c r="F21" s="1" t="s">
        <v>11</v>
      </c>
      <c r="G21" s="1" t="s">
        <v>58</v>
      </c>
      <c r="H21" s="2" t="s">
        <v>13</v>
      </c>
      <c r="I21" s="1" t="str">
        <f t="shared" si="0"/>
        <v>Fr -43215,Yssingeaux</v>
      </c>
    </row>
    <row r="22" spans="2:9" x14ac:dyDescent="0.25">
      <c r="B22" s="1" t="s">
        <v>59</v>
      </c>
      <c r="C22" s="1" t="s">
        <v>60</v>
      </c>
      <c r="D22" s="1">
        <v>43216</v>
      </c>
      <c r="E22" s="1" t="s">
        <v>10</v>
      </c>
      <c r="F22" s="1" t="s">
        <v>11</v>
      </c>
      <c r="G22" s="1" t="s">
        <v>61</v>
      </c>
      <c r="H22" s="2" t="s">
        <v>13</v>
      </c>
      <c r="I22" s="1" t="str">
        <f t="shared" si="0"/>
        <v>Fr -43216,Yssingeaux</v>
      </c>
    </row>
  </sheetData>
  <hyperlinks>
    <hyperlink ref="H22" r:id="rId1"/>
    <hyperlink ref="H21" r:id="rId2"/>
    <hyperlink ref="H20" r:id="rId3"/>
    <hyperlink ref="H19" r:id="rId4"/>
    <hyperlink ref="H18" r:id="rId5"/>
    <hyperlink ref="H17" r:id="rId6"/>
    <hyperlink ref="H16" r:id="rId7"/>
    <hyperlink ref="H15" r:id="rId8"/>
    <hyperlink ref="H14" r:id="rId9"/>
    <hyperlink ref="H13" r:id="rId10"/>
    <hyperlink ref="H12" r:id="rId11"/>
    <hyperlink ref="H11" r:id="rId12"/>
    <hyperlink ref="H10" r:id="rId13"/>
    <hyperlink ref="H9" r:id="rId14"/>
    <hyperlink ref="H8" r:id="rId15"/>
    <hyperlink ref="H7" r:id="rId16"/>
    <hyperlink ref="H6" r:id="rId17"/>
  </hyperlinks>
  <pageMargins left="0.7" right="0.7" top="0.75" bottom="0.75" header="0.3" footer="0.3"/>
  <drawing r:id="rId18"/>
  <tableParts count="1">
    <tablePart r:id="rId19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25"/>
  <sheetViews>
    <sheetView showGridLines="0" showRowColHeaders="0" workbookViewId="0">
      <selection activeCell="B1" sqref="B1"/>
    </sheetView>
  </sheetViews>
  <sheetFormatPr baseColWidth="10" defaultRowHeight="15" x14ac:dyDescent="0.25"/>
  <cols>
    <col min="2" max="2" width="14.42578125" customWidth="1"/>
    <col min="3" max="3" width="15" customWidth="1"/>
    <col min="4" max="4" width="13.140625" customWidth="1"/>
    <col min="5" max="5" width="14.7109375" customWidth="1"/>
    <col min="6" max="6" width="16.42578125" customWidth="1"/>
    <col min="7" max="7" width="15.42578125" customWidth="1"/>
    <col min="8" max="8" width="22.85546875" bestFit="1" customWidth="1"/>
    <col min="9" max="9" width="19.28515625" bestFit="1" customWidth="1"/>
  </cols>
  <sheetData>
    <row r="1" spans="1:9" ht="50.25" customHeight="1" x14ac:dyDescent="0.25">
      <c r="A1" t="s">
        <v>62</v>
      </c>
    </row>
    <row r="5" spans="1:9" x14ac:dyDescent="0.25"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</row>
    <row r="6" spans="1:9" x14ac:dyDescent="0.25">
      <c r="B6" s="4" t="s">
        <v>62</v>
      </c>
      <c r="C6" s="4" t="s">
        <v>9</v>
      </c>
      <c r="D6" s="4">
        <v>43200</v>
      </c>
      <c r="E6" s="4" t="s">
        <v>10</v>
      </c>
      <c r="F6" s="4" t="s">
        <v>11</v>
      </c>
      <c r="G6" s="4" t="s">
        <v>12</v>
      </c>
      <c r="H6" s="5" t="s">
        <v>13</v>
      </c>
      <c r="I6" s="4" t="str">
        <f>CONCATENATE(LEFT(F6,2)," -",D6,",",E6)</f>
        <v>Fr -43200,Yssingeaux</v>
      </c>
    </row>
    <row r="7" spans="1:9" x14ac:dyDescent="0.25">
      <c r="B7" s="4" t="s">
        <v>63</v>
      </c>
      <c r="C7" s="4" t="s">
        <v>15</v>
      </c>
      <c r="D7" s="4">
        <v>43201</v>
      </c>
      <c r="E7" s="4" t="s">
        <v>10</v>
      </c>
      <c r="F7" s="4" t="s">
        <v>11</v>
      </c>
      <c r="G7" s="4" t="s">
        <v>16</v>
      </c>
      <c r="H7" s="5" t="s">
        <v>13</v>
      </c>
      <c r="I7" s="4" t="str">
        <f t="shared" ref="I7:I22" si="0">CONCATENATE(LEFT(F7,2)," -",D7,",",E7)</f>
        <v>Fr -43201,Yssingeaux</v>
      </c>
    </row>
    <row r="8" spans="1:9" x14ac:dyDescent="0.25">
      <c r="B8" s="4" t="s">
        <v>64</v>
      </c>
      <c r="C8" s="4" t="s">
        <v>18</v>
      </c>
      <c r="D8" s="4">
        <v>43202</v>
      </c>
      <c r="E8" s="4" t="s">
        <v>10</v>
      </c>
      <c r="F8" s="4" t="s">
        <v>11</v>
      </c>
      <c r="G8" s="4" t="s">
        <v>19</v>
      </c>
      <c r="H8" s="5" t="s">
        <v>13</v>
      </c>
      <c r="I8" s="4" t="str">
        <f t="shared" si="0"/>
        <v>Fr -43202,Yssingeaux</v>
      </c>
    </row>
    <row r="9" spans="1:9" x14ac:dyDescent="0.25">
      <c r="B9" s="4" t="s">
        <v>65</v>
      </c>
      <c r="C9" s="4" t="s">
        <v>21</v>
      </c>
      <c r="D9" s="4">
        <v>43203</v>
      </c>
      <c r="E9" s="4" t="s">
        <v>10</v>
      </c>
      <c r="F9" s="4" t="s">
        <v>11</v>
      </c>
      <c r="G9" s="4" t="s">
        <v>22</v>
      </c>
      <c r="H9" s="5" t="s">
        <v>13</v>
      </c>
      <c r="I9" s="4" t="str">
        <f t="shared" si="0"/>
        <v>Fr -43203,Yssingeaux</v>
      </c>
    </row>
    <row r="10" spans="1:9" x14ac:dyDescent="0.25">
      <c r="B10" s="4" t="s">
        <v>66</v>
      </c>
      <c r="C10" s="4" t="s">
        <v>24</v>
      </c>
      <c r="D10" s="4">
        <v>43204</v>
      </c>
      <c r="E10" s="4" t="s">
        <v>10</v>
      </c>
      <c r="F10" s="4" t="s">
        <v>11</v>
      </c>
      <c r="G10" s="4" t="s">
        <v>25</v>
      </c>
      <c r="H10" s="5" t="s">
        <v>13</v>
      </c>
      <c r="I10" s="4" t="str">
        <f t="shared" si="0"/>
        <v>Fr -43204,Yssingeaux</v>
      </c>
    </row>
    <row r="11" spans="1:9" x14ac:dyDescent="0.25">
      <c r="B11" s="4" t="s">
        <v>67</v>
      </c>
      <c r="C11" s="4" t="s">
        <v>27</v>
      </c>
      <c r="D11" s="4">
        <v>43205</v>
      </c>
      <c r="E11" s="4" t="s">
        <v>10</v>
      </c>
      <c r="F11" s="4" t="s">
        <v>11</v>
      </c>
      <c r="G11" s="4" t="s">
        <v>28</v>
      </c>
      <c r="H11" s="5" t="s">
        <v>13</v>
      </c>
      <c r="I11" s="4" t="str">
        <f t="shared" si="0"/>
        <v>Fr -43205,Yssingeaux</v>
      </c>
    </row>
    <row r="12" spans="1:9" x14ac:dyDescent="0.25">
      <c r="B12" s="4" t="s">
        <v>68</v>
      </c>
      <c r="C12" s="4" t="s">
        <v>30</v>
      </c>
      <c r="D12" s="4">
        <v>43206</v>
      </c>
      <c r="E12" s="4" t="s">
        <v>10</v>
      </c>
      <c r="F12" s="4" t="s">
        <v>11</v>
      </c>
      <c r="G12" s="4" t="s">
        <v>31</v>
      </c>
      <c r="H12" s="5" t="s">
        <v>13</v>
      </c>
      <c r="I12" s="4" t="str">
        <f t="shared" si="0"/>
        <v>Fr -43206,Yssingeaux</v>
      </c>
    </row>
    <row r="13" spans="1:9" x14ac:dyDescent="0.25">
      <c r="B13" s="4" t="s">
        <v>69</v>
      </c>
      <c r="C13" s="4" t="s">
        <v>33</v>
      </c>
      <c r="D13" s="4">
        <v>43207</v>
      </c>
      <c r="E13" s="4" t="s">
        <v>10</v>
      </c>
      <c r="F13" s="4" t="s">
        <v>11</v>
      </c>
      <c r="G13" s="4" t="s">
        <v>34</v>
      </c>
      <c r="H13" s="5" t="s">
        <v>13</v>
      </c>
      <c r="I13" s="4" t="str">
        <f t="shared" si="0"/>
        <v>Fr -43207,Yssingeaux</v>
      </c>
    </row>
    <row r="14" spans="1:9" x14ac:dyDescent="0.25">
      <c r="B14" s="4" t="s">
        <v>70</v>
      </c>
      <c r="C14" s="4" t="s">
        <v>36</v>
      </c>
      <c r="D14" s="4">
        <v>43208</v>
      </c>
      <c r="E14" s="4" t="s">
        <v>10</v>
      </c>
      <c r="F14" s="4" t="s">
        <v>11</v>
      </c>
      <c r="G14" s="4" t="s">
        <v>37</v>
      </c>
      <c r="H14" s="5" t="s">
        <v>13</v>
      </c>
      <c r="I14" s="4" t="str">
        <f t="shared" si="0"/>
        <v>Fr -43208,Yssingeaux</v>
      </c>
    </row>
    <row r="15" spans="1:9" x14ac:dyDescent="0.25">
      <c r="B15" s="4" t="s">
        <v>71</v>
      </c>
      <c r="C15" s="4" t="s">
        <v>39</v>
      </c>
      <c r="D15" s="4">
        <v>43209</v>
      </c>
      <c r="E15" s="4" t="s">
        <v>10</v>
      </c>
      <c r="F15" s="4" t="s">
        <v>11</v>
      </c>
      <c r="G15" s="4" t="s">
        <v>40</v>
      </c>
      <c r="H15" s="5" t="s">
        <v>13</v>
      </c>
      <c r="I15" s="4" t="str">
        <f t="shared" si="0"/>
        <v>Fr -43209,Yssingeaux</v>
      </c>
    </row>
    <row r="16" spans="1:9" x14ac:dyDescent="0.25">
      <c r="B16" s="4" t="s">
        <v>72</v>
      </c>
      <c r="C16" s="4" t="s">
        <v>42</v>
      </c>
      <c r="D16" s="4">
        <v>43210</v>
      </c>
      <c r="E16" s="4" t="s">
        <v>10</v>
      </c>
      <c r="F16" s="4" t="s">
        <v>11</v>
      </c>
      <c r="G16" s="4" t="s">
        <v>43</v>
      </c>
      <c r="H16" s="5" t="s">
        <v>13</v>
      </c>
      <c r="I16" s="4" t="str">
        <f t="shared" si="0"/>
        <v>Fr -43210,Yssingeaux</v>
      </c>
    </row>
    <row r="17" spans="2:9" x14ac:dyDescent="0.25">
      <c r="B17" s="4" t="s">
        <v>73</v>
      </c>
      <c r="C17" s="4" t="s">
        <v>45</v>
      </c>
      <c r="D17" s="4">
        <v>43211</v>
      </c>
      <c r="E17" s="4" t="s">
        <v>10</v>
      </c>
      <c r="F17" s="4" t="s">
        <v>11</v>
      </c>
      <c r="G17" s="4" t="s">
        <v>46</v>
      </c>
      <c r="H17" s="5" t="s">
        <v>13</v>
      </c>
      <c r="I17" s="4" t="str">
        <f t="shared" si="0"/>
        <v>Fr -43211,Yssingeaux</v>
      </c>
    </row>
    <row r="18" spans="2:9" x14ac:dyDescent="0.25">
      <c r="B18" s="4" t="s">
        <v>74</v>
      </c>
      <c r="C18" s="4" t="s">
        <v>48</v>
      </c>
      <c r="D18" s="4">
        <v>43212</v>
      </c>
      <c r="E18" s="4" t="s">
        <v>10</v>
      </c>
      <c r="F18" s="4" t="s">
        <v>11</v>
      </c>
      <c r="G18" s="4" t="s">
        <v>49</v>
      </c>
      <c r="H18" s="5" t="s">
        <v>13</v>
      </c>
      <c r="I18" s="4" t="str">
        <f t="shared" si="0"/>
        <v>Fr -43212,Yssingeaux</v>
      </c>
    </row>
    <row r="19" spans="2:9" x14ac:dyDescent="0.25">
      <c r="B19" s="4" t="s">
        <v>75</v>
      </c>
      <c r="C19" s="4" t="s">
        <v>51</v>
      </c>
      <c r="D19" s="4">
        <v>43213</v>
      </c>
      <c r="E19" s="4" t="s">
        <v>10</v>
      </c>
      <c r="F19" s="4" t="s">
        <v>11</v>
      </c>
      <c r="G19" s="4" t="s">
        <v>52</v>
      </c>
      <c r="H19" s="5" t="s">
        <v>13</v>
      </c>
      <c r="I19" s="4" t="str">
        <f t="shared" si="0"/>
        <v>Fr -43213,Yssingeaux</v>
      </c>
    </row>
    <row r="20" spans="2:9" x14ac:dyDescent="0.25">
      <c r="B20" s="4" t="s">
        <v>76</v>
      </c>
      <c r="C20" s="4" t="s">
        <v>54</v>
      </c>
      <c r="D20" s="4">
        <v>43214</v>
      </c>
      <c r="E20" s="4" t="s">
        <v>10</v>
      </c>
      <c r="F20" s="4" t="s">
        <v>11</v>
      </c>
      <c r="G20" s="4" t="s">
        <v>55</v>
      </c>
      <c r="H20" s="5" t="s">
        <v>13</v>
      </c>
      <c r="I20" s="4" t="str">
        <f t="shared" si="0"/>
        <v>Fr -43214,Yssingeaux</v>
      </c>
    </row>
    <row r="21" spans="2:9" x14ac:dyDescent="0.25">
      <c r="B21" s="4" t="s">
        <v>77</v>
      </c>
      <c r="C21" s="4" t="s">
        <v>57</v>
      </c>
      <c r="D21" s="4">
        <v>43215</v>
      </c>
      <c r="E21" s="4" t="s">
        <v>10</v>
      </c>
      <c r="F21" s="4" t="s">
        <v>11</v>
      </c>
      <c r="G21" s="4" t="s">
        <v>58</v>
      </c>
      <c r="H21" s="5" t="s">
        <v>13</v>
      </c>
      <c r="I21" s="4" t="str">
        <f t="shared" si="0"/>
        <v>Fr -43215,Yssingeaux</v>
      </c>
    </row>
    <row r="22" spans="2:9" x14ac:dyDescent="0.25">
      <c r="B22" s="4" t="s">
        <v>78</v>
      </c>
      <c r="C22" s="4" t="s">
        <v>60</v>
      </c>
      <c r="D22" s="4">
        <v>43216</v>
      </c>
      <c r="E22" s="4" t="s">
        <v>10</v>
      </c>
      <c r="F22" s="4" t="s">
        <v>11</v>
      </c>
      <c r="G22" s="4" t="s">
        <v>61</v>
      </c>
      <c r="H22" s="5" t="s">
        <v>13</v>
      </c>
      <c r="I22" s="4" t="str">
        <f t="shared" si="0"/>
        <v>Fr -43216,Yssingeaux</v>
      </c>
    </row>
    <row r="23" spans="2:9" x14ac:dyDescent="0.25">
      <c r="B23" s="4" t="s">
        <v>79</v>
      </c>
      <c r="C23" s="4" t="s">
        <v>80</v>
      </c>
      <c r="D23" s="4">
        <v>43217</v>
      </c>
      <c r="E23" s="4" t="s">
        <v>10</v>
      </c>
      <c r="F23" s="4" t="s">
        <v>11</v>
      </c>
      <c r="G23" s="4" t="s">
        <v>81</v>
      </c>
      <c r="H23" s="5" t="s">
        <v>13</v>
      </c>
      <c r="I23" s="4" t="str">
        <f>CONCATENATE(LEFT(F23,2)," -",D23,",",E23)</f>
        <v>Fr -43217,Yssingeaux</v>
      </c>
    </row>
    <row r="24" spans="2:9" x14ac:dyDescent="0.25">
      <c r="B24" s="4" t="s">
        <v>82</v>
      </c>
      <c r="C24" s="4" t="s">
        <v>83</v>
      </c>
      <c r="D24" s="4">
        <v>43218</v>
      </c>
      <c r="E24" s="4" t="s">
        <v>10</v>
      </c>
      <c r="F24" s="4" t="s">
        <v>11</v>
      </c>
      <c r="G24" s="4" t="s">
        <v>84</v>
      </c>
      <c r="H24" s="5" t="s">
        <v>13</v>
      </c>
      <c r="I24" s="4" t="str">
        <f t="shared" ref="I24:I25" si="1">CONCATENATE(LEFT(F24,2)," -",D24,",",E24)</f>
        <v>Fr -43218,Yssingeaux</v>
      </c>
    </row>
    <row r="25" spans="2:9" x14ac:dyDescent="0.25">
      <c r="B25" s="4" t="s">
        <v>85</v>
      </c>
      <c r="C25" s="4" t="s">
        <v>86</v>
      </c>
      <c r="D25" s="4">
        <v>43219</v>
      </c>
      <c r="E25" s="4" t="s">
        <v>10</v>
      </c>
      <c r="F25" s="4" t="s">
        <v>11</v>
      </c>
      <c r="G25" s="4" t="s">
        <v>87</v>
      </c>
      <c r="H25" s="5" t="s">
        <v>13</v>
      </c>
      <c r="I25" s="4" t="str">
        <f t="shared" si="1"/>
        <v>Fr -43219,Yssingeaux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4" r:id="rId19"/>
    <hyperlink ref="H25" r:id="rId20"/>
  </hyperlinks>
  <pageMargins left="0.7" right="0.7" top="0.75" bottom="0.75" header="0.3" footer="0.3"/>
  <drawing r:id="rId21"/>
  <tableParts count="1">
    <tablePart r:id="rId2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76"/>
  <sheetViews>
    <sheetView showGridLines="0" showRowColHeaders="0" workbookViewId="0">
      <selection activeCell="G53" sqref="G53"/>
    </sheetView>
  </sheetViews>
  <sheetFormatPr baseColWidth="10" defaultRowHeight="15" x14ac:dyDescent="0.25"/>
  <cols>
    <col min="1" max="1" width="11.42578125" style="1"/>
    <col min="2" max="2" width="17.5703125" style="1" bestFit="1" customWidth="1"/>
    <col min="3" max="3" width="23.85546875" style="1" bestFit="1" customWidth="1"/>
    <col min="4" max="6" width="11.42578125" style="1"/>
    <col min="7" max="7" width="13.28515625" style="1" customWidth="1"/>
    <col min="8" max="8" width="22.85546875" style="1" bestFit="1" customWidth="1"/>
    <col min="9" max="9" width="19.28515625" style="1" bestFit="1" customWidth="1"/>
    <col min="10" max="16384" width="11.42578125" style="1"/>
  </cols>
  <sheetData>
    <row r="1" spans="2:15" ht="50.25" customHeight="1" x14ac:dyDescent="0.25"/>
    <row r="6" spans="2:15" ht="15.75" thickBot="1" x14ac:dyDescent="0.3">
      <c r="B6" s="9" t="s">
        <v>172</v>
      </c>
      <c r="C6" s="10"/>
      <c r="D6" s="10"/>
      <c r="I6" s="9" t="s">
        <v>185</v>
      </c>
      <c r="J6" s="10"/>
      <c r="K6" s="10"/>
    </row>
    <row r="8" spans="2:15" x14ac:dyDescent="0.25">
      <c r="B8" s="11" t="s">
        <v>173</v>
      </c>
      <c r="C8" s="12" t="s">
        <v>181</v>
      </c>
      <c r="I8" s="11" t="s">
        <v>186</v>
      </c>
    </row>
    <row r="9" spans="2:15" x14ac:dyDescent="0.25">
      <c r="B9" s="11" t="s">
        <v>174</v>
      </c>
      <c r="C9" s="12" t="s">
        <v>109</v>
      </c>
    </row>
    <row r="10" spans="2:15" x14ac:dyDescent="0.25">
      <c r="B10" s="11" t="s">
        <v>175</v>
      </c>
      <c r="C10" s="12" t="s">
        <v>182</v>
      </c>
      <c r="I10" s="11" t="s">
        <v>187</v>
      </c>
    </row>
    <row r="11" spans="2:15" x14ac:dyDescent="0.25">
      <c r="B11" s="11" t="s">
        <v>176</v>
      </c>
      <c r="C11" s="12" t="s">
        <v>183</v>
      </c>
    </row>
    <row r="12" spans="2:15" x14ac:dyDescent="0.25">
      <c r="B12" s="11" t="s">
        <v>177</v>
      </c>
      <c r="C12" s="12" t="s">
        <v>153</v>
      </c>
    </row>
    <row r="13" spans="2:15" x14ac:dyDescent="0.25">
      <c r="B13" s="11" t="s">
        <v>178</v>
      </c>
      <c r="C13" s="12" t="s">
        <v>123</v>
      </c>
      <c r="H13" s="40"/>
      <c r="I13" s="40"/>
      <c r="J13" s="40"/>
      <c r="K13" s="40"/>
      <c r="L13" s="40"/>
      <c r="M13" s="40"/>
      <c r="N13" s="40"/>
      <c r="O13" s="40"/>
    </row>
    <row r="14" spans="2:15" x14ac:dyDescent="0.25">
      <c r="B14" s="11" t="s">
        <v>179</v>
      </c>
      <c r="C14" s="12" t="s">
        <v>151</v>
      </c>
      <c r="H14" s="40"/>
      <c r="I14" s="50"/>
      <c r="J14" s="40"/>
      <c r="K14" s="50"/>
      <c r="L14" s="40"/>
      <c r="M14" s="50"/>
      <c r="N14" s="40"/>
      <c r="O14" s="40"/>
    </row>
    <row r="15" spans="2:15" x14ac:dyDescent="0.25">
      <c r="B15" s="11" t="s">
        <v>180</v>
      </c>
      <c r="C15" s="12" t="s">
        <v>184</v>
      </c>
      <c r="H15" s="40"/>
      <c r="I15" s="40"/>
      <c r="J15" s="40"/>
      <c r="K15" s="40"/>
      <c r="L15" s="40"/>
      <c r="M15" s="40"/>
      <c r="N15" s="40"/>
      <c r="O15" s="40"/>
    </row>
    <row r="16" spans="2:15" x14ac:dyDescent="0.25">
      <c r="H16" s="40"/>
      <c r="I16" s="40"/>
      <c r="J16" s="40"/>
      <c r="K16" s="40"/>
      <c r="L16" s="40"/>
      <c r="M16" s="40"/>
      <c r="N16" s="40"/>
      <c r="O16" s="40"/>
    </row>
    <row r="17" spans="2:15" ht="15.75" thickBot="1" x14ac:dyDescent="0.3">
      <c r="B17" s="9" t="s">
        <v>108</v>
      </c>
      <c r="C17" s="10"/>
      <c r="D17" s="10"/>
      <c r="H17" s="40"/>
      <c r="I17" s="40"/>
      <c r="J17" s="40"/>
      <c r="K17" s="40"/>
      <c r="L17" s="40"/>
      <c r="M17" s="40"/>
      <c r="N17" s="40"/>
      <c r="O17" s="40"/>
    </row>
    <row r="18" spans="2:15" ht="15.75" thickBot="1" x14ac:dyDescent="0.3">
      <c r="F18" s="1" t="s">
        <v>62</v>
      </c>
      <c r="H18" s="40"/>
      <c r="I18" s="40"/>
      <c r="J18" s="40"/>
      <c r="K18" s="40"/>
      <c r="L18" s="40"/>
      <c r="M18" s="40"/>
      <c r="N18" s="40"/>
      <c r="O18" s="40"/>
    </row>
    <row r="19" spans="2:15" ht="15.75" thickBot="1" x14ac:dyDescent="0.3">
      <c r="B19" s="11" t="s">
        <v>109</v>
      </c>
      <c r="C19" s="12" t="s">
        <v>110</v>
      </c>
      <c r="D19" s="13">
        <v>2</v>
      </c>
      <c r="E19" s="14" t="str">
        <f>C19&amp;TEXT(D19,"00000")</f>
        <v>ART-00002</v>
      </c>
      <c r="H19" s="40"/>
      <c r="I19" s="40"/>
      <c r="J19" s="40"/>
      <c r="K19" s="40"/>
      <c r="L19" s="40"/>
      <c r="M19" s="40"/>
      <c r="N19" s="40"/>
      <c r="O19" s="40"/>
    </row>
    <row r="20" spans="2:15" ht="15.75" thickBot="1" x14ac:dyDescent="0.3">
      <c r="B20" s="11" t="s">
        <v>124</v>
      </c>
      <c r="C20" s="12" t="s">
        <v>125</v>
      </c>
      <c r="D20" s="13">
        <v>5</v>
      </c>
      <c r="E20" s="14" t="str">
        <f>C20&amp;TEXT(D20,"00000")</f>
        <v>ORD-00005</v>
      </c>
      <c r="H20" s="40"/>
      <c r="I20" s="40"/>
      <c r="J20" s="40"/>
      <c r="K20" s="40"/>
      <c r="L20" s="40"/>
      <c r="M20" s="40"/>
      <c r="N20" s="40"/>
      <c r="O20" s="40"/>
    </row>
    <row r="21" spans="2:15" ht="15.75" thickBot="1" x14ac:dyDescent="0.3">
      <c r="B21" s="11" t="s">
        <v>153</v>
      </c>
      <c r="C21" s="12" t="s">
        <v>154</v>
      </c>
      <c r="D21" s="13">
        <v>1</v>
      </c>
      <c r="E21" s="14" t="str">
        <f>C21&amp;TEXT(D21,"00000")</f>
        <v>BOO-00001</v>
      </c>
      <c r="H21" s="40"/>
      <c r="I21" s="40"/>
      <c r="J21" s="40"/>
      <c r="K21" s="40"/>
      <c r="L21" s="40"/>
      <c r="M21" s="40"/>
      <c r="N21" s="40"/>
      <c r="O21" s="40"/>
    </row>
    <row r="22" spans="2:15" x14ac:dyDescent="0.25">
      <c r="H22" s="40"/>
      <c r="I22" s="40"/>
      <c r="J22" s="40"/>
      <c r="K22" s="40"/>
      <c r="L22" s="40"/>
      <c r="M22" s="40"/>
      <c r="N22" s="40"/>
      <c r="O22" s="40"/>
    </row>
    <row r="23" spans="2:15" x14ac:dyDescent="0.25">
      <c r="H23" s="40"/>
      <c r="I23" s="40"/>
      <c r="J23" s="40"/>
      <c r="K23" s="40"/>
      <c r="L23" s="40"/>
      <c r="M23" s="40"/>
      <c r="N23" s="40"/>
      <c r="O23" s="40"/>
    </row>
    <row r="24" spans="2:15" x14ac:dyDescent="0.25">
      <c r="H24" s="40"/>
      <c r="I24" s="40"/>
      <c r="J24" s="40"/>
      <c r="K24" s="40"/>
      <c r="L24" s="40"/>
      <c r="M24" s="40"/>
      <c r="N24" s="40"/>
      <c r="O24" s="40"/>
    </row>
    <row r="25" spans="2:15" ht="15.75" thickBot="1" x14ac:dyDescent="0.3">
      <c r="B25" s="33" t="s">
        <v>136</v>
      </c>
      <c r="C25" s="10"/>
      <c r="D25" s="10"/>
      <c r="H25" s="40"/>
      <c r="I25" s="40"/>
      <c r="J25" s="40"/>
      <c r="K25" s="40"/>
      <c r="L25" s="40"/>
      <c r="M25" s="40"/>
      <c r="N25" s="40"/>
      <c r="O25" s="40"/>
    </row>
    <row r="27" spans="2:15" x14ac:dyDescent="0.25">
      <c r="B27" s="11" t="s">
        <v>137</v>
      </c>
      <c r="C27" s="1" t="s">
        <v>141</v>
      </c>
    </row>
    <row r="28" spans="2:15" x14ac:dyDescent="0.25">
      <c r="B28" s="11" t="s">
        <v>1</v>
      </c>
      <c r="C28" s="1" t="s">
        <v>142</v>
      </c>
    </row>
    <row r="29" spans="2:15" x14ac:dyDescent="0.25">
      <c r="B29" s="11" t="s">
        <v>138</v>
      </c>
      <c r="C29" s="1">
        <v>43200</v>
      </c>
    </row>
    <row r="30" spans="2:15" x14ac:dyDescent="0.25">
      <c r="B30" s="11" t="s">
        <v>3</v>
      </c>
      <c r="C30" s="1" t="s">
        <v>10</v>
      </c>
    </row>
    <row r="31" spans="2:15" x14ac:dyDescent="0.25">
      <c r="B31" s="11" t="s">
        <v>4</v>
      </c>
      <c r="C31" s="1" t="s">
        <v>11</v>
      </c>
    </row>
    <row r="32" spans="2:15" x14ac:dyDescent="0.25">
      <c r="B32" s="11" t="s">
        <v>139</v>
      </c>
      <c r="C32" s="1" t="s">
        <v>143</v>
      </c>
    </row>
    <row r="33" spans="2:6" x14ac:dyDescent="0.25">
      <c r="B33" s="11" t="s">
        <v>6</v>
      </c>
      <c r="C33" s="2" t="s">
        <v>144</v>
      </c>
    </row>
    <row r="35" spans="2:6" x14ac:dyDescent="0.25">
      <c r="B35" s="11" t="s">
        <v>140</v>
      </c>
      <c r="C35" s="54" t="s">
        <v>145</v>
      </c>
      <c r="D35" s="55"/>
      <c r="E35" s="55"/>
      <c r="F35" s="56"/>
    </row>
    <row r="36" spans="2:6" x14ac:dyDescent="0.25">
      <c r="C36" s="57"/>
      <c r="D36" s="58"/>
      <c r="E36" s="58"/>
      <c r="F36" s="59"/>
    </row>
    <row r="37" spans="2:6" x14ac:dyDescent="0.25">
      <c r="C37" s="57"/>
      <c r="D37" s="58"/>
      <c r="E37" s="58"/>
      <c r="F37" s="59"/>
    </row>
    <row r="38" spans="2:6" x14ac:dyDescent="0.25">
      <c r="C38" s="57"/>
      <c r="D38" s="58"/>
      <c r="E38" s="58"/>
      <c r="F38" s="59"/>
    </row>
    <row r="39" spans="2:6" x14ac:dyDescent="0.25">
      <c r="C39" s="57"/>
      <c r="D39" s="58"/>
      <c r="E39" s="58"/>
      <c r="F39" s="59"/>
    </row>
    <row r="40" spans="2:6" x14ac:dyDescent="0.25">
      <c r="C40" s="57"/>
      <c r="D40" s="58"/>
      <c r="E40" s="58"/>
      <c r="F40" s="59"/>
    </row>
    <row r="41" spans="2:6" x14ac:dyDescent="0.25">
      <c r="C41" s="60"/>
      <c r="D41" s="61"/>
      <c r="E41" s="61"/>
      <c r="F41" s="62"/>
    </row>
    <row r="45" spans="2:6" ht="15.75" thickBot="1" x14ac:dyDescent="0.3">
      <c r="B45" s="33" t="s">
        <v>159</v>
      </c>
      <c r="C45" s="10"/>
      <c r="D45" s="10"/>
    </row>
    <row r="47" spans="2:6" x14ac:dyDescent="0.25">
      <c r="B47" s="1" t="s">
        <v>160</v>
      </c>
      <c r="C47" s="12" t="s">
        <v>166</v>
      </c>
      <c r="D47" s="36">
        <f>SUM(Tableau3[Valeur Stock])</f>
        <v>0</v>
      </c>
    </row>
    <row r="48" spans="2:6" x14ac:dyDescent="0.25">
      <c r="B48" s="1" t="s">
        <v>161</v>
      </c>
      <c r="C48" s="12" t="s">
        <v>167</v>
      </c>
      <c r="D48" s="12">
        <f>COUNTIF(Tableau4[Check],"OUVERT")</f>
        <v>6</v>
      </c>
    </row>
    <row r="49" spans="1:6" x14ac:dyDescent="0.25">
      <c r="B49" s="1" t="s">
        <v>162</v>
      </c>
      <c r="C49" s="12" t="s">
        <v>168</v>
      </c>
      <c r="D49" s="12">
        <f>COUNTIF(Tableau3[Flag],1)</f>
        <v>0</v>
      </c>
    </row>
    <row r="50" spans="1:6" x14ac:dyDescent="0.25">
      <c r="B50" s="1" t="s">
        <v>163</v>
      </c>
      <c r="C50" s="12" t="s">
        <v>169</v>
      </c>
      <c r="D50" s="12">
        <f>COUNTIF(Tableau3[Statuts],"Active")</f>
        <v>1</v>
      </c>
    </row>
    <row r="51" spans="1:6" x14ac:dyDescent="0.25">
      <c r="B51" s="1" t="s">
        <v>164</v>
      </c>
      <c r="C51" s="12" t="s">
        <v>170</v>
      </c>
      <c r="D51" s="12">
        <f>SUM(Tableau3[Stock])</f>
        <v>0</v>
      </c>
    </row>
    <row r="52" spans="1:6" x14ac:dyDescent="0.25">
      <c r="B52" s="1" t="s">
        <v>165</v>
      </c>
      <c r="C52" s="12" t="s">
        <v>171</v>
      </c>
      <c r="D52" s="12">
        <f>IFERROR(INDEX(Tableau5[REF],MATCH(1,Tableau5[Ranking],0)),"")</f>
        <v>12</v>
      </c>
      <c r="E52" s="12" t="str">
        <f>IFERROR(INDEX(Tableau5[REF],MATCH(2,Tableau5[Ranking],0)),"")</f>
        <v/>
      </c>
      <c r="F52" s="12" t="str">
        <f>IFERROR(INDEX(Tableau5[REF],MATCH(3,Tableau5[Ranking],0)),"")</f>
        <v/>
      </c>
    </row>
    <row r="53" spans="1:6" x14ac:dyDescent="0.25">
      <c r="D53" s="51"/>
    </row>
    <row r="57" spans="1:6" x14ac:dyDescent="0.25">
      <c r="A57" s="40"/>
      <c r="B57" s="40"/>
      <c r="C57" s="40"/>
      <c r="D57" s="40"/>
      <c r="E57" s="40"/>
    </row>
    <row r="58" spans="1:6" x14ac:dyDescent="0.25">
      <c r="A58" s="40"/>
      <c r="B58" s="40"/>
      <c r="C58" s="40"/>
      <c r="D58" s="40"/>
      <c r="E58" s="40"/>
    </row>
    <row r="59" spans="1:6" x14ac:dyDescent="0.25">
      <c r="A59" s="40"/>
      <c r="B59" s="40"/>
      <c r="C59" s="40"/>
      <c r="D59" s="40"/>
      <c r="E59" s="40"/>
    </row>
    <row r="60" spans="1:6" x14ac:dyDescent="0.25">
      <c r="A60" s="40"/>
      <c r="B60" s="40"/>
      <c r="C60" s="40"/>
      <c r="D60" s="40"/>
      <c r="E60" s="40"/>
    </row>
    <row r="61" spans="1:6" x14ac:dyDescent="0.25">
      <c r="A61" s="40"/>
      <c r="B61" s="40"/>
      <c r="C61" s="40"/>
      <c r="D61" s="40"/>
      <c r="E61" s="40"/>
    </row>
    <row r="62" spans="1:6" x14ac:dyDescent="0.25">
      <c r="A62" s="40"/>
      <c r="B62" s="40"/>
      <c r="C62" s="40"/>
      <c r="D62" s="40"/>
      <c r="E62" s="40"/>
    </row>
    <row r="63" spans="1:6" x14ac:dyDescent="0.25">
      <c r="A63" s="40"/>
      <c r="B63" s="40"/>
      <c r="C63" s="40"/>
      <c r="D63" s="40"/>
      <c r="E63" s="40"/>
    </row>
    <row r="64" spans="1:6" x14ac:dyDescent="0.25">
      <c r="A64" s="40"/>
      <c r="B64" s="40"/>
      <c r="C64" s="40"/>
      <c r="D64" s="40"/>
      <c r="E64" s="40"/>
    </row>
    <row r="65" spans="1:5" x14ac:dyDescent="0.25">
      <c r="A65" s="40"/>
      <c r="B65" s="40"/>
      <c r="C65" s="40"/>
      <c r="D65" s="40"/>
      <c r="E65" s="40"/>
    </row>
    <row r="66" spans="1:5" x14ac:dyDescent="0.25">
      <c r="A66" s="40"/>
      <c r="B66" s="40"/>
      <c r="C66" s="40"/>
      <c r="D66" s="40"/>
      <c r="E66" s="40"/>
    </row>
    <row r="67" spans="1:5" x14ac:dyDescent="0.25">
      <c r="A67" s="40"/>
      <c r="B67" s="40"/>
      <c r="C67" s="40"/>
      <c r="D67" s="40"/>
      <c r="E67" s="40"/>
    </row>
    <row r="68" spans="1:5" x14ac:dyDescent="0.25">
      <c r="A68" s="40"/>
      <c r="B68" s="40"/>
      <c r="C68" s="40"/>
      <c r="D68" s="40"/>
      <c r="E68" s="40"/>
    </row>
    <row r="69" spans="1:5" x14ac:dyDescent="0.25">
      <c r="A69" s="40"/>
      <c r="B69" s="40"/>
      <c r="C69" s="40"/>
      <c r="D69" s="40"/>
      <c r="E69" s="40"/>
    </row>
    <row r="70" spans="1:5" x14ac:dyDescent="0.25">
      <c r="A70" s="40"/>
      <c r="B70" s="40"/>
      <c r="C70" s="40"/>
      <c r="D70" s="40"/>
      <c r="E70" s="40"/>
    </row>
    <row r="71" spans="1:5" x14ac:dyDescent="0.25">
      <c r="A71" s="40"/>
      <c r="B71" s="40"/>
      <c r="C71" s="40"/>
      <c r="D71" s="40"/>
      <c r="E71" s="40"/>
    </row>
    <row r="72" spans="1:5" x14ac:dyDescent="0.25">
      <c r="A72" s="40"/>
      <c r="B72" s="40"/>
      <c r="C72" s="40"/>
      <c r="D72" s="40"/>
      <c r="E72" s="40"/>
    </row>
    <row r="73" spans="1:5" x14ac:dyDescent="0.25">
      <c r="A73" s="40"/>
      <c r="B73" s="40"/>
      <c r="C73" s="40"/>
      <c r="D73" s="40"/>
      <c r="E73" s="40"/>
    </row>
    <row r="74" spans="1:5" x14ac:dyDescent="0.25">
      <c r="A74" s="40"/>
      <c r="B74" s="40"/>
      <c r="C74" s="40"/>
      <c r="D74" s="40"/>
      <c r="E74" s="40"/>
    </row>
    <row r="75" spans="1:5" x14ac:dyDescent="0.25">
      <c r="A75" s="40"/>
      <c r="B75" s="40"/>
      <c r="C75" s="40"/>
      <c r="D75" s="40"/>
      <c r="E75" s="40"/>
    </row>
    <row r="76" spans="1:5" x14ac:dyDescent="0.25">
      <c r="A76" s="40"/>
      <c r="B76" s="40"/>
      <c r="C76" s="40"/>
      <c r="D76" s="40"/>
      <c r="E76" s="40"/>
    </row>
  </sheetData>
  <mergeCells count="1">
    <mergeCell ref="C35:F41"/>
  </mergeCells>
  <hyperlinks>
    <hyperlink ref="C33" r:id="rId1"/>
  </hyperlinks>
  <pageMargins left="0.7" right="0.7" top="0.75" bottom="0.75" header="0.3" footer="0.3"/>
  <pageSetup paperSize="9" orientation="portrait" verticalDpi="30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U26"/>
  <sheetViews>
    <sheetView showGridLines="0" showRowColHeaders="0" zoomScale="70" zoomScaleNormal="70" workbookViewId="0">
      <selection activeCell="B2" sqref="B2"/>
    </sheetView>
  </sheetViews>
  <sheetFormatPr baseColWidth="10" defaultRowHeight="15" x14ac:dyDescent="0.25"/>
  <cols>
    <col min="1" max="1" width="11.42578125" style="22"/>
    <col min="2" max="2" width="16.7109375" style="41" bestFit="1" customWidth="1"/>
    <col min="3" max="3" width="17.5703125" style="22" bestFit="1" customWidth="1"/>
    <col min="4" max="4" width="15" style="22" bestFit="1" customWidth="1"/>
    <col min="5" max="5" width="12.7109375" style="22" customWidth="1"/>
    <col min="6" max="6" width="20.140625" style="22" customWidth="1"/>
    <col min="7" max="7" width="17.85546875" style="22" bestFit="1" customWidth="1"/>
    <col min="8" max="9" width="17.5703125" style="22" bestFit="1" customWidth="1"/>
    <col min="10" max="10" width="17.7109375" style="22" bestFit="1" customWidth="1"/>
    <col min="11" max="11" width="18.42578125" style="22" bestFit="1" customWidth="1"/>
    <col min="12" max="12" width="19.140625" style="22" bestFit="1" customWidth="1"/>
    <col min="13" max="13" width="19" style="22" bestFit="1" customWidth="1"/>
    <col min="14" max="14" width="14.7109375" style="22" customWidth="1"/>
    <col min="15" max="15" width="11.85546875" style="22" customWidth="1"/>
    <col min="16" max="16" width="11.42578125" style="22"/>
    <col min="17" max="17" width="18.42578125" style="22" customWidth="1"/>
    <col min="18" max="18" width="18.7109375" style="22" bestFit="1" customWidth="1"/>
    <col min="19" max="19" width="14.85546875" style="22" customWidth="1"/>
    <col min="20" max="20" width="13.5703125" style="22" bestFit="1" customWidth="1"/>
    <col min="21" max="21" width="8.5703125" style="22" customWidth="1"/>
    <col min="22" max="16384" width="11.42578125" style="22"/>
  </cols>
  <sheetData>
    <row r="1" spans="2:21" ht="44.25" customHeight="1" x14ac:dyDescent="0.25">
      <c r="B1" s="40"/>
    </row>
    <row r="2" spans="2:21" s="43" customFormat="1" x14ac:dyDescent="0.25">
      <c r="B2" s="42" t="s">
        <v>194</v>
      </c>
      <c r="C2" s="42" t="s">
        <v>209</v>
      </c>
      <c r="D2" s="42" t="s">
        <v>221</v>
      </c>
      <c r="E2" s="42" t="s">
        <v>228</v>
      </c>
      <c r="F2" s="42" t="s">
        <v>232</v>
      </c>
      <c r="G2" s="42" t="s">
        <v>236</v>
      </c>
      <c r="H2" s="42" t="s">
        <v>244</v>
      </c>
      <c r="I2" s="42" t="s">
        <v>263</v>
      </c>
      <c r="J2" s="42" t="s">
        <v>277</v>
      </c>
      <c r="K2" s="42" t="s">
        <v>282</v>
      </c>
      <c r="L2" s="42" t="s">
        <v>303</v>
      </c>
      <c r="M2" s="42" t="s">
        <v>310</v>
      </c>
      <c r="N2" s="42" t="s">
        <v>313</v>
      </c>
      <c r="O2" s="42" t="s">
        <v>330</v>
      </c>
      <c r="P2" s="42" t="s">
        <v>339</v>
      </c>
      <c r="Q2" s="42" t="s">
        <v>353</v>
      </c>
      <c r="R2" s="42" t="s">
        <v>361</v>
      </c>
      <c r="S2" s="42" t="s">
        <v>363</v>
      </c>
      <c r="T2" s="42" t="s">
        <v>365</v>
      </c>
      <c r="U2" s="42" t="s">
        <v>373</v>
      </c>
    </row>
    <row r="3" spans="2:21" x14ac:dyDescent="0.25">
      <c r="B3" s="45" t="s">
        <v>195</v>
      </c>
      <c r="C3" s="45" t="s">
        <v>210</v>
      </c>
      <c r="D3" s="45" t="s">
        <v>222</v>
      </c>
      <c r="E3" s="45" t="s">
        <v>229</v>
      </c>
      <c r="F3" s="45" t="s">
        <v>233</v>
      </c>
      <c r="G3" s="45" t="s">
        <v>199</v>
      </c>
      <c r="H3" s="45" t="s">
        <v>245</v>
      </c>
      <c r="I3" s="45" t="s">
        <v>264</v>
      </c>
      <c r="J3" s="45" t="s">
        <v>278</v>
      </c>
      <c r="K3" s="45" t="s">
        <v>283</v>
      </c>
      <c r="L3" s="45" t="s">
        <v>304</v>
      </c>
      <c r="M3" s="45" t="s">
        <v>245</v>
      </c>
      <c r="N3" s="45" t="s">
        <v>314</v>
      </c>
      <c r="O3" s="45" t="s">
        <v>331</v>
      </c>
      <c r="P3" s="45" t="s">
        <v>340</v>
      </c>
      <c r="Q3" s="45" t="s">
        <v>354</v>
      </c>
      <c r="R3" s="45" t="s">
        <v>356</v>
      </c>
      <c r="S3" s="45" t="s">
        <v>364</v>
      </c>
      <c r="T3" s="45" t="s">
        <v>366</v>
      </c>
      <c r="U3" s="46">
        <v>18650</v>
      </c>
    </row>
    <row r="4" spans="2:21" x14ac:dyDescent="0.25">
      <c r="B4" s="45" t="s">
        <v>196</v>
      </c>
      <c r="C4" s="45" t="s">
        <v>211</v>
      </c>
      <c r="D4" s="45" t="s">
        <v>223</v>
      </c>
      <c r="E4" s="45" t="s">
        <v>230</v>
      </c>
      <c r="F4" s="45" t="s">
        <v>234</v>
      </c>
      <c r="G4" s="45" t="s">
        <v>237</v>
      </c>
      <c r="H4" s="45" t="s">
        <v>246</v>
      </c>
      <c r="I4" s="45" t="s">
        <v>210</v>
      </c>
      <c r="J4" s="45" t="s">
        <v>252</v>
      </c>
      <c r="K4" s="45" t="s">
        <v>284</v>
      </c>
      <c r="L4" s="45" t="s">
        <v>305</v>
      </c>
      <c r="M4" s="45" t="s">
        <v>249</v>
      </c>
      <c r="N4" s="45" t="s">
        <v>315</v>
      </c>
      <c r="O4" s="45" t="s">
        <v>334</v>
      </c>
      <c r="P4" s="45" t="s">
        <v>341</v>
      </c>
      <c r="Q4" s="45" t="s">
        <v>355</v>
      </c>
      <c r="R4" s="45" t="s">
        <v>357</v>
      </c>
      <c r="S4" s="44"/>
      <c r="T4" s="45" t="s">
        <v>367</v>
      </c>
      <c r="U4" s="46">
        <v>21700</v>
      </c>
    </row>
    <row r="5" spans="2:21" x14ac:dyDescent="0.25">
      <c r="B5" s="45" t="s">
        <v>197</v>
      </c>
      <c r="C5" s="45" t="s">
        <v>212</v>
      </c>
      <c r="D5" s="45" t="s">
        <v>224</v>
      </c>
      <c r="E5" s="45" t="s">
        <v>231</v>
      </c>
      <c r="F5" s="45" t="s">
        <v>235</v>
      </c>
      <c r="G5" s="45" t="s">
        <v>238</v>
      </c>
      <c r="H5" s="45" t="s">
        <v>247</v>
      </c>
      <c r="I5" s="45" t="s">
        <v>265</v>
      </c>
      <c r="J5" s="45" t="s">
        <v>279</v>
      </c>
      <c r="K5" s="45" t="s">
        <v>285</v>
      </c>
      <c r="L5" s="45" t="s">
        <v>306</v>
      </c>
      <c r="M5" s="45" t="s">
        <v>250</v>
      </c>
      <c r="N5" s="45" t="s">
        <v>316</v>
      </c>
      <c r="O5" s="45" t="s">
        <v>335</v>
      </c>
      <c r="P5" s="45" t="s">
        <v>342</v>
      </c>
      <c r="Q5" s="44"/>
      <c r="R5" s="45" t="s">
        <v>358</v>
      </c>
      <c r="S5" s="44"/>
      <c r="T5" s="45" t="s">
        <v>346</v>
      </c>
      <c r="U5" s="44"/>
    </row>
    <row r="6" spans="2:21" x14ac:dyDescent="0.25">
      <c r="B6" s="45" t="s">
        <v>198</v>
      </c>
      <c r="C6" s="45" t="s">
        <v>213</v>
      </c>
      <c r="D6" s="45" t="s">
        <v>225</v>
      </c>
      <c r="E6" s="44"/>
      <c r="F6" s="44"/>
      <c r="G6" s="45" t="s">
        <v>239</v>
      </c>
      <c r="H6" s="45" t="s">
        <v>248</v>
      </c>
      <c r="I6" s="45" t="s">
        <v>211</v>
      </c>
      <c r="J6" s="45" t="s">
        <v>280</v>
      </c>
      <c r="K6" s="45" t="s">
        <v>286</v>
      </c>
      <c r="L6" s="45" t="s">
        <v>307</v>
      </c>
      <c r="M6" s="45" t="s">
        <v>311</v>
      </c>
      <c r="N6" s="45" t="s">
        <v>317</v>
      </c>
      <c r="O6" s="45" t="s">
        <v>336</v>
      </c>
      <c r="P6" s="45" t="s">
        <v>343</v>
      </c>
      <c r="Q6" s="44"/>
      <c r="R6" s="45" t="s">
        <v>359</v>
      </c>
      <c r="S6" s="44"/>
      <c r="T6" s="45" t="s">
        <v>347</v>
      </c>
      <c r="U6" s="44"/>
    </row>
    <row r="7" spans="2:21" x14ac:dyDescent="0.25">
      <c r="B7" s="45" t="s">
        <v>199</v>
      </c>
      <c r="C7" s="45" t="s">
        <v>214</v>
      </c>
      <c r="D7" s="45" t="s">
        <v>226</v>
      </c>
      <c r="E7" s="44"/>
      <c r="F7" s="44"/>
      <c r="G7" s="45" t="s">
        <v>240</v>
      </c>
      <c r="H7" s="45" t="s">
        <v>249</v>
      </c>
      <c r="I7" s="45" t="s">
        <v>212</v>
      </c>
      <c r="J7" s="45" t="s">
        <v>241</v>
      </c>
      <c r="K7" s="45" t="s">
        <v>287</v>
      </c>
      <c r="L7" s="45" t="s">
        <v>308</v>
      </c>
      <c r="M7" s="45" t="s">
        <v>253</v>
      </c>
      <c r="N7" s="45" t="s">
        <v>318</v>
      </c>
      <c r="O7" s="45" t="s">
        <v>337</v>
      </c>
      <c r="P7" s="45" t="s">
        <v>344</v>
      </c>
      <c r="Q7" s="44"/>
      <c r="R7" s="45" t="s">
        <v>360</v>
      </c>
      <c r="S7" s="44"/>
      <c r="T7" s="45" t="s">
        <v>368</v>
      </c>
      <c r="U7" s="44"/>
    </row>
    <row r="8" spans="2:21" x14ac:dyDescent="0.25">
      <c r="B8" s="45" t="s">
        <v>200</v>
      </c>
      <c r="C8" s="45" t="s">
        <v>215</v>
      </c>
      <c r="D8" s="45" t="s">
        <v>227</v>
      </c>
      <c r="E8" s="44"/>
      <c r="F8" s="44"/>
      <c r="G8" s="45" t="s">
        <v>241</v>
      </c>
      <c r="H8" s="45" t="s">
        <v>250</v>
      </c>
      <c r="I8" s="45" t="s">
        <v>266</v>
      </c>
      <c r="J8" s="45" t="s">
        <v>242</v>
      </c>
      <c r="K8" s="45" t="s">
        <v>237</v>
      </c>
      <c r="L8" s="45" t="s">
        <v>309</v>
      </c>
      <c r="M8" s="45" t="s">
        <v>312</v>
      </c>
      <c r="N8" s="45" t="s">
        <v>319</v>
      </c>
      <c r="O8" s="45" t="s">
        <v>338</v>
      </c>
      <c r="P8" s="45" t="s">
        <v>345</v>
      </c>
      <c r="Q8" s="44"/>
      <c r="R8" s="45" t="s">
        <v>362</v>
      </c>
      <c r="S8" s="44"/>
      <c r="T8" s="45" t="s">
        <v>369</v>
      </c>
      <c r="U8" s="44"/>
    </row>
    <row r="9" spans="2:21" x14ac:dyDescent="0.25">
      <c r="B9" s="45" t="s">
        <v>201</v>
      </c>
      <c r="C9" s="45" t="s">
        <v>216</v>
      </c>
      <c r="D9" s="44"/>
      <c r="E9" s="44"/>
      <c r="F9" s="44"/>
      <c r="G9" s="45" t="s">
        <v>242</v>
      </c>
      <c r="H9" s="45" t="s">
        <v>251</v>
      </c>
      <c r="I9" s="45" t="s">
        <v>267</v>
      </c>
      <c r="J9" s="45" t="s">
        <v>281</v>
      </c>
      <c r="K9" s="45" t="s">
        <v>288</v>
      </c>
      <c r="L9" s="44"/>
      <c r="M9" s="45" t="s">
        <v>255</v>
      </c>
      <c r="N9" s="45" t="s">
        <v>320</v>
      </c>
      <c r="O9" s="44"/>
      <c r="P9" s="45" t="s">
        <v>346</v>
      </c>
      <c r="Q9" s="44"/>
      <c r="R9" s="44"/>
      <c r="S9" s="44"/>
      <c r="T9" s="45" t="s">
        <v>370</v>
      </c>
      <c r="U9" s="44"/>
    </row>
    <row r="10" spans="2:21" x14ac:dyDescent="0.25">
      <c r="B10" s="45" t="s">
        <v>202</v>
      </c>
      <c r="C10" s="45" t="s">
        <v>217</v>
      </c>
      <c r="D10" s="44"/>
      <c r="E10" s="44"/>
      <c r="F10" s="44"/>
      <c r="G10" s="45" t="s">
        <v>207</v>
      </c>
      <c r="H10" s="45" t="s">
        <v>252</v>
      </c>
      <c r="I10" s="45" t="s">
        <v>213</v>
      </c>
      <c r="J10" s="44"/>
      <c r="K10" s="45" t="s">
        <v>289</v>
      </c>
      <c r="L10" s="44"/>
      <c r="M10" s="45" t="s">
        <v>259</v>
      </c>
      <c r="N10" s="45" t="s">
        <v>321</v>
      </c>
      <c r="O10" s="44"/>
      <c r="P10" s="45" t="s">
        <v>347</v>
      </c>
      <c r="Q10" s="44"/>
      <c r="R10" s="44"/>
      <c r="S10" s="44"/>
      <c r="T10" s="45" t="s">
        <v>371</v>
      </c>
      <c r="U10" s="44"/>
    </row>
    <row r="11" spans="2:21" x14ac:dyDescent="0.25">
      <c r="B11" s="45" t="s">
        <v>203</v>
      </c>
      <c r="C11" s="45" t="s">
        <v>218</v>
      </c>
      <c r="D11" s="44"/>
      <c r="E11" s="44"/>
      <c r="F11" s="44"/>
      <c r="G11" s="45" t="s">
        <v>243</v>
      </c>
      <c r="H11" s="45" t="s">
        <v>253</v>
      </c>
      <c r="I11" s="45" t="s">
        <v>268</v>
      </c>
      <c r="J11" s="44"/>
      <c r="K11" s="45" t="s">
        <v>239</v>
      </c>
      <c r="L11" s="44"/>
      <c r="M11" s="45" t="s">
        <v>260</v>
      </c>
      <c r="N11" s="45" t="s">
        <v>322</v>
      </c>
      <c r="O11" s="44"/>
      <c r="P11" s="45" t="s">
        <v>348</v>
      </c>
      <c r="Q11" s="44"/>
      <c r="R11" s="44"/>
      <c r="S11" s="44"/>
      <c r="T11" s="45" t="s">
        <v>372</v>
      </c>
      <c r="U11" s="44"/>
    </row>
    <row r="12" spans="2:21" x14ac:dyDescent="0.25">
      <c r="B12" s="45" t="s">
        <v>204</v>
      </c>
      <c r="C12" s="45" t="s">
        <v>219</v>
      </c>
      <c r="D12" s="44"/>
      <c r="E12" s="44"/>
      <c r="F12" s="44"/>
      <c r="G12" s="44"/>
      <c r="H12" s="45" t="s">
        <v>254</v>
      </c>
      <c r="I12" s="45" t="s">
        <v>214</v>
      </c>
      <c r="J12" s="44"/>
      <c r="K12" s="45" t="s">
        <v>240</v>
      </c>
      <c r="L12" s="44"/>
      <c r="M12" s="45" t="s">
        <v>261</v>
      </c>
      <c r="N12" s="45" t="s">
        <v>323</v>
      </c>
      <c r="O12" s="44"/>
      <c r="P12" s="45" t="s">
        <v>349</v>
      </c>
      <c r="Q12" s="44"/>
      <c r="R12" s="44"/>
      <c r="S12" s="44"/>
      <c r="T12" s="44"/>
      <c r="U12" s="44"/>
    </row>
    <row r="13" spans="2:21" x14ac:dyDescent="0.25">
      <c r="B13" s="45" t="s">
        <v>205</v>
      </c>
      <c r="C13" s="45" t="s">
        <v>220</v>
      </c>
      <c r="D13" s="44"/>
      <c r="E13" s="44"/>
      <c r="F13" s="44"/>
      <c r="G13" s="44"/>
      <c r="H13" s="45" t="s">
        <v>255</v>
      </c>
      <c r="I13" s="45" t="s">
        <v>215</v>
      </c>
      <c r="J13" s="44"/>
      <c r="K13" s="45" t="s">
        <v>290</v>
      </c>
      <c r="L13" s="44"/>
      <c r="M13" s="44"/>
      <c r="N13" s="45" t="s">
        <v>324</v>
      </c>
      <c r="O13" s="44"/>
      <c r="P13" s="45" t="s">
        <v>350</v>
      </c>
      <c r="Q13" s="44"/>
      <c r="R13" s="44"/>
      <c r="S13" s="44"/>
      <c r="T13" s="44"/>
      <c r="U13" s="44"/>
    </row>
    <row r="14" spans="2:21" x14ac:dyDescent="0.25">
      <c r="B14" s="45" t="s">
        <v>206</v>
      </c>
      <c r="C14" s="44"/>
      <c r="D14" s="44"/>
      <c r="E14" s="44"/>
      <c r="F14" s="44"/>
      <c r="G14" s="44"/>
      <c r="H14" s="45" t="s">
        <v>256</v>
      </c>
      <c r="I14" s="45" t="s">
        <v>216</v>
      </c>
      <c r="J14" s="44"/>
      <c r="K14" s="45" t="s">
        <v>291</v>
      </c>
      <c r="L14" s="44"/>
      <c r="M14" s="44"/>
      <c r="N14" s="45" t="s">
        <v>325</v>
      </c>
      <c r="O14" s="44"/>
      <c r="P14" s="45" t="s">
        <v>351</v>
      </c>
      <c r="Q14" s="44"/>
      <c r="R14" s="44"/>
      <c r="S14" s="44"/>
      <c r="T14" s="44"/>
      <c r="U14" s="44"/>
    </row>
    <row r="15" spans="2:21" x14ac:dyDescent="0.25">
      <c r="B15" s="45" t="s">
        <v>207</v>
      </c>
      <c r="C15" s="44"/>
      <c r="D15" s="44"/>
      <c r="E15" s="44"/>
      <c r="F15" s="44"/>
      <c r="G15" s="44"/>
      <c r="H15" s="45" t="s">
        <v>257</v>
      </c>
      <c r="I15" s="45" t="s">
        <v>217</v>
      </c>
      <c r="J15" s="44"/>
      <c r="K15" s="45" t="s">
        <v>292</v>
      </c>
      <c r="L15" s="44"/>
      <c r="M15" s="44"/>
      <c r="N15" s="45" t="s">
        <v>326</v>
      </c>
      <c r="O15" s="44"/>
      <c r="P15" s="45" t="s">
        <v>352</v>
      </c>
      <c r="Q15" s="44"/>
      <c r="R15" s="44"/>
      <c r="S15" s="44"/>
      <c r="T15" s="44"/>
      <c r="U15" s="44"/>
    </row>
    <row r="16" spans="2:21" x14ac:dyDescent="0.25">
      <c r="B16" s="45" t="s">
        <v>208</v>
      </c>
      <c r="C16" s="44"/>
      <c r="D16" s="44"/>
      <c r="E16" s="44"/>
      <c r="F16" s="44"/>
      <c r="G16" s="44"/>
      <c r="H16" s="45" t="s">
        <v>258</v>
      </c>
      <c r="I16" s="45" t="s">
        <v>218</v>
      </c>
      <c r="J16" s="44"/>
      <c r="K16" s="45" t="s">
        <v>293</v>
      </c>
      <c r="L16" s="44"/>
      <c r="M16" s="44"/>
      <c r="N16" s="45" t="s">
        <v>327</v>
      </c>
      <c r="O16" s="44"/>
      <c r="P16" s="44"/>
      <c r="Q16" s="44"/>
      <c r="R16" s="44"/>
      <c r="S16" s="44"/>
      <c r="T16" s="44"/>
      <c r="U16" s="44"/>
    </row>
    <row r="17" spans="2:21" x14ac:dyDescent="0.25">
      <c r="B17" s="40"/>
      <c r="C17" s="44"/>
      <c r="D17" s="44"/>
      <c r="E17" s="44"/>
      <c r="F17" s="44"/>
      <c r="G17" s="44"/>
      <c r="H17" s="45" t="s">
        <v>259</v>
      </c>
      <c r="I17" s="45" t="s">
        <v>269</v>
      </c>
      <c r="J17" s="44"/>
      <c r="K17" s="45" t="s">
        <v>294</v>
      </c>
      <c r="L17" s="44"/>
      <c r="M17" s="44"/>
      <c r="N17" s="45" t="s">
        <v>328</v>
      </c>
      <c r="O17" s="44"/>
      <c r="P17" s="44"/>
      <c r="Q17" s="44"/>
      <c r="R17" s="44"/>
      <c r="S17" s="44"/>
      <c r="T17" s="44"/>
      <c r="U17" s="44"/>
    </row>
    <row r="18" spans="2:21" x14ac:dyDescent="0.25">
      <c r="B18" s="40"/>
      <c r="C18" s="44"/>
      <c r="D18" s="44"/>
      <c r="E18" s="44"/>
      <c r="F18" s="44"/>
      <c r="G18" s="44"/>
      <c r="H18" s="45" t="s">
        <v>260</v>
      </c>
      <c r="I18" s="45" t="s">
        <v>270</v>
      </c>
      <c r="J18" s="44"/>
      <c r="K18" s="45" t="s">
        <v>295</v>
      </c>
      <c r="L18" s="44"/>
      <c r="M18" s="44"/>
      <c r="N18" s="45" t="s">
        <v>329</v>
      </c>
      <c r="O18" s="44"/>
      <c r="P18" s="44"/>
      <c r="Q18" s="44"/>
      <c r="R18" s="44"/>
      <c r="S18" s="44"/>
      <c r="T18" s="44"/>
      <c r="U18" s="44"/>
    </row>
    <row r="19" spans="2:21" x14ac:dyDescent="0.25">
      <c r="B19" s="40"/>
      <c r="C19" s="44"/>
      <c r="D19" s="44"/>
      <c r="E19" s="44"/>
      <c r="F19" s="44"/>
      <c r="G19" s="44"/>
      <c r="H19" s="45" t="s">
        <v>261</v>
      </c>
      <c r="I19" s="45" t="s">
        <v>271</v>
      </c>
      <c r="J19" s="44"/>
      <c r="K19" s="45" t="s">
        <v>296</v>
      </c>
      <c r="L19" s="44"/>
      <c r="M19" s="44"/>
      <c r="N19" s="45" t="s">
        <v>332</v>
      </c>
      <c r="O19" s="44"/>
      <c r="P19" s="44"/>
      <c r="Q19" s="44"/>
      <c r="R19" s="44"/>
      <c r="S19" s="44"/>
      <c r="T19" s="44"/>
      <c r="U19" s="44"/>
    </row>
    <row r="20" spans="2:21" x14ac:dyDescent="0.25">
      <c r="B20" s="40"/>
      <c r="C20" s="44"/>
      <c r="D20" s="44"/>
      <c r="E20" s="44"/>
      <c r="F20" s="44"/>
      <c r="G20" s="44"/>
      <c r="H20" s="45" t="s">
        <v>262</v>
      </c>
      <c r="I20" s="45" t="s">
        <v>219</v>
      </c>
      <c r="J20" s="44"/>
      <c r="K20" s="45" t="s">
        <v>297</v>
      </c>
      <c r="L20" s="44"/>
      <c r="M20" s="44"/>
      <c r="N20" s="45" t="s">
        <v>333</v>
      </c>
      <c r="O20" s="44"/>
      <c r="P20" s="44"/>
      <c r="Q20" s="44"/>
      <c r="R20" s="44"/>
      <c r="S20" s="44"/>
      <c r="T20" s="44"/>
      <c r="U20" s="44"/>
    </row>
    <row r="21" spans="2:21" x14ac:dyDescent="0.25">
      <c r="B21" s="40"/>
      <c r="C21" s="44"/>
      <c r="D21" s="44"/>
      <c r="E21" s="44"/>
      <c r="F21" s="44"/>
      <c r="G21" s="44"/>
      <c r="H21" s="44"/>
      <c r="I21" s="45" t="s">
        <v>272</v>
      </c>
      <c r="J21" s="44"/>
      <c r="K21" s="45" t="s">
        <v>298</v>
      </c>
      <c r="L21" s="44"/>
      <c r="M21" s="44"/>
      <c r="N21" s="44"/>
      <c r="O21" s="44"/>
      <c r="P21" s="44"/>
      <c r="Q21" s="44"/>
      <c r="R21" s="44"/>
      <c r="S21" s="44"/>
      <c r="T21" s="44"/>
      <c r="U21" s="44"/>
    </row>
    <row r="22" spans="2:21" x14ac:dyDescent="0.25">
      <c r="B22" s="40"/>
      <c r="C22" s="44"/>
      <c r="D22" s="44"/>
      <c r="E22" s="44"/>
      <c r="F22" s="44"/>
      <c r="G22" s="44"/>
      <c r="H22" s="44"/>
      <c r="I22" s="45" t="s">
        <v>273</v>
      </c>
      <c r="J22" s="44"/>
      <c r="K22" s="45" t="s">
        <v>299</v>
      </c>
      <c r="L22" s="44"/>
      <c r="M22" s="44"/>
      <c r="N22" s="44"/>
      <c r="O22" s="44"/>
      <c r="P22" s="44"/>
      <c r="Q22" s="44"/>
      <c r="R22" s="44"/>
      <c r="S22" s="44"/>
      <c r="T22" s="44"/>
      <c r="U22" s="44"/>
    </row>
    <row r="23" spans="2:21" x14ac:dyDescent="0.25">
      <c r="B23" s="40"/>
      <c r="C23" s="44"/>
      <c r="D23" s="44"/>
      <c r="E23" s="44"/>
      <c r="F23" s="44"/>
      <c r="G23" s="44"/>
      <c r="H23" s="44"/>
      <c r="I23" s="45" t="s">
        <v>274</v>
      </c>
      <c r="J23" s="44"/>
      <c r="K23" s="45" t="s">
        <v>300</v>
      </c>
      <c r="L23" s="44"/>
      <c r="M23" s="44"/>
      <c r="N23" s="44"/>
      <c r="O23" s="44"/>
      <c r="P23" s="44"/>
      <c r="Q23" s="44"/>
      <c r="R23" s="44"/>
      <c r="S23" s="44"/>
      <c r="T23" s="44"/>
      <c r="U23" s="44"/>
    </row>
    <row r="24" spans="2:21" x14ac:dyDescent="0.25">
      <c r="B24" s="40"/>
      <c r="C24" s="44"/>
      <c r="D24" s="44"/>
      <c r="E24" s="44"/>
      <c r="F24" s="44"/>
      <c r="G24" s="44"/>
      <c r="H24" s="44"/>
      <c r="I24" s="45" t="s">
        <v>275</v>
      </c>
      <c r="J24" s="44"/>
      <c r="K24" s="45" t="s">
        <v>301</v>
      </c>
      <c r="L24" s="44"/>
      <c r="M24" s="44"/>
      <c r="N24" s="44"/>
      <c r="O24" s="44"/>
      <c r="P24" s="44"/>
      <c r="Q24" s="44"/>
      <c r="R24" s="44"/>
      <c r="S24" s="44"/>
      <c r="T24" s="44"/>
      <c r="U24" s="44"/>
    </row>
    <row r="25" spans="2:21" x14ac:dyDescent="0.25">
      <c r="B25" s="40"/>
      <c r="C25" s="44"/>
      <c r="D25" s="44"/>
      <c r="E25" s="44"/>
      <c r="F25" s="44"/>
      <c r="G25" s="44"/>
      <c r="H25" s="44"/>
      <c r="I25" s="45" t="s">
        <v>220</v>
      </c>
      <c r="J25" s="44"/>
      <c r="K25" s="45" t="s">
        <v>302</v>
      </c>
      <c r="L25" s="44"/>
      <c r="M25" s="44"/>
      <c r="N25" s="44"/>
      <c r="O25" s="44"/>
      <c r="P25" s="44"/>
      <c r="Q25" s="44"/>
      <c r="R25" s="44"/>
      <c r="S25" s="44"/>
      <c r="T25" s="44"/>
      <c r="U25" s="44"/>
    </row>
    <row r="26" spans="2:21" x14ac:dyDescent="0.25">
      <c r="B26" s="40"/>
      <c r="C26" s="44"/>
      <c r="D26" s="44"/>
      <c r="E26" s="44"/>
      <c r="F26" s="44"/>
      <c r="G26" s="44"/>
      <c r="H26" s="44"/>
      <c r="I26" s="45" t="s">
        <v>276</v>
      </c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</row>
  </sheetData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J44"/>
  <sheetViews>
    <sheetView showGridLines="0" showRowColHeaders="0" zoomScale="80" zoomScaleNormal="80" workbookViewId="0"/>
  </sheetViews>
  <sheetFormatPr baseColWidth="10" defaultRowHeight="15" x14ac:dyDescent="0.25"/>
  <cols>
    <col min="1" max="1" width="0.42578125" customWidth="1"/>
    <col min="2" max="2" width="19" bestFit="1" customWidth="1"/>
    <col min="3" max="3" width="6" customWidth="1"/>
    <col min="4" max="4" width="12.140625" bestFit="1" customWidth="1"/>
    <col min="5" max="5" width="11.140625" customWidth="1"/>
    <col min="6" max="6" width="11.42578125" customWidth="1"/>
    <col min="7" max="7" width="9.42578125" customWidth="1"/>
    <col min="8" max="8" width="12.5703125" bestFit="1" customWidth="1"/>
    <col min="10" max="10" width="12.5703125" bestFit="1" customWidth="1"/>
  </cols>
  <sheetData>
    <row r="1" spans="2:10" ht="62.25" customHeight="1" x14ac:dyDescent="0.25"/>
    <row r="2" spans="2:10" x14ac:dyDescent="0.25">
      <c r="B2" s="9" t="s">
        <v>382</v>
      </c>
      <c r="D2" s="9" t="s">
        <v>189</v>
      </c>
      <c r="F2" s="1" t="s">
        <v>192</v>
      </c>
      <c r="H2" s="1" t="s">
        <v>429</v>
      </c>
      <c r="I2" s="1"/>
      <c r="J2" s="9" t="s">
        <v>424</v>
      </c>
    </row>
    <row r="3" spans="2:10" x14ac:dyDescent="0.25">
      <c r="B3" s="38" t="s">
        <v>383</v>
      </c>
      <c r="D3" s="38" t="s">
        <v>374</v>
      </c>
      <c r="F3" s="40" t="s">
        <v>430</v>
      </c>
      <c r="H3" s="40" t="s">
        <v>431</v>
      </c>
      <c r="I3" s="40"/>
      <c r="J3" s="11" t="s">
        <v>425</v>
      </c>
    </row>
    <row r="4" spans="2:10" x14ac:dyDescent="0.25">
      <c r="B4" s="38" t="s">
        <v>384</v>
      </c>
      <c r="D4" s="38" t="s">
        <v>375</v>
      </c>
      <c r="F4" s="1" t="s">
        <v>447</v>
      </c>
      <c r="H4" s="40" t="s">
        <v>432</v>
      </c>
      <c r="I4" s="40"/>
      <c r="J4" s="11" t="s">
        <v>426</v>
      </c>
    </row>
    <row r="5" spans="2:10" x14ac:dyDescent="0.25">
      <c r="B5" s="38" t="s">
        <v>385</v>
      </c>
      <c r="D5" s="38" t="s">
        <v>376</v>
      </c>
      <c r="F5" s="1" t="s">
        <v>448</v>
      </c>
      <c r="H5" s="40" t="s">
        <v>433</v>
      </c>
      <c r="I5" s="40"/>
      <c r="J5" s="11" t="s">
        <v>427</v>
      </c>
    </row>
    <row r="6" spans="2:10" x14ac:dyDescent="0.25">
      <c r="B6" s="38" t="s">
        <v>386</v>
      </c>
      <c r="D6" s="39" t="s">
        <v>377</v>
      </c>
      <c r="F6" s="1" t="s">
        <v>449</v>
      </c>
      <c r="H6" s="40" t="s">
        <v>434</v>
      </c>
      <c r="I6" s="40"/>
      <c r="J6" s="47" t="s">
        <v>428</v>
      </c>
    </row>
    <row r="7" spans="2:10" x14ac:dyDescent="0.25">
      <c r="B7" s="38" t="s">
        <v>387</v>
      </c>
      <c r="D7" s="39" t="s">
        <v>378</v>
      </c>
      <c r="H7" s="40" t="s">
        <v>435</v>
      </c>
      <c r="I7" s="40"/>
    </row>
    <row r="8" spans="2:10" x14ac:dyDescent="0.25">
      <c r="B8" s="38" t="s">
        <v>388</v>
      </c>
      <c r="D8" s="39" t="s">
        <v>379</v>
      </c>
      <c r="H8" s="40" t="s">
        <v>436</v>
      </c>
      <c r="I8" s="40"/>
    </row>
    <row r="9" spans="2:10" x14ac:dyDescent="0.25">
      <c r="B9" s="39" t="s">
        <v>389</v>
      </c>
      <c r="D9" s="39" t="s">
        <v>380</v>
      </c>
      <c r="H9" s="40" t="s">
        <v>437</v>
      </c>
      <c r="I9" s="40"/>
    </row>
    <row r="10" spans="2:10" x14ac:dyDescent="0.25">
      <c r="B10" s="39" t="s">
        <v>390</v>
      </c>
      <c r="D10" s="39" t="s">
        <v>381</v>
      </c>
      <c r="H10" s="40" t="s">
        <v>438</v>
      </c>
      <c r="I10" s="40"/>
    </row>
    <row r="11" spans="2:10" x14ac:dyDescent="0.25">
      <c r="B11" s="39" t="s">
        <v>391</v>
      </c>
      <c r="H11" s="40" t="s">
        <v>439</v>
      </c>
      <c r="I11" s="40"/>
    </row>
    <row r="12" spans="2:10" x14ac:dyDescent="0.25">
      <c r="B12" s="39" t="s">
        <v>392</v>
      </c>
      <c r="H12" s="40" t="s">
        <v>354</v>
      </c>
      <c r="I12" s="40"/>
    </row>
    <row r="13" spans="2:10" x14ac:dyDescent="0.25">
      <c r="B13" s="39" t="s">
        <v>393</v>
      </c>
      <c r="H13" s="40" t="s">
        <v>355</v>
      </c>
      <c r="I13" s="1"/>
    </row>
    <row r="14" spans="2:10" x14ac:dyDescent="0.25">
      <c r="B14" s="39" t="s">
        <v>394</v>
      </c>
      <c r="H14" s="40" t="s">
        <v>440</v>
      </c>
      <c r="I14" s="1"/>
    </row>
    <row r="15" spans="2:10" x14ac:dyDescent="0.25">
      <c r="B15" s="39" t="s">
        <v>395</v>
      </c>
      <c r="H15" s="40" t="s">
        <v>441</v>
      </c>
      <c r="I15" s="1"/>
    </row>
    <row r="16" spans="2:10" x14ac:dyDescent="0.25">
      <c r="B16" s="39" t="s">
        <v>396</v>
      </c>
      <c r="H16" s="40" t="s">
        <v>442</v>
      </c>
      <c r="I16" s="1"/>
    </row>
    <row r="17" spans="2:9" x14ac:dyDescent="0.25">
      <c r="B17" s="39" t="s">
        <v>397</v>
      </c>
      <c r="H17" s="40" t="s">
        <v>443</v>
      </c>
      <c r="I17" s="1"/>
    </row>
    <row r="18" spans="2:9" x14ac:dyDescent="0.25">
      <c r="B18" s="39" t="s">
        <v>398</v>
      </c>
      <c r="H18" s="40" t="s">
        <v>444</v>
      </c>
      <c r="I18" s="1"/>
    </row>
    <row r="19" spans="2:9" x14ac:dyDescent="0.25">
      <c r="B19" s="39" t="s">
        <v>399</v>
      </c>
    </row>
    <row r="20" spans="2:9" x14ac:dyDescent="0.25">
      <c r="B20" s="39" t="s">
        <v>400</v>
      </c>
    </row>
    <row r="21" spans="2:9" x14ac:dyDescent="0.25">
      <c r="B21" s="39" t="s">
        <v>401</v>
      </c>
    </row>
    <row r="22" spans="2:9" x14ac:dyDescent="0.25">
      <c r="B22" s="39" t="s">
        <v>402</v>
      </c>
    </row>
    <row r="23" spans="2:9" x14ac:dyDescent="0.25">
      <c r="B23" s="39" t="s">
        <v>403</v>
      </c>
    </row>
    <row r="24" spans="2:9" x14ac:dyDescent="0.25">
      <c r="B24" s="39" t="s">
        <v>404</v>
      </c>
    </row>
    <row r="25" spans="2:9" x14ac:dyDescent="0.25">
      <c r="B25" s="39" t="s">
        <v>405</v>
      </c>
    </row>
    <row r="26" spans="2:9" x14ac:dyDescent="0.25">
      <c r="B26" s="39" t="s">
        <v>406</v>
      </c>
    </row>
    <row r="27" spans="2:9" x14ac:dyDescent="0.25">
      <c r="B27" s="39" t="s">
        <v>407</v>
      </c>
    </row>
    <row r="28" spans="2:9" x14ac:dyDescent="0.25">
      <c r="B28" s="39" t="s">
        <v>408</v>
      </c>
    </row>
    <row r="29" spans="2:9" x14ac:dyDescent="0.25">
      <c r="B29" s="39" t="s">
        <v>409</v>
      </c>
    </row>
    <row r="30" spans="2:9" x14ac:dyDescent="0.25">
      <c r="B30" s="39" t="s">
        <v>410</v>
      </c>
    </row>
    <row r="31" spans="2:9" x14ac:dyDescent="0.25">
      <c r="B31" s="39" t="s">
        <v>411</v>
      </c>
    </row>
    <row r="32" spans="2:9" x14ac:dyDescent="0.25">
      <c r="B32" s="39" t="s">
        <v>412</v>
      </c>
    </row>
    <row r="33" spans="2:2" x14ac:dyDescent="0.25">
      <c r="B33" s="39" t="s">
        <v>413</v>
      </c>
    </row>
    <row r="34" spans="2:2" x14ac:dyDescent="0.25">
      <c r="B34" s="39" t="s">
        <v>414</v>
      </c>
    </row>
    <row r="35" spans="2:2" x14ac:dyDescent="0.25">
      <c r="B35" s="39" t="s">
        <v>415</v>
      </c>
    </row>
    <row r="36" spans="2:2" x14ac:dyDescent="0.25">
      <c r="B36" s="39" t="s">
        <v>416</v>
      </c>
    </row>
    <row r="37" spans="2:2" x14ac:dyDescent="0.25">
      <c r="B37" s="39" t="s">
        <v>417</v>
      </c>
    </row>
    <row r="38" spans="2:2" x14ac:dyDescent="0.25">
      <c r="B38" s="39" t="s">
        <v>418</v>
      </c>
    </row>
    <row r="39" spans="2:2" x14ac:dyDescent="0.25">
      <c r="B39" s="39" t="s">
        <v>419</v>
      </c>
    </row>
    <row r="40" spans="2:2" x14ac:dyDescent="0.25">
      <c r="B40" s="39" t="s">
        <v>420</v>
      </c>
    </row>
    <row r="41" spans="2:2" x14ac:dyDescent="0.25">
      <c r="B41" s="39" t="s">
        <v>421</v>
      </c>
    </row>
    <row r="42" spans="2:2" x14ac:dyDescent="0.25">
      <c r="B42" s="39" t="s">
        <v>422</v>
      </c>
    </row>
    <row r="43" spans="2:2" x14ac:dyDescent="0.25">
      <c r="B43" s="39" t="s">
        <v>423</v>
      </c>
    </row>
    <row r="44" spans="2:2" x14ac:dyDescent="0.25">
      <c r="B44" s="39" t="s">
        <v>450</v>
      </c>
    </row>
  </sheetData>
  <pageMargins left="0.7" right="0.7" top="0.75" bottom="0.75" header="0.3" footer="0.3"/>
  <drawing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12</vt:i4>
      </vt:variant>
    </vt:vector>
  </HeadingPairs>
  <TitlesOfParts>
    <vt:vector size="22" baseType="lpstr">
      <vt:lpstr>Accueil</vt:lpstr>
      <vt:lpstr>Article</vt:lpstr>
      <vt:lpstr>Order</vt:lpstr>
      <vt:lpstr>Po</vt:lpstr>
      <vt:lpstr>Booking</vt:lpstr>
      <vt:lpstr>Fournisseur</vt:lpstr>
      <vt:lpstr>Client</vt:lpstr>
      <vt:lpstr>Config</vt:lpstr>
      <vt:lpstr>Gamme</vt:lpstr>
      <vt:lpstr>Liste</vt:lpstr>
      <vt:lpstr>article</vt:lpstr>
      <vt:lpstr>caract</vt:lpstr>
      <vt:lpstr>client</vt:lpstr>
      <vt:lpstr>compo</vt:lpstr>
      <vt:lpstr>couleur</vt:lpstr>
      <vt:lpstr>fournisseur</vt:lpstr>
      <vt:lpstr>marque</vt:lpstr>
      <vt:lpstr>order_id</vt:lpstr>
      <vt:lpstr>Prix</vt:lpstr>
      <vt:lpstr>ref</vt:lpstr>
      <vt:lpstr>supplier</vt:lpstr>
      <vt:lpstr>Po!Zone_d_impression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Di Falco</dc:creator>
  <cp:lastModifiedBy>Edward Di Falco</cp:lastModifiedBy>
  <cp:lastPrinted>2019-12-01T16:36:09Z</cp:lastPrinted>
  <dcterms:created xsi:type="dcterms:W3CDTF">2019-11-30T23:19:24Z</dcterms:created>
  <dcterms:modified xsi:type="dcterms:W3CDTF">2019-12-26T07:50:09Z</dcterms:modified>
</cp:coreProperties>
</file>