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B0L9\Desktop\"/>
    </mc:Choice>
  </mc:AlternateContent>
  <bookViews>
    <workbookView xWindow="0" yWindow="0" windowWidth="24000" windowHeight="9735" activeTab="1"/>
  </bookViews>
  <sheets>
    <sheet name="Février 2018" sheetId="11" r:id="rId1"/>
    <sheet name="Feuil1" sheetId="12" r:id="rId2"/>
  </sheets>
  <externalReferences>
    <externalReference r:id="rId3"/>
  </externalReferences>
  <definedNames>
    <definedName name="Affichage">INDIRECT(VLOOKUP([1]Nomdelonglet!A$9,[1]Nomdelonglet!$AB$12:$AD$27,2,0))</definedName>
    <definedName name="_xlnm.Print_Area" localSheetId="0">'Février 2018'!$A$5:$R$40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1" l="1"/>
  <c r="E8" i="11"/>
  <c r="E9" i="11"/>
  <c r="E10" i="11"/>
  <c r="E11" i="11"/>
  <c r="E12" i="11"/>
  <c r="E13" i="11"/>
  <c r="E14" i="11"/>
  <c r="E15" i="11"/>
  <c r="E16" i="11"/>
  <c r="U7" i="11"/>
  <c r="U8" i="11"/>
  <c r="U9" i="11"/>
  <c r="U10" i="11"/>
  <c r="U11" i="11"/>
  <c r="U12" i="11"/>
  <c r="U13" i="11"/>
  <c r="U14" i="11"/>
  <c r="U15" i="11"/>
  <c r="U16" i="11"/>
  <c r="T7" i="11"/>
  <c r="T8" i="11"/>
  <c r="T9" i="11"/>
  <c r="T10" i="11"/>
  <c r="T11" i="11"/>
  <c r="T12" i="11"/>
  <c r="T13" i="11"/>
  <c r="T14" i="11"/>
  <c r="T15" i="11"/>
  <c r="T16" i="11"/>
  <c r="S7" i="11"/>
  <c r="S8" i="11"/>
  <c r="S9" i="11"/>
  <c r="S10" i="11"/>
  <c r="S11" i="11"/>
  <c r="S12" i="11"/>
  <c r="S13" i="11"/>
  <c r="S14" i="11"/>
  <c r="S15" i="11"/>
  <c r="S16" i="11"/>
  <c r="L7" i="11"/>
  <c r="L8" i="11"/>
  <c r="L9" i="11"/>
  <c r="L10" i="11"/>
  <c r="L11" i="11"/>
  <c r="L12" i="11"/>
  <c r="L13" i="11"/>
  <c r="L14" i="11"/>
  <c r="L15" i="11"/>
  <c r="L16" i="11"/>
  <c r="L17" i="11"/>
  <c r="K7" i="11"/>
  <c r="K8" i="11"/>
  <c r="K9" i="11"/>
  <c r="K10" i="11"/>
  <c r="K11" i="11"/>
  <c r="K12" i="11"/>
  <c r="K13" i="11"/>
  <c r="K14" i="11"/>
  <c r="K15" i="11"/>
  <c r="K16" i="11"/>
  <c r="K17" i="11"/>
  <c r="V19" i="11" l="1"/>
  <c r="V20" i="11"/>
  <c r="V21" i="11"/>
  <c r="V22" i="11"/>
  <c r="V23" i="11"/>
  <c r="V24" i="11"/>
  <c r="V25" i="11"/>
  <c r="V26" i="11"/>
  <c r="V28" i="11"/>
  <c r="V29" i="11"/>
  <c r="V32" i="11"/>
  <c r="V33" i="11"/>
  <c r="V34" i="11"/>
  <c r="V35" i="11"/>
  <c r="V36" i="11"/>
  <c r="V37" i="11"/>
  <c r="V38" i="11"/>
  <c r="U17" i="11"/>
  <c r="U18" i="11"/>
  <c r="U19" i="11"/>
  <c r="U20" i="11"/>
  <c r="U21" i="11"/>
  <c r="U22" i="11"/>
  <c r="U23" i="11"/>
  <c r="U24" i="11"/>
  <c r="U25" i="11"/>
  <c r="U26" i="11"/>
  <c r="U27" i="11"/>
  <c r="U28" i="11"/>
  <c r="U29" i="11"/>
  <c r="U30" i="11"/>
  <c r="U31" i="11"/>
  <c r="U32" i="11"/>
  <c r="U33" i="11"/>
  <c r="U34" i="11"/>
  <c r="U35" i="11"/>
  <c r="U36" i="11"/>
  <c r="U37" i="11"/>
  <c r="U38" i="11"/>
  <c r="T39" i="11"/>
  <c r="T17" i="11"/>
  <c r="T18" i="11"/>
  <c r="T19" i="11"/>
  <c r="T20" i="11"/>
  <c r="T21" i="11"/>
  <c r="T22" i="11"/>
  <c r="T23" i="11"/>
  <c r="T24" i="11"/>
  <c r="T25" i="11"/>
  <c r="T26" i="11"/>
  <c r="T27" i="11"/>
  <c r="T28" i="11"/>
  <c r="T29" i="11"/>
  <c r="T30" i="11"/>
  <c r="T31" i="11"/>
  <c r="T32" i="11"/>
  <c r="T33" i="11"/>
  <c r="T34" i="11"/>
  <c r="T35" i="11"/>
  <c r="T36" i="11"/>
  <c r="T37" i="11"/>
  <c r="T38" i="11"/>
  <c r="S39" i="11"/>
  <c r="S17" i="11"/>
  <c r="S18" i="11"/>
  <c r="S19" i="11"/>
  <c r="S20" i="11"/>
  <c r="S21" i="11"/>
  <c r="S22" i="11"/>
  <c r="S23" i="11"/>
  <c r="S24" i="11"/>
  <c r="S25" i="11"/>
  <c r="S26" i="11"/>
  <c r="S27" i="11"/>
  <c r="S28" i="11"/>
  <c r="S29" i="11"/>
  <c r="S30" i="11"/>
  <c r="S31" i="11"/>
  <c r="S32" i="11"/>
  <c r="S33" i="11"/>
  <c r="S34" i="11"/>
  <c r="S35" i="11"/>
  <c r="S36" i="11"/>
  <c r="S37" i="11"/>
  <c r="S38" i="11"/>
  <c r="W38" i="11" s="1"/>
  <c r="L18" i="11"/>
  <c r="L19" i="11"/>
  <c r="L20" i="11"/>
  <c r="L21" i="11"/>
  <c r="L22" i="11"/>
  <c r="L23" i="11"/>
  <c r="L24" i="11"/>
  <c r="L25" i="11"/>
  <c r="L26" i="11"/>
  <c r="L27" i="11"/>
  <c r="L28" i="11"/>
  <c r="L29" i="11"/>
  <c r="L30" i="11"/>
  <c r="W30" i="11" s="1"/>
  <c r="V30" i="11" s="1"/>
  <c r="L31" i="11"/>
  <c r="L32" i="11"/>
  <c r="L33" i="11"/>
  <c r="L34" i="11"/>
  <c r="R34" i="11" s="1"/>
  <c r="W34" i="11" s="1"/>
  <c r="L35" i="11"/>
  <c r="L36" i="11"/>
  <c r="L37" i="11"/>
  <c r="L38" i="11"/>
  <c r="R10" i="11"/>
  <c r="W10" i="11" s="1"/>
  <c r="V10" i="11" s="1"/>
  <c r="R14" i="11"/>
  <c r="W14" i="11" s="1"/>
  <c r="V14" i="11" s="1"/>
  <c r="K18" i="11"/>
  <c r="R18" i="11" s="1"/>
  <c r="W18" i="11" s="1"/>
  <c r="V18" i="11" s="1"/>
  <c r="K19" i="11"/>
  <c r="K20" i="11"/>
  <c r="K21" i="11"/>
  <c r="K22" i="11"/>
  <c r="R22" i="11" s="1"/>
  <c r="W22" i="11" s="1"/>
  <c r="K23" i="11"/>
  <c r="K24" i="11"/>
  <c r="K25" i="11"/>
  <c r="K26" i="11"/>
  <c r="R26" i="11" s="1"/>
  <c r="W26" i="11" s="1"/>
  <c r="K27" i="11"/>
  <c r="K28" i="11"/>
  <c r="K29" i="11"/>
  <c r="K30" i="11"/>
  <c r="K31" i="11"/>
  <c r="K32" i="11"/>
  <c r="K33" i="11"/>
  <c r="K34" i="11"/>
  <c r="K35" i="11"/>
  <c r="R35" i="11" s="1"/>
  <c r="K36" i="11"/>
  <c r="K37" i="11"/>
  <c r="K38" i="11"/>
  <c r="C43" i="11"/>
  <c r="P39" i="11"/>
  <c r="O39" i="11"/>
  <c r="N39" i="11"/>
  <c r="M39" i="11"/>
  <c r="K39" i="11"/>
  <c r="I39" i="11"/>
  <c r="H39" i="11"/>
  <c r="D39" i="11"/>
  <c r="C39" i="11"/>
  <c r="H1" i="11" s="1"/>
  <c r="B39" i="11"/>
  <c r="R37" i="11"/>
  <c r="J37" i="11"/>
  <c r="G37" i="11"/>
  <c r="F37" i="11"/>
  <c r="E37" i="11"/>
  <c r="R36" i="11"/>
  <c r="W36" i="11" s="1"/>
  <c r="J36" i="11"/>
  <c r="G36" i="11"/>
  <c r="F36" i="11"/>
  <c r="E36" i="11"/>
  <c r="J35" i="11"/>
  <c r="G35" i="11"/>
  <c r="F35" i="11"/>
  <c r="E35" i="11"/>
  <c r="J34" i="11"/>
  <c r="G34" i="11"/>
  <c r="F34" i="11"/>
  <c r="E34" i="11"/>
  <c r="R33" i="11"/>
  <c r="W33" i="11" s="1"/>
  <c r="J33" i="11"/>
  <c r="G33" i="11"/>
  <c r="F33" i="11"/>
  <c r="E33" i="11"/>
  <c r="R32" i="11"/>
  <c r="W32" i="11" s="1"/>
  <c r="J32" i="11"/>
  <c r="G32" i="11"/>
  <c r="F32" i="11"/>
  <c r="E32" i="11"/>
  <c r="J31" i="11"/>
  <c r="G31" i="11"/>
  <c r="F31" i="11"/>
  <c r="E31" i="11"/>
  <c r="J30" i="11"/>
  <c r="G30" i="11"/>
  <c r="F30" i="11"/>
  <c r="E30" i="11"/>
  <c r="R29" i="11"/>
  <c r="J29" i="11"/>
  <c r="G29" i="11"/>
  <c r="F29" i="11"/>
  <c r="E29" i="11"/>
  <c r="R28" i="11"/>
  <c r="W28" i="11" s="1"/>
  <c r="J28" i="11"/>
  <c r="G28" i="11"/>
  <c r="F28" i="11"/>
  <c r="E28" i="11"/>
  <c r="R27" i="11"/>
  <c r="J27" i="11"/>
  <c r="G27" i="11"/>
  <c r="F27" i="11"/>
  <c r="E27" i="11"/>
  <c r="J26" i="11"/>
  <c r="G26" i="11"/>
  <c r="F26" i="11"/>
  <c r="E26" i="11"/>
  <c r="R25" i="11"/>
  <c r="W25" i="11" s="1"/>
  <c r="J25" i="11"/>
  <c r="G25" i="11"/>
  <c r="F25" i="11"/>
  <c r="E25" i="11"/>
  <c r="R24" i="11"/>
  <c r="W24" i="11" s="1"/>
  <c r="J24" i="11"/>
  <c r="G24" i="11"/>
  <c r="F24" i="11"/>
  <c r="E24" i="11"/>
  <c r="R23" i="11"/>
  <c r="J23" i="11"/>
  <c r="G23" i="11"/>
  <c r="F23" i="11"/>
  <c r="E23" i="11"/>
  <c r="J22" i="11"/>
  <c r="G22" i="11"/>
  <c r="F22" i="11"/>
  <c r="E22" i="11"/>
  <c r="R21" i="11"/>
  <c r="W21" i="11" s="1"/>
  <c r="J21" i="11"/>
  <c r="G21" i="11"/>
  <c r="F21" i="11"/>
  <c r="E21" i="11"/>
  <c r="R20" i="11"/>
  <c r="W20" i="11" s="1"/>
  <c r="J20" i="11"/>
  <c r="G20" i="11"/>
  <c r="F20" i="11"/>
  <c r="E20" i="11"/>
  <c r="R19" i="11"/>
  <c r="W19" i="11" s="1"/>
  <c r="J19" i="11"/>
  <c r="G19" i="11"/>
  <c r="F19" i="11"/>
  <c r="E19" i="11"/>
  <c r="J18" i="11"/>
  <c r="G18" i="11"/>
  <c r="F18" i="11"/>
  <c r="E18" i="11"/>
  <c r="R17" i="11"/>
  <c r="J17" i="11"/>
  <c r="G17" i="11"/>
  <c r="F17" i="11"/>
  <c r="E17" i="11"/>
  <c r="R16" i="11"/>
  <c r="W16" i="11" s="1"/>
  <c r="V16" i="11" s="1"/>
  <c r="J16" i="11"/>
  <c r="G16" i="11"/>
  <c r="F16" i="11"/>
  <c r="R15" i="11"/>
  <c r="J15" i="11"/>
  <c r="G15" i="11"/>
  <c r="F15" i="11"/>
  <c r="J14" i="11"/>
  <c r="G14" i="11"/>
  <c r="F14" i="11"/>
  <c r="L39" i="11"/>
  <c r="J13" i="11"/>
  <c r="G13" i="11"/>
  <c r="F13" i="11"/>
  <c r="R12" i="11"/>
  <c r="W12" i="11" s="1"/>
  <c r="V12" i="11" s="1"/>
  <c r="J12" i="11"/>
  <c r="G12" i="11"/>
  <c r="F12" i="11"/>
  <c r="R11" i="11"/>
  <c r="J11" i="11"/>
  <c r="G11" i="11"/>
  <c r="F11" i="11"/>
  <c r="J10" i="11"/>
  <c r="G10" i="11"/>
  <c r="F10" i="11"/>
  <c r="R9" i="11"/>
  <c r="W9" i="11" s="1"/>
  <c r="V9" i="11" s="1"/>
  <c r="J9" i="11"/>
  <c r="G9" i="11"/>
  <c r="F9" i="11"/>
  <c r="R8" i="11"/>
  <c r="W8" i="11" s="1"/>
  <c r="V8" i="11" s="1"/>
  <c r="J8" i="11"/>
  <c r="G8" i="11"/>
  <c r="F8" i="11"/>
  <c r="R7" i="11"/>
  <c r="W7" i="11" s="1"/>
  <c r="V7" i="11" s="1"/>
  <c r="J7" i="11"/>
  <c r="G7" i="11"/>
  <c r="G39" i="11" s="1"/>
  <c r="F7" i="11"/>
  <c r="P1" i="11"/>
  <c r="M1" i="11"/>
  <c r="E39" i="11" l="1"/>
  <c r="W15" i="11"/>
  <c r="V15" i="11" s="1"/>
  <c r="W11" i="11"/>
  <c r="V11" i="11" s="1"/>
  <c r="W27" i="11"/>
  <c r="V27" i="11" s="1"/>
  <c r="W23" i="11"/>
  <c r="W35" i="11"/>
  <c r="W31" i="11"/>
  <c r="V31" i="11" s="1"/>
  <c r="W17" i="11"/>
  <c r="V17" i="11" s="1"/>
  <c r="W29" i="11"/>
  <c r="W37" i="11"/>
  <c r="J39" i="11"/>
  <c r="F39" i="11"/>
  <c r="L41" i="11"/>
  <c r="R13" i="11"/>
  <c r="W13" i="11" s="1"/>
  <c r="V13" i="11" s="1"/>
  <c r="R39" i="11" l="1"/>
  <c r="H2" i="11" s="1"/>
  <c r="W41" i="11" s="1"/>
</calcChain>
</file>

<file path=xl/sharedStrings.xml><?xml version="1.0" encoding="utf-8"?>
<sst xmlns="http://schemas.openxmlformats.org/spreadsheetml/2006/main" count="46" uniqueCount="45">
  <si>
    <t xml:space="preserve"># jour </t>
  </si>
  <si>
    <t>TO %</t>
  </si>
  <si>
    <t>PM</t>
  </si>
  <si>
    <t>REVPAR</t>
  </si>
  <si>
    <t>previ #</t>
  </si>
  <si>
    <t>CA #</t>
  </si>
  <si>
    <t>nbr PDJ</t>
  </si>
  <si>
    <t>PM PDJ</t>
  </si>
  <si>
    <t>CA PDJ</t>
  </si>
  <si>
    <t>CA BAR</t>
  </si>
  <si>
    <t>CA En-Cas</t>
  </si>
  <si>
    <t xml:space="preserve">Hébergement </t>
  </si>
  <si>
    <t>Restauration</t>
  </si>
  <si>
    <t>Total</t>
  </si>
  <si>
    <t>Parking</t>
  </si>
  <si>
    <t>Loc salle</t>
  </si>
  <si>
    <t>Autres</t>
  </si>
  <si>
    <t>A reporter</t>
  </si>
  <si>
    <t>Encaissement</t>
  </si>
  <si>
    <t>Total Hors CA</t>
  </si>
  <si>
    <t>CA Total</t>
  </si>
  <si>
    <t>Contrôle</t>
  </si>
  <si>
    <t>CA TOTAL</t>
  </si>
  <si>
    <t>BUDGET</t>
  </si>
  <si>
    <t>DATE</t>
  </si>
  <si>
    <t xml:space="preserve">Il reste </t>
  </si>
  <si>
    <t>chambre à vendre</t>
  </si>
  <si>
    <t>de CA à faire</t>
  </si>
  <si>
    <t>TEMPS</t>
  </si>
  <si>
    <t>Vérification</t>
  </si>
  <si>
    <t>BAR &amp; ENCAS</t>
  </si>
  <si>
    <t xml:space="preserve">Restauration </t>
  </si>
  <si>
    <t xml:space="preserve">pause </t>
  </si>
  <si>
    <t>café acceuil</t>
  </si>
  <si>
    <t xml:space="preserve">HOTEL </t>
  </si>
  <si>
    <t>nombre chambre réalisé</t>
  </si>
  <si>
    <t>nombre PDJ</t>
  </si>
  <si>
    <t xml:space="preserve">Chiffre d'affaire hébergement </t>
  </si>
  <si>
    <t>Chiffre d'affaire PDJ</t>
  </si>
  <si>
    <t>Chiffre d'affaire BAR</t>
  </si>
  <si>
    <t>Chiffre d'affaire EN-CAS</t>
  </si>
  <si>
    <t xml:space="preserve">CA TOTAL </t>
  </si>
  <si>
    <t xml:space="preserve">Encaissement </t>
  </si>
  <si>
    <t xml:space="preserve">Total Hors CA </t>
  </si>
  <si>
    <t xml:space="preserve">A reporter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</si>
</sst>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d\-mmm;@"/>
    <numFmt numFmtId="165" formatCode="_-* #,##0\ &quot;€&quot;_-;\-* #,##0\ &quot;€&quot;_-;_-* &quot;-&quot;??\ &quot;€&quot;_-;_-@_-"/>
    <numFmt numFmtId="166" formatCode="[$-40C]mmmm\-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u/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7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Arial"/>
      <family val="2"/>
    </font>
    <font>
      <u/>
      <sz val="18"/>
      <color theme="1"/>
      <name val="Arial"/>
      <family val="2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slantDashDot">
        <color indexed="64"/>
      </bottom>
      <diagonal/>
    </border>
    <border>
      <left style="thin">
        <color indexed="64"/>
      </left>
      <right style="thin">
        <color indexed="64"/>
      </right>
      <top style="slantDashDot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slantDashDot">
        <color indexed="64"/>
      </bottom>
      <diagonal/>
    </border>
    <border>
      <left style="thick">
        <color indexed="64"/>
      </left>
      <right/>
      <top style="medium">
        <color indexed="64"/>
      </top>
      <bottom style="slantDashDot">
        <color indexed="64"/>
      </bottom>
      <diagonal/>
    </border>
    <border>
      <left/>
      <right/>
      <top style="medium">
        <color indexed="64"/>
      </top>
      <bottom style="slantDashDot">
        <color indexed="64"/>
      </bottom>
      <diagonal/>
    </border>
    <border>
      <left/>
      <right style="thick">
        <color indexed="64"/>
      </right>
      <top style="medium">
        <color indexed="64"/>
      </top>
      <bottom style="slantDashDot">
        <color indexed="64"/>
      </bottom>
      <diagonal/>
    </border>
    <border>
      <left style="thick">
        <color indexed="64"/>
      </left>
      <right style="thin">
        <color indexed="64"/>
      </right>
      <top style="slantDashDot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/>
      <bottom style="slantDashDot">
        <color indexed="64"/>
      </bottom>
      <diagonal/>
    </border>
    <border>
      <left/>
      <right/>
      <top/>
      <bottom style="slantDashDot">
        <color indexed="64"/>
      </bottom>
      <diagonal/>
    </border>
    <border>
      <left/>
      <right style="thick">
        <color indexed="64"/>
      </right>
      <top/>
      <bottom style="slantDashDot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mediumDashed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mediumDashed">
        <color indexed="64"/>
      </bottom>
      <diagonal/>
    </border>
    <border>
      <left style="thick">
        <color indexed="64"/>
      </left>
      <right style="thin">
        <color indexed="64"/>
      </right>
      <top/>
      <bottom style="mediumDashed">
        <color indexed="64"/>
      </bottom>
      <diagonal/>
    </border>
    <border>
      <left/>
      <right/>
      <top/>
      <bottom style="mediumDashed">
        <color indexed="64"/>
      </bottom>
      <diagonal/>
    </border>
    <border>
      <left/>
      <right style="thick">
        <color indexed="64"/>
      </right>
      <top style="thin">
        <color indexed="64"/>
      </top>
      <bottom style="mediumDashed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Dashed">
        <color indexed="64"/>
      </bottom>
      <diagonal/>
    </border>
    <border>
      <left style="thick">
        <color indexed="64"/>
      </left>
      <right style="thick">
        <color indexed="64"/>
      </right>
      <top/>
      <bottom style="slantDashDot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09">
    <xf numFmtId="0" fontId="0" fillId="0" borderId="0" xfId="0"/>
    <xf numFmtId="0" fontId="0" fillId="0" borderId="0" xfId="0" applyBorder="1"/>
    <xf numFmtId="0" fontId="0" fillId="0" borderId="1" xfId="0" applyBorder="1"/>
    <xf numFmtId="164" fontId="0" fillId="0" borderId="1" xfId="0" applyNumberFormat="1" applyBorder="1"/>
    <xf numFmtId="0" fontId="0" fillId="0" borderId="6" xfId="0" applyBorder="1"/>
    <xf numFmtId="0" fontId="0" fillId="0" borderId="7" xfId="0" applyBorder="1"/>
    <xf numFmtId="0" fontId="0" fillId="0" borderId="2" xfId="0" applyBorder="1"/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0" fontId="0" fillId="0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11" xfId="0" applyBorder="1"/>
    <xf numFmtId="0" fontId="0" fillId="0" borderId="24" xfId="0" applyBorder="1"/>
    <xf numFmtId="0" fontId="0" fillId="0" borderId="26" xfId="0" applyBorder="1"/>
    <xf numFmtId="44" fontId="0" fillId="0" borderId="0" xfId="0" applyNumberFormat="1"/>
    <xf numFmtId="2" fontId="0" fillId="0" borderId="0" xfId="0" applyNumberFormat="1"/>
    <xf numFmtId="9" fontId="0" fillId="0" borderId="0" xfId="1" applyFont="1"/>
    <xf numFmtId="0" fontId="0" fillId="2" borderId="0" xfId="0" applyFill="1" applyAlignment="1">
      <alignment vertical="center"/>
    </xf>
    <xf numFmtId="44" fontId="0" fillId="0" borderId="2" xfId="2" applyFont="1" applyBorder="1"/>
    <xf numFmtId="3" fontId="0" fillId="0" borderId="2" xfId="0" applyNumberFormat="1" applyBorder="1"/>
    <xf numFmtId="10" fontId="0" fillId="0" borderId="2" xfId="0" applyNumberFormat="1" applyBorder="1"/>
    <xf numFmtId="0" fontId="0" fillId="0" borderId="30" xfId="0" applyBorder="1"/>
    <xf numFmtId="44" fontId="0" fillId="0" borderId="30" xfId="0" applyNumberFormat="1" applyBorder="1"/>
    <xf numFmtId="10" fontId="0" fillId="0" borderId="30" xfId="0" applyNumberFormat="1" applyBorder="1"/>
    <xf numFmtId="44" fontId="0" fillId="0" borderId="28" xfId="0" applyNumberFormat="1" applyBorder="1"/>
    <xf numFmtId="44" fontId="0" fillId="0" borderId="32" xfId="0" applyNumberFormat="1" applyBorder="1"/>
    <xf numFmtId="44" fontId="0" fillId="0" borderId="33" xfId="0" applyNumberFormat="1" applyBorder="1"/>
    <xf numFmtId="0" fontId="0" fillId="0" borderId="32" xfId="0" applyBorder="1"/>
    <xf numFmtId="2" fontId="0" fillId="0" borderId="32" xfId="0" applyNumberFormat="1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3" fillId="2" borderId="0" xfId="0" applyFont="1" applyFill="1" applyAlignment="1">
      <alignment vertical="center"/>
    </xf>
    <xf numFmtId="0" fontId="0" fillId="2" borderId="0" xfId="0" applyFill="1"/>
    <xf numFmtId="0" fontId="2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5" fillId="2" borderId="0" xfId="0" applyFont="1" applyFill="1" applyAlignment="1">
      <alignment horizontal="right"/>
    </xf>
    <xf numFmtId="0" fontId="0" fillId="0" borderId="37" xfId="0" applyBorder="1"/>
    <xf numFmtId="0" fontId="6" fillId="0" borderId="2" xfId="0" applyFont="1" applyBorder="1"/>
    <xf numFmtId="0" fontId="6" fillId="0" borderId="1" xfId="0" applyFont="1" applyBorder="1"/>
    <xf numFmtId="0" fontId="4" fillId="0" borderId="0" xfId="0" applyFont="1"/>
    <xf numFmtId="0" fontId="0" fillId="0" borderId="38" xfId="0" applyBorder="1"/>
    <xf numFmtId="0" fontId="0" fillId="0" borderId="5" xfId="0" applyBorder="1"/>
    <xf numFmtId="3" fontId="7" fillId="2" borderId="0" xfId="0" applyNumberFormat="1" applyFont="1" applyFill="1" applyAlignment="1">
      <alignment horizontal="center" vertical="center"/>
    </xf>
    <xf numFmtId="165" fontId="8" fillId="2" borderId="0" xfId="2" applyNumberFormat="1" applyFont="1" applyFill="1" applyAlignment="1">
      <alignment vertical="center"/>
    </xf>
    <xf numFmtId="0" fontId="9" fillId="2" borderId="0" xfId="0" applyFont="1" applyFill="1" applyAlignment="1">
      <alignment vertical="center"/>
    </xf>
    <xf numFmtId="44" fontId="0" fillId="0" borderId="29" xfId="2" applyFont="1" applyBorder="1"/>
    <xf numFmtId="0" fontId="0" fillId="0" borderId="1" xfId="0" applyNumberFormat="1" applyBorder="1"/>
    <xf numFmtId="0" fontId="6" fillId="0" borderId="0" xfId="0" applyFont="1"/>
    <xf numFmtId="44" fontId="0" fillId="0" borderId="39" xfId="0" applyNumberFormat="1" applyBorder="1"/>
    <xf numFmtId="44" fontId="0" fillId="0" borderId="40" xfId="0" applyNumberFormat="1" applyBorder="1"/>
    <xf numFmtId="44" fontId="0" fillId="0" borderId="0" xfId="2" applyFont="1"/>
    <xf numFmtId="44" fontId="0" fillId="0" borderId="11" xfId="0" applyNumberFormat="1" applyBorder="1"/>
    <xf numFmtId="0" fontId="0" fillId="0" borderId="13" xfId="0" applyBorder="1" applyProtection="1">
      <protection locked="0"/>
    </xf>
    <xf numFmtId="10" fontId="0" fillId="0" borderId="1" xfId="1" applyNumberFormat="1" applyFont="1" applyBorder="1" applyProtection="1">
      <protection locked="0"/>
    </xf>
    <xf numFmtId="44" fontId="0" fillId="0" borderId="7" xfId="2" applyFont="1" applyBorder="1" applyProtection="1">
      <protection locked="0"/>
    </xf>
    <xf numFmtId="44" fontId="0" fillId="0" borderId="6" xfId="2" applyFont="1" applyBorder="1" applyProtection="1">
      <protection locked="0"/>
    </xf>
    <xf numFmtId="0" fontId="0" fillId="0" borderId="18" xfId="0" applyBorder="1" applyProtection="1">
      <protection locked="0"/>
    </xf>
    <xf numFmtId="44" fontId="0" fillId="0" borderId="1" xfId="2" applyFont="1" applyBorder="1" applyProtection="1">
      <protection locked="0"/>
    </xf>
    <xf numFmtId="0" fontId="0" fillId="0" borderId="0" xfId="0" applyProtection="1">
      <protection locked="0"/>
    </xf>
    <xf numFmtId="44" fontId="0" fillId="0" borderId="0" xfId="2" applyFont="1" applyBorder="1" applyProtection="1">
      <protection locked="0"/>
    </xf>
    <xf numFmtId="0" fontId="0" fillId="0" borderId="2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1" xfId="0" applyBorder="1" applyProtection="1">
      <protection locked="0"/>
    </xf>
    <xf numFmtId="14" fontId="0" fillId="0" borderId="0" xfId="0" applyNumberFormat="1"/>
    <xf numFmtId="0" fontId="0" fillId="0" borderId="1" xfId="2" applyNumberFormat="1" applyFont="1" applyBorder="1" applyProtection="1">
      <protection locked="0"/>
    </xf>
    <xf numFmtId="0" fontId="0" fillId="0" borderId="24" xfId="2" applyNumberFormat="1" applyFont="1" applyBorder="1" applyProtection="1">
      <protection locked="0"/>
    </xf>
    <xf numFmtId="0" fontId="0" fillId="0" borderId="27" xfId="2" applyNumberFormat="1" applyFont="1" applyBorder="1" applyProtection="1">
      <protection locked="0"/>
    </xf>
    <xf numFmtId="0" fontId="0" fillId="0" borderId="6" xfId="2" applyNumberFormat="1" applyFont="1" applyBorder="1" applyProtection="1">
      <protection locked="0"/>
    </xf>
    <xf numFmtId="0" fontId="0" fillId="0" borderId="13" xfId="0" applyNumberFormat="1" applyBorder="1" applyProtection="1">
      <protection locked="0"/>
    </xf>
    <xf numFmtId="0" fontId="0" fillId="0" borderId="2" xfId="0" applyNumberFormat="1" applyBorder="1" applyProtection="1">
      <protection locked="0"/>
    </xf>
    <xf numFmtId="0" fontId="0" fillId="0" borderId="1" xfId="0" applyNumberFormat="1" applyBorder="1" applyProtection="1">
      <protection locked="0"/>
    </xf>
    <xf numFmtId="0" fontId="0" fillId="0" borderId="24" xfId="0" applyNumberFormat="1" applyBorder="1" applyProtection="1">
      <protection locked="0"/>
    </xf>
    <xf numFmtId="0" fontId="0" fillId="0" borderId="6" xfId="0" applyNumberFormat="1" applyBorder="1" applyProtection="1">
      <protection locked="0"/>
    </xf>
    <xf numFmtId="0" fontId="0" fillId="0" borderId="27" xfId="0" applyNumberFormat="1" applyBorder="1" applyProtection="1">
      <protection locked="0"/>
    </xf>
    <xf numFmtId="0" fontId="0" fillId="0" borderId="27" xfId="0" applyNumberFormat="1" applyBorder="1"/>
    <xf numFmtId="0" fontId="0" fillId="0" borderId="6" xfId="0" applyNumberFormat="1" applyBorder="1"/>
    <xf numFmtId="0" fontId="0" fillId="0" borderId="19" xfId="2" applyNumberFormat="1" applyFont="1" applyBorder="1" applyProtection="1">
      <protection locked="0"/>
    </xf>
    <xf numFmtId="0" fontId="0" fillId="0" borderId="7" xfId="2" applyNumberFormat="1" applyFont="1" applyBorder="1" applyProtection="1">
      <protection locked="0"/>
    </xf>
    <xf numFmtId="0" fontId="0" fillId="0" borderId="19" xfId="2" applyNumberFormat="1" applyFont="1" applyBorder="1" applyAlignment="1" applyProtection="1">
      <alignment horizontal="right"/>
      <protection locked="0"/>
    </xf>
    <xf numFmtId="0" fontId="0" fillId="0" borderId="1" xfId="2" applyNumberFormat="1" applyFont="1" applyBorder="1" applyAlignment="1" applyProtection="1">
      <alignment horizontal="right"/>
      <protection locked="0"/>
    </xf>
    <xf numFmtId="0" fontId="0" fillId="0" borderId="13" xfId="2" applyNumberFormat="1" applyFont="1" applyBorder="1" applyProtection="1">
      <protection locked="0"/>
    </xf>
    <xf numFmtId="0" fontId="0" fillId="2" borderId="0" xfId="0" applyFill="1" applyAlignment="1">
      <alignment horizontal="center" vertical="center"/>
    </xf>
    <xf numFmtId="44" fontId="0" fillId="0" borderId="25" xfId="0" applyNumberFormat="1" applyBorder="1"/>
    <xf numFmtId="43" fontId="0" fillId="0" borderId="0" xfId="3" applyFont="1"/>
    <xf numFmtId="44" fontId="10" fillId="0" borderId="31" xfId="0" applyNumberFormat="1" applyFont="1" applyBorder="1"/>
    <xf numFmtId="44" fontId="0" fillId="0" borderId="1" xfId="2" applyFont="1" applyBorder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166" fontId="7" fillId="2" borderId="0" xfId="0" applyNumberFormat="1" applyFont="1" applyFill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3" borderId="12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15" xfId="0" applyFill="1" applyBorder="1"/>
    <xf numFmtId="0" fontId="0" fillId="3" borderId="16" xfId="0" applyFill="1" applyBorder="1"/>
    <xf numFmtId="0" fontId="0" fillId="3" borderId="10" xfId="0" applyFill="1" applyBorder="1"/>
    <xf numFmtId="0" fontId="0" fillId="3" borderId="17" xfId="0" applyFill="1" applyBorder="1"/>
    <xf numFmtId="0" fontId="0" fillId="3" borderId="22" xfId="0" applyFill="1" applyBorder="1"/>
    <xf numFmtId="0" fontId="0" fillId="3" borderId="21" xfId="0" applyFill="1" applyBorder="1"/>
    <xf numFmtId="0" fontId="0" fillId="3" borderId="23" xfId="0" applyFill="1" applyBorder="1"/>
    <xf numFmtId="0" fontId="0" fillId="0" borderId="1" xfId="0" applyBorder="1" applyAlignment="1">
      <alignment horizontal="center"/>
    </xf>
  </cellXfs>
  <cellStyles count="4">
    <cellStyle name="Milliers" xfId="3" builtinId="3"/>
    <cellStyle name="Monétaire" xfId="2" builtinId="4"/>
    <cellStyle name="Normal" xfId="0" builtinId="0"/>
    <cellStyle name="Pourcentage" xfId="1" builtinId="5"/>
  </cellStyles>
  <dxfs count="55">
    <dxf>
      <font>
        <color rgb="FF92D050"/>
      </font>
      <fill>
        <patternFill>
          <bgColor rgb="FFC6EFCE"/>
        </patternFill>
      </fill>
    </dxf>
    <dxf>
      <font>
        <color rgb="FFFF0000"/>
      </font>
      <fill>
        <patternFill>
          <bgColor rgb="FFFFC7CE"/>
        </patternFill>
      </fill>
    </dxf>
    <dxf>
      <fill>
        <patternFill patternType="solid">
          <fgColor indexed="64"/>
          <bgColor rgb="FFFFFF00"/>
        </patternFill>
      </fill>
    </dxf>
    <dxf>
      <numFmt numFmtId="2" formatCode="0.00"/>
      <border diagonalUp="0" diagonalDown="0" outline="0">
        <left/>
        <right/>
        <top/>
        <bottom style="mediumDashed">
          <color indexed="64"/>
        </bottom>
      </border>
    </dxf>
    <dxf>
      <numFmt numFmtId="2" formatCode="0.00"/>
    </dxf>
    <dxf>
      <border outline="0">
        <left style="thick">
          <color rgb="FF000000"/>
        </left>
        <right style="thick">
          <color rgb="FF000000"/>
        </right>
        <top style="medium">
          <color rgb="FF000000"/>
        </top>
      </border>
    </dxf>
    <dxf>
      <border outline="0">
        <bottom style="slantDashDot">
          <color rgb="FF000000"/>
        </bottom>
      </border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ck">
          <color indexed="64"/>
        </right>
        <top style="thin">
          <color indexed="64"/>
        </top>
        <bottom style="mediumDashed">
          <color indexed="64"/>
        </bottom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Dashed">
          <color indexed="64"/>
        </bottom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ck">
          <color indexed="64"/>
        </left>
        <right style="thin">
          <color indexed="64"/>
        </right>
        <top style="thin">
          <color indexed="64"/>
        </top>
        <bottom style="mediumDashed">
          <color indexed="64"/>
        </bottom>
      </border>
    </dxf>
    <dxf>
      <numFmt numFmtId="0" formatCode="General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rgb="FF000000"/>
        </top>
      </border>
    </dxf>
    <dxf>
      <border>
        <bottom style="slantDashDot">
          <color rgb="FF000000"/>
        </bottom>
      </border>
    </dxf>
    <dxf>
      <border diagonalUp="0" diagonalDown="0">
        <left/>
        <right/>
        <top/>
        <bottom/>
        <vertical/>
        <horizontal/>
      </border>
    </dxf>
    <dxf>
      <numFmt numFmtId="34" formatCode="_-* #,##0.00\ &quot;€&quot;_-;\-* #,##0.00\ &quot;€&quot;_-;_-* &quot;-&quot;??\ &quot;€&quot;_-;_-@_-"/>
      <border diagonalUp="0" diagonalDown="0" outline="0">
        <left/>
        <right style="thick">
          <color indexed="64"/>
        </right>
        <top style="thin">
          <color indexed="64"/>
        </top>
        <bottom style="mediumDashed">
          <color indexed="64"/>
        </bottom>
      </border>
    </dxf>
    <dxf>
      <numFmt numFmtId="0" formatCode="General"/>
    </dxf>
    <dxf>
      <numFmt numFmtId="34" formatCode="_-* #,##0.00\ &quot;€&quot;_-;\-* #,##0.00\ &quot;€&quot;_-;_-* &quot;-&quot;??\ &quot;€&quot;_-;_-@_-"/>
      <border diagonalUp="0" diagonalDown="0" outline="0">
        <left/>
        <right/>
        <top/>
        <bottom style="mediumDashed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34" formatCode="_-* #,##0.00\ &quot;€&quot;_-;\-* #,##0.00\ &quot;€&quot;_-;_-* &quot;-&quot;??\ &quot;€&quot;_-;_-@_-"/>
      <border diagonalUp="0" diagonalDown="0" outline="0">
        <left/>
        <right/>
        <top/>
        <bottom style="mediumDashed">
          <color indexed="64"/>
        </bottom>
      </border>
    </dxf>
    <dxf>
      <numFmt numFmtId="0" formatCode="General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34" formatCode="_-* #,##0.00\ &quot;€&quot;_-;\-* #,##0.00\ &quot;€&quot;_-;_-* &quot;-&quot;??\ &quot;€&quot;_-;_-@_-"/>
      <border diagonalUp="0" diagonalDown="0" outline="0">
        <left/>
        <right/>
        <top/>
        <bottom style="mediumDashed">
          <color indexed="64"/>
        </bottom>
      </border>
    </dxf>
    <dxf>
      <border>
        <bottom style="slantDashDot">
          <color rgb="FF000000"/>
        </bottom>
      </border>
    </dxf>
    <dxf>
      <border diagonalUp="0" diagonalDown="0">
        <left/>
        <right/>
        <top/>
        <bottom/>
        <vertical/>
        <horizontal/>
      </border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ck">
          <color indexed="64"/>
        </right>
        <top/>
        <bottom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/>
        <bottom style="mediumDashed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/>
        <bottom style="mediumDashed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ck">
          <color indexed="64"/>
        </left>
        <right style="thin">
          <color indexed="64"/>
        </right>
        <top/>
        <bottom style="mediumDashed">
          <color indexed="64"/>
        </bottom>
      </border>
    </dxf>
    <dxf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rgb="FF000000"/>
        </top>
      </border>
    </dxf>
    <dxf>
      <border outline="0">
        <bottom style="slantDashDot">
          <color rgb="FF000000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/>
        <top/>
        <bottom style="mediumDashed">
          <color indexed="64"/>
        </bottom>
      </border>
    </dxf>
    <dxf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/>
        <top/>
        <bottom style="mediumDashed">
          <color indexed="64"/>
        </bottom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4" formatCode="0.00%"/>
      <border diagonalUp="0" diagonalDown="0" outline="0">
        <left style="thin">
          <color indexed="64"/>
        </left>
        <right style="thin">
          <color indexed="64"/>
        </right>
        <top/>
        <bottom style="mediumDashed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mediumDashed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mediumDashed">
          <color indexed="64"/>
        </bottom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/>
        <bottom style="mediumDashed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mediumDashed">
          <color indexed="64"/>
        </bottom>
      </border>
    </dxf>
    <dxf>
      <numFmt numFmtId="164" formatCode="[$-40C]d\-mmm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C1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583406</xdr:colOff>
      <xdr:row>40</xdr:row>
      <xdr:rowOff>83343</xdr:rowOff>
    </xdr:from>
    <xdr:to>
      <xdr:col>14</xdr:col>
      <xdr:colOff>583406</xdr:colOff>
      <xdr:row>41</xdr:row>
      <xdr:rowOff>142876</xdr:rowOff>
    </xdr:to>
    <xdr:cxnSp macro="">
      <xdr:nvCxnSpPr>
        <xdr:cNvPr id="2" name="Connecteur droit avec flèche 1"/>
        <xdr:cNvCxnSpPr/>
      </xdr:nvCxnSpPr>
      <xdr:spPr>
        <a:xfrm flipV="1">
          <a:off x="11813381" y="7922418"/>
          <a:ext cx="0" cy="25955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Nomdelonglet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delonglet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21" name="Tableau221222" displayName="Tableau221222" ref="A6:G39" totalsRowCount="1" headerRowDxfId="54" totalsRowDxfId="53">
  <autoFilter ref="A6:G3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name="DATE" totalsRowLabel="Total" dataDxfId="52" totalsRowDxfId="51"/>
    <tableColumn id="2" name="CA #" totalsRowFunction="sum" dataDxfId="50" totalsRowDxfId="49"/>
    <tableColumn id="3" name="previ #" totalsRowFunction="sum" dataDxfId="48" totalsRowDxfId="47"/>
    <tableColumn id="4" name="# jour " totalsRowFunction="sum" dataDxfId="46" totalsRowDxfId="45"/>
    <tableColumn id="5" name="TO %" totalsRowFunction="average" dataDxfId="44" totalsRowDxfId="43"/>
    <tableColumn id="6" name="PM" totalsRowFunction="custom" dataDxfId="42" totalsRowDxfId="41">
      <totalsRowFormula>AVERAGEIF(F7:F37,"&lt;&gt;0")</totalsRowFormula>
    </tableColumn>
    <tableColumn id="7" name="REVPAR" totalsRowFunction="custom" dataDxfId="40" totalsRowDxfId="39">
      <totalsRowFormula>AVERAGEIF(G7:G37,"&lt;&gt;0")</totalsRowFormula>
    </tableColumn>
  </tableColumns>
  <tableStyleInfo name="TableStyleLight2" showFirstColumn="1" showLastColumn="0" showRowStripes="1" showColumnStripes="0"/>
</table>
</file>

<file path=xl/tables/table2.xml><?xml version="1.0" encoding="utf-8"?>
<table xmlns="http://schemas.openxmlformats.org/spreadsheetml/2006/main" id="22" name="Tableau641323" displayName="Tableau641323" ref="H6:L39" totalsRowCount="1" headerRowDxfId="38" headerRowBorderDxfId="37" tableBorderDxfId="36">
  <autoFilter ref="H6:L38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nbr PDJ" totalsRowFunction="sum" dataDxfId="35" totalsRowDxfId="34" dataCellStyle="Monétaire"/>
    <tableColumn id="2" name="CA PDJ" totalsRowFunction="sum" dataDxfId="33" totalsRowDxfId="32"/>
    <tableColumn id="3" name="PM PDJ" totalsRowFunction="average" dataDxfId="31" totalsRowDxfId="30"/>
    <tableColumn id="4" name="CA BAR" totalsRowFunction="sum" dataDxfId="29" totalsRowDxfId="28">
      <calculatedColumnFormula>IFERROR(,0)</calculatedColumnFormula>
    </tableColumn>
    <tableColumn id="5" name="CA En-Cas" totalsRowFunction="sum" dataDxfId="27" totalsRowDxfId="26">
      <calculatedColumnFormula>IFERROR(,0)</calculatedColumnFormula>
    </tableColumn>
  </tableColumns>
  <tableStyleInfo name="TableStyleLight7" showFirstColumn="0" showLastColumn="0" showRowStripes="1" showColumnStripes="0"/>
</table>
</file>

<file path=xl/tables/table3.xml><?xml version="1.0" encoding="utf-8"?>
<table xmlns="http://schemas.openxmlformats.org/spreadsheetml/2006/main" id="23" name="Tableau851424" displayName="Tableau851424" ref="M6:P39" totalsRowCount="1" headerRowDxfId="25" headerRowBorderDxfId="24">
  <autoFilter ref="M6:P38">
    <filterColumn colId="0" hiddenButton="1"/>
    <filterColumn colId="1" hiddenButton="1"/>
    <filterColumn colId="2" hiddenButton="1"/>
    <filterColumn colId="3" hiddenButton="1"/>
  </autoFilter>
  <tableColumns count="4">
    <tableColumn id="1" name="Parking" totalsRowFunction="sum" totalsRowDxfId="23"/>
    <tableColumn id="3" name="Loc salle" totalsRowFunction="sum" dataDxfId="22" totalsRowDxfId="21"/>
    <tableColumn id="6" name="Restauration " totalsRowFunction="sum" dataDxfId="20" totalsRowDxfId="19" dataCellStyle="Monétaire"/>
    <tableColumn id="2" name="Autres" totalsRowFunction="sum" dataDxfId="18" totalsRowDxfId="17"/>
  </tableColumns>
  <tableStyleInfo name="TableStyleLight4" showFirstColumn="0" showLastColumn="0" showRowStripes="1" showColumnStripes="0"/>
</table>
</file>

<file path=xl/tables/table4.xml><?xml version="1.0" encoding="utf-8"?>
<table xmlns="http://schemas.openxmlformats.org/spreadsheetml/2006/main" id="24" name="Tableau1061525" displayName="Tableau1061525" ref="S6:V39" totalsRowCount="1" headerRowDxfId="16" headerRowBorderDxfId="15" tableBorderDxfId="14">
  <autoFilter ref="S6:V38">
    <filterColumn colId="0" hiddenButton="1"/>
    <filterColumn colId="1" hiddenButton="1"/>
    <filterColumn colId="2" hiddenButton="1"/>
    <filterColumn colId="3" hiddenButton="1"/>
  </autoFilter>
  <tableColumns count="4">
    <tableColumn id="1" name="Encaissement" totalsRowFunction="sum" dataDxfId="13" totalsRowDxfId="12">
      <calculatedColumnFormula>IFERROR(,0)</calculatedColumnFormula>
    </tableColumn>
    <tableColumn id="2" name="Total Hors CA" totalsRowFunction="sum" dataDxfId="11" totalsRowDxfId="10">
      <calculatedColumnFormula>IFERROR(,0)</calculatedColumnFormula>
    </tableColumn>
    <tableColumn id="3" name="A reporter" dataDxfId="9" totalsRowDxfId="8">
      <calculatedColumnFormula>IFERROR(,0)</calculatedColumnFormula>
    </tableColumn>
    <tableColumn id="4" name="Vérification" dataDxfId="7">
      <calculatedColumnFormula>IF(Tableau1061525[[#This Row],[A reporter]]=W7,TRUE,FALSE)</calculatedColumnFormula>
    </tableColumn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id="25" name="Tableau7101626" displayName="Tableau7101626" ref="R6:R39" totalsRowCount="1" headerRowDxfId="2" headerRowBorderDxfId="6" tableBorderDxfId="5">
  <autoFilter ref="R6:R38"/>
  <tableColumns count="1">
    <tableColumn id="1" name="CA Total" totalsRowFunction="sum" dataDxfId="4" totalsRowDxfId="3"/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44"/>
  <sheetViews>
    <sheetView showGridLines="0" zoomScale="80" zoomScaleNormal="80" workbookViewId="0">
      <pane ySplit="6" topLeftCell="A7" activePane="bottomLeft" state="frozen"/>
      <selection activeCell="U29" sqref="U29"/>
      <selection pane="bottomLeft" activeCell="U6" sqref="U6"/>
    </sheetView>
  </sheetViews>
  <sheetFormatPr baseColWidth="10" defaultRowHeight="15" x14ac:dyDescent="0.25"/>
  <cols>
    <col min="1" max="1" width="9.140625" customWidth="1"/>
    <col min="2" max="2" width="12.85546875" bestFit="1" customWidth="1"/>
    <col min="8" max="8" width="17.140625" bestFit="1" customWidth="1"/>
    <col min="10" max="10" width="13.5703125" bestFit="1" customWidth="1"/>
    <col min="12" max="12" width="12.5703125" customWidth="1"/>
    <col min="14" max="15" width="11.7109375" customWidth="1"/>
    <col min="16" max="16" width="11.85546875" customWidth="1"/>
    <col min="17" max="17" width="1.28515625" hidden="1" customWidth="1"/>
    <col min="18" max="18" width="15.5703125" customWidth="1"/>
    <col min="19" max="19" width="14.5703125" customWidth="1"/>
    <col min="20" max="20" width="14" customWidth="1"/>
    <col min="21" max="21" width="11.140625" customWidth="1"/>
    <col min="22" max="22" width="12.85546875" customWidth="1"/>
    <col min="23" max="23" width="13.5703125" hidden="1" customWidth="1"/>
  </cols>
  <sheetData>
    <row r="1" spans="1:27" ht="23.25" x14ac:dyDescent="0.25">
      <c r="A1" s="47" t="s">
        <v>34</v>
      </c>
      <c r="B1" s="34"/>
      <c r="C1" s="34"/>
      <c r="D1" s="19"/>
      <c r="E1" s="19"/>
      <c r="F1" s="35"/>
      <c r="G1" s="38" t="s">
        <v>25</v>
      </c>
      <c r="H1" s="45">
        <f>C40-Tableau221222[[#Totals],[previ '#]]</f>
        <v>1000</v>
      </c>
      <c r="I1" s="37" t="s">
        <v>26</v>
      </c>
      <c r="J1" s="36"/>
      <c r="K1" s="90" t="s">
        <v>28</v>
      </c>
      <c r="L1" s="90"/>
      <c r="M1" s="89">
        <f ca="1">TODAY()</f>
        <v>43144</v>
      </c>
      <c r="N1" s="90"/>
      <c r="O1" s="84"/>
      <c r="P1" s="91">
        <f>A7</f>
        <v>43132</v>
      </c>
      <c r="Q1" s="91"/>
      <c r="R1" s="91"/>
      <c r="S1" s="91"/>
      <c r="T1" s="91"/>
      <c r="U1" s="91"/>
    </row>
    <row r="2" spans="1:27" ht="14.25" customHeight="1" x14ac:dyDescent="0.25">
      <c r="A2" s="19"/>
      <c r="B2" s="19"/>
      <c r="C2" s="19"/>
      <c r="D2" s="19"/>
      <c r="E2" s="19"/>
      <c r="F2" s="34"/>
      <c r="G2" s="34"/>
      <c r="H2" s="46">
        <f>R40-Tableau7101626[[#Totals],[CA Total]]</f>
        <v>0</v>
      </c>
      <c r="I2" s="37" t="s">
        <v>27</v>
      </c>
      <c r="J2" s="34"/>
      <c r="K2" s="90"/>
      <c r="L2" s="90"/>
      <c r="M2" s="90"/>
      <c r="N2" s="90"/>
      <c r="O2" s="84"/>
      <c r="P2" s="91"/>
      <c r="Q2" s="91"/>
      <c r="R2" s="91"/>
      <c r="S2" s="91"/>
      <c r="T2" s="91"/>
      <c r="U2" s="91"/>
    </row>
    <row r="3" spans="1:27" ht="13.5" customHeight="1" x14ac:dyDescent="0.25">
      <c r="A3" s="19"/>
      <c r="B3" s="19"/>
      <c r="C3" s="19"/>
      <c r="D3" s="19"/>
      <c r="E3" s="19"/>
      <c r="F3" s="19"/>
      <c r="G3" s="19"/>
      <c r="H3" s="19"/>
      <c r="I3" s="19"/>
      <c r="J3" s="19"/>
      <c r="K3" s="90"/>
      <c r="L3" s="90"/>
      <c r="M3" s="90"/>
      <c r="N3" s="90"/>
      <c r="O3" s="84"/>
      <c r="P3" s="91"/>
      <c r="Q3" s="91"/>
      <c r="R3" s="91"/>
      <c r="S3" s="91"/>
      <c r="T3" s="91"/>
      <c r="U3" s="91"/>
    </row>
    <row r="4" spans="1:27" ht="15" customHeight="1" thickBot="1" x14ac:dyDescent="0.3"/>
    <row r="5" spans="1:27" ht="15.75" thickBot="1" x14ac:dyDescent="0.3">
      <c r="B5" s="92" t="s">
        <v>11</v>
      </c>
      <c r="C5" s="93"/>
      <c r="D5" s="93"/>
      <c r="E5" s="93"/>
      <c r="F5" s="93"/>
      <c r="G5" s="94"/>
      <c r="H5" s="95" t="s">
        <v>12</v>
      </c>
      <c r="I5" s="96"/>
      <c r="J5" s="96"/>
      <c r="K5" s="96"/>
      <c r="L5" s="97"/>
      <c r="M5" s="95" t="s">
        <v>16</v>
      </c>
      <c r="N5" s="96"/>
      <c r="O5" s="96"/>
      <c r="P5" s="97"/>
      <c r="R5" s="43" t="s">
        <v>22</v>
      </c>
      <c r="S5" s="95" t="s">
        <v>21</v>
      </c>
      <c r="T5" s="96"/>
      <c r="U5" s="96"/>
      <c r="V5" s="44"/>
    </row>
    <row r="6" spans="1:27" ht="15.75" thickBot="1" x14ac:dyDescent="0.3">
      <c r="A6" s="1" t="s">
        <v>24</v>
      </c>
      <c r="B6" s="98" t="s">
        <v>5</v>
      </c>
      <c r="C6" s="7" t="s">
        <v>4</v>
      </c>
      <c r="D6" s="98" t="s">
        <v>0</v>
      </c>
      <c r="E6" s="7" t="s">
        <v>1</v>
      </c>
      <c r="F6" s="7" t="s">
        <v>2</v>
      </c>
      <c r="G6" s="8" t="s">
        <v>3</v>
      </c>
      <c r="H6" s="99" t="s">
        <v>6</v>
      </c>
      <c r="I6" s="100" t="s">
        <v>8</v>
      </c>
      <c r="J6" s="11" t="s">
        <v>7</v>
      </c>
      <c r="K6" s="11" t="s">
        <v>9</v>
      </c>
      <c r="L6" s="12" t="s">
        <v>10</v>
      </c>
      <c r="M6" s="101" t="s">
        <v>14</v>
      </c>
      <c r="N6" s="102" t="s">
        <v>15</v>
      </c>
      <c r="O6" s="103" t="s">
        <v>31</v>
      </c>
      <c r="P6" s="104" t="s">
        <v>16</v>
      </c>
      <c r="R6" s="105" t="s">
        <v>20</v>
      </c>
      <c r="S6" s="106" t="s">
        <v>18</v>
      </c>
      <c r="T6" s="105" t="s">
        <v>19</v>
      </c>
      <c r="U6" s="107" t="s">
        <v>17</v>
      </c>
      <c r="V6" s="39" t="s">
        <v>29</v>
      </c>
    </row>
    <row r="7" spans="1:27" x14ac:dyDescent="0.25">
      <c r="A7" s="3">
        <v>43132</v>
      </c>
      <c r="B7" s="71"/>
      <c r="C7" s="55"/>
      <c r="D7" s="55"/>
      <c r="E7" s="56">
        <f>Tableau221222[[#This Row],['# jour ]]/50</f>
        <v>0</v>
      </c>
      <c r="F7" s="57">
        <f>IFERROR(Tableau221222[[#This Row],[CA '#]]/Tableau221222[[#This Row],['# jour ]],0)</f>
        <v>0</v>
      </c>
      <c r="G7" s="58">
        <f>Tableau221222[[#This Row],[CA '#]]/50</f>
        <v>0</v>
      </c>
      <c r="H7" s="59"/>
      <c r="I7" s="71"/>
      <c r="J7" s="60">
        <f>IFERROR(Tableau641323[[#This Row],[CA PDJ]]/Tableau641323[[#This Row],[nbr PDJ]],0)</f>
        <v>0</v>
      </c>
      <c r="K7" s="60">
        <f t="shared" ref="K7:K17" si="0">IFERROR(,0)</f>
        <v>0</v>
      </c>
      <c r="L7" s="58">
        <f t="shared" ref="L7:L38" si="1">IFERROR(,0)</f>
        <v>0</v>
      </c>
      <c r="M7" s="74"/>
      <c r="N7" s="69"/>
      <c r="O7" s="83"/>
      <c r="P7" s="75"/>
      <c r="Q7" s="61"/>
      <c r="R7" s="62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7" s="79">
        <f t="shared" ref="S7:U16" si="2">IFERROR(,0)</f>
        <v>0</v>
      </c>
      <c r="T7" s="67">
        <f t="shared" si="2"/>
        <v>0</v>
      </c>
      <c r="U7" s="80">
        <f t="shared" si="2"/>
        <v>0</v>
      </c>
      <c r="V7" s="40" t="e">
        <f>IF(Tableau1061525[[#This Row],[A reporter]]=W7,TRUE,FALSE)</f>
        <v>#REF!</v>
      </c>
      <c r="W7" s="17" t="e">
        <f>(#REF!+S7)-(R7+T7)</f>
        <v>#REF!</v>
      </c>
    </row>
    <row r="8" spans="1:27" x14ac:dyDescent="0.25">
      <c r="A8" s="3">
        <v>43133</v>
      </c>
      <c r="B8" s="72"/>
      <c r="C8" s="63"/>
      <c r="D8" s="63"/>
      <c r="E8" s="56">
        <f>Tableau221222[[#This Row],['# jour ]]/50</f>
        <v>0</v>
      </c>
      <c r="F8" s="57">
        <f>IFERROR(Tableau221222[[#This Row],[CA '#]]/Tableau221222[[#This Row],['# jour ]],0)</f>
        <v>0</v>
      </c>
      <c r="G8" s="58">
        <f>Tableau221222[[#This Row],[CA '#]]/50</f>
        <v>0</v>
      </c>
      <c r="H8" s="64"/>
      <c r="I8" s="73"/>
      <c r="J8" s="60">
        <f>IFERROR(Tableau641323[[#This Row],[CA PDJ]]/Tableau641323[[#This Row],[nbr PDJ]],0)</f>
        <v>0</v>
      </c>
      <c r="K8" s="60">
        <f t="shared" si="0"/>
        <v>0</v>
      </c>
      <c r="L8" s="58">
        <f t="shared" si="1"/>
        <v>0</v>
      </c>
      <c r="M8" s="74"/>
      <c r="N8" s="76"/>
      <c r="O8" s="73"/>
      <c r="P8" s="75"/>
      <c r="Q8" s="61"/>
      <c r="R8" s="62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8" s="79">
        <f t="shared" si="2"/>
        <v>0</v>
      </c>
      <c r="T8" s="67">
        <f t="shared" si="2"/>
        <v>0</v>
      </c>
      <c r="U8" s="80">
        <f t="shared" si="2"/>
        <v>0</v>
      </c>
      <c r="V8" s="41" t="b">
        <f>IF(Tableau1061525[[#This Row],[A reporter]]=W8,TRUE,FALSE)</f>
        <v>1</v>
      </c>
      <c r="W8" s="17">
        <f>(U7+S8)-(R8+T8)</f>
        <v>0</v>
      </c>
    </row>
    <row r="9" spans="1:27" x14ac:dyDescent="0.25">
      <c r="A9" s="3">
        <v>43134</v>
      </c>
      <c r="B9" s="73"/>
      <c r="C9" s="65"/>
      <c r="D9" s="65"/>
      <c r="E9" s="56">
        <f>Tableau221222[[#This Row],['# jour ]]/50</f>
        <v>0</v>
      </c>
      <c r="F9" s="57">
        <f>IFERROR(Tableau221222[[#This Row],[CA '#]]/Tableau221222[[#This Row],['# jour ]],0)</f>
        <v>0</v>
      </c>
      <c r="G9" s="58">
        <f>Tableau221222[[#This Row],[CA '#]]/50</f>
        <v>0</v>
      </c>
      <c r="H9" s="64"/>
      <c r="I9" s="73"/>
      <c r="J9" s="60">
        <f>IFERROR(Tableau641323[[#This Row],[CA PDJ]]/Tableau641323[[#This Row],[nbr PDJ]],0)</f>
        <v>0</v>
      </c>
      <c r="K9" s="60">
        <f t="shared" si="0"/>
        <v>0</v>
      </c>
      <c r="L9" s="58">
        <f t="shared" si="1"/>
        <v>0</v>
      </c>
      <c r="M9" s="74"/>
      <c r="N9" s="76"/>
      <c r="O9" s="73"/>
      <c r="P9" s="75"/>
      <c r="Q9" s="61"/>
      <c r="R9" s="62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9" s="79">
        <f t="shared" si="2"/>
        <v>0</v>
      </c>
      <c r="T9" s="67">
        <f t="shared" si="2"/>
        <v>0</v>
      </c>
      <c r="U9" s="80">
        <f t="shared" si="2"/>
        <v>0</v>
      </c>
      <c r="V9" s="41" t="b">
        <f>IF(Tableau1061525[[#This Row],[A reporter]]=W9,TRUE,FALSE)</f>
        <v>1</v>
      </c>
      <c r="W9" s="17">
        <f t="shared" ref="W9:W38" si="3">(U8+S9)-(R9+T9)</f>
        <v>0</v>
      </c>
    </row>
    <row r="10" spans="1:27" ht="15.75" x14ac:dyDescent="0.25">
      <c r="A10" s="3">
        <v>43135</v>
      </c>
      <c r="B10" s="73"/>
      <c r="C10" s="65"/>
      <c r="D10" s="65"/>
      <c r="E10" s="56">
        <f>Tableau221222[[#This Row],['# jour ]]/50</f>
        <v>0</v>
      </c>
      <c r="F10" s="57">
        <f>IFERROR(Tableau221222[[#This Row],[CA '#]]/Tableau221222[[#This Row],['# jour ]],0)</f>
        <v>0</v>
      </c>
      <c r="G10" s="58">
        <f>Tableau221222[[#This Row],[CA '#]]/50</f>
        <v>0</v>
      </c>
      <c r="H10" s="64"/>
      <c r="I10" s="73"/>
      <c r="J10" s="60">
        <f>IFERROR(Tableau641323[[#This Row],[CA PDJ]]/Tableau641323[[#This Row],[nbr PDJ]],0)</f>
        <v>0</v>
      </c>
      <c r="K10" s="60">
        <f t="shared" si="0"/>
        <v>0</v>
      </c>
      <c r="L10" s="58">
        <f t="shared" si="1"/>
        <v>0</v>
      </c>
      <c r="M10" s="74"/>
      <c r="N10" s="76"/>
      <c r="O10" s="73"/>
      <c r="P10" s="75"/>
      <c r="Q10" s="61"/>
      <c r="R10" s="62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0" s="79">
        <f t="shared" si="2"/>
        <v>0</v>
      </c>
      <c r="T10" s="67">
        <f t="shared" si="2"/>
        <v>0</v>
      </c>
      <c r="U10" s="80">
        <f t="shared" si="2"/>
        <v>0</v>
      </c>
      <c r="V10" s="41" t="b">
        <f>IF(Tableau1061525[[#This Row],[A reporter]]=W10,TRUE,FALSE)</f>
        <v>1</v>
      </c>
      <c r="W10" s="17">
        <f t="shared" si="3"/>
        <v>0</v>
      </c>
      <c r="AA10" s="42"/>
    </row>
    <row r="11" spans="1:27" x14ac:dyDescent="0.25">
      <c r="A11" s="3">
        <v>43136</v>
      </c>
      <c r="B11" s="73"/>
      <c r="C11" s="65"/>
      <c r="D11" s="65"/>
      <c r="E11" s="56">
        <f>Tableau221222[[#This Row],['# jour ]]/50</f>
        <v>0</v>
      </c>
      <c r="F11" s="57">
        <f>IFERROR(Tableau221222[[#This Row],[CA '#]]/Tableau221222[[#This Row],['# jour ]],0)</f>
        <v>0</v>
      </c>
      <c r="G11" s="58">
        <f>Tableau221222[[#This Row],[CA '#]]/50</f>
        <v>0</v>
      </c>
      <c r="H11" s="64"/>
      <c r="I11" s="73"/>
      <c r="J11" s="60">
        <f>IFERROR(Tableau641323[[#This Row],[CA PDJ]]/Tableau641323[[#This Row],[nbr PDJ]],0)</f>
        <v>0</v>
      </c>
      <c r="K11" s="60">
        <f t="shared" si="0"/>
        <v>0</v>
      </c>
      <c r="L11" s="58">
        <f t="shared" si="1"/>
        <v>0</v>
      </c>
      <c r="M11" s="74"/>
      <c r="N11" s="76"/>
      <c r="O11" s="73"/>
      <c r="P11" s="75"/>
      <c r="Q11" s="61"/>
      <c r="R11" s="62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1" s="79">
        <f t="shared" si="2"/>
        <v>0</v>
      </c>
      <c r="T11" s="67">
        <f t="shared" si="2"/>
        <v>0</v>
      </c>
      <c r="U11" s="80">
        <f t="shared" si="2"/>
        <v>0</v>
      </c>
      <c r="V11" s="41" t="b">
        <f>IF(Tableau1061525[[#This Row],[A reporter]]=W11,TRUE,FALSE)</f>
        <v>1</v>
      </c>
      <c r="W11" s="17">
        <f t="shared" si="3"/>
        <v>0</v>
      </c>
    </row>
    <row r="12" spans="1:27" x14ac:dyDescent="0.25">
      <c r="A12" s="3">
        <v>43137</v>
      </c>
      <c r="B12" s="73"/>
      <c r="C12" s="65"/>
      <c r="D12" s="65"/>
      <c r="E12" s="56">
        <f>Tableau221222[[#This Row],['# jour ]]/50</f>
        <v>0</v>
      </c>
      <c r="F12" s="57">
        <f>IFERROR(Tableau221222[[#This Row],[CA '#]]/Tableau221222[[#This Row],['# jour ]],0)</f>
        <v>0</v>
      </c>
      <c r="G12" s="58">
        <f>Tableau221222[[#This Row],[CA '#]]/50</f>
        <v>0</v>
      </c>
      <c r="H12" s="64"/>
      <c r="I12" s="73"/>
      <c r="J12" s="60">
        <f>IFERROR(Tableau641323[[#This Row],[CA PDJ]]/Tableau641323[[#This Row],[nbr PDJ]],0)</f>
        <v>0</v>
      </c>
      <c r="K12" s="60">
        <f t="shared" si="0"/>
        <v>0</v>
      </c>
      <c r="L12" s="58">
        <f t="shared" si="1"/>
        <v>0</v>
      </c>
      <c r="M12" s="74"/>
      <c r="N12" s="76"/>
      <c r="O12" s="73"/>
      <c r="P12" s="75"/>
      <c r="Q12" s="61"/>
      <c r="R12" s="62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2" s="79">
        <f t="shared" si="2"/>
        <v>0</v>
      </c>
      <c r="T12" s="67">
        <f t="shared" si="2"/>
        <v>0</v>
      </c>
      <c r="U12" s="80">
        <f t="shared" si="2"/>
        <v>0</v>
      </c>
      <c r="V12" s="41" t="b">
        <f>IF(Tableau1061525[[#This Row],[A reporter]]=W12,TRUE,FALSE)</f>
        <v>1</v>
      </c>
      <c r="W12" s="17">
        <f t="shared" si="3"/>
        <v>0</v>
      </c>
    </row>
    <row r="13" spans="1:27" x14ac:dyDescent="0.25">
      <c r="A13" s="3">
        <v>43138</v>
      </c>
      <c r="B13" s="73"/>
      <c r="C13" s="65"/>
      <c r="D13" s="65"/>
      <c r="E13" s="56">
        <f>Tableau221222[[#This Row],['# jour ]]/50</f>
        <v>0</v>
      </c>
      <c r="F13" s="57">
        <f>IFERROR(Tableau221222[[#This Row],[CA '#]]/Tableau221222[[#This Row],['# jour ]],0)</f>
        <v>0</v>
      </c>
      <c r="G13" s="58">
        <f>Tableau221222[[#This Row],[CA '#]]/50</f>
        <v>0</v>
      </c>
      <c r="H13" s="64"/>
      <c r="I13" s="73"/>
      <c r="J13" s="60">
        <f>IFERROR(Tableau641323[[#This Row],[CA PDJ]]/Tableau641323[[#This Row],[nbr PDJ]],0)</f>
        <v>0</v>
      </c>
      <c r="K13" s="60">
        <f t="shared" si="0"/>
        <v>0</v>
      </c>
      <c r="L13" s="58">
        <f t="shared" si="1"/>
        <v>0</v>
      </c>
      <c r="M13" s="74"/>
      <c r="N13" s="76"/>
      <c r="O13" s="73"/>
      <c r="P13" s="75"/>
      <c r="Q13" s="61"/>
      <c r="R13" s="62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3" s="79">
        <f t="shared" si="2"/>
        <v>0</v>
      </c>
      <c r="T13" s="67">
        <f t="shared" si="2"/>
        <v>0</v>
      </c>
      <c r="U13" s="80">
        <f t="shared" si="2"/>
        <v>0</v>
      </c>
      <c r="V13" s="41" t="b">
        <f>IF(Tableau1061525[[#This Row],[A reporter]]=W13,TRUE,FALSE)</f>
        <v>1</v>
      </c>
      <c r="W13" s="17">
        <f t="shared" si="3"/>
        <v>0</v>
      </c>
    </row>
    <row r="14" spans="1:27" x14ac:dyDescent="0.25">
      <c r="A14" s="3">
        <v>43139</v>
      </c>
      <c r="B14" s="73"/>
      <c r="C14" s="65"/>
      <c r="D14" s="65"/>
      <c r="E14" s="56">
        <f>Tableau221222[[#This Row],['# jour ]]/50</f>
        <v>0</v>
      </c>
      <c r="F14" s="57">
        <f>IFERROR(Tableau221222[[#This Row],[CA '#]]/Tableau221222[[#This Row],['# jour ]],0)</f>
        <v>0</v>
      </c>
      <c r="G14" s="58">
        <f>Tableau221222[[#This Row],[CA '#]]/50</f>
        <v>0</v>
      </c>
      <c r="H14" s="64"/>
      <c r="I14" s="67"/>
      <c r="J14" s="60">
        <f>IFERROR(Tableau641323[[#This Row],[CA PDJ]]/Tableau641323[[#This Row],[nbr PDJ]],0)</f>
        <v>0</v>
      </c>
      <c r="K14" s="60">
        <f t="shared" si="0"/>
        <v>0</v>
      </c>
      <c r="L14" s="58">
        <f t="shared" si="1"/>
        <v>0</v>
      </c>
      <c r="M14" s="68"/>
      <c r="N14" s="69"/>
      <c r="O14" s="67"/>
      <c r="P14" s="70"/>
      <c r="Q14" s="61"/>
      <c r="R14" s="62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4" s="79">
        <f t="shared" si="2"/>
        <v>0</v>
      </c>
      <c r="T14" s="67">
        <f t="shared" si="2"/>
        <v>0</v>
      </c>
      <c r="U14" s="80">
        <f t="shared" si="2"/>
        <v>0</v>
      </c>
      <c r="V14" s="41" t="b">
        <f>IF(Tableau1061525[[#This Row],[A reporter]]=W14,TRUE,FALSE)</f>
        <v>1</v>
      </c>
      <c r="W14" s="17">
        <f t="shared" si="3"/>
        <v>0</v>
      </c>
    </row>
    <row r="15" spans="1:27" x14ac:dyDescent="0.25">
      <c r="A15" s="3">
        <v>43140</v>
      </c>
      <c r="B15" s="73"/>
      <c r="C15" s="65"/>
      <c r="D15" s="65"/>
      <c r="E15" s="56">
        <f>Tableau221222[[#This Row],['# jour ]]/50</f>
        <v>0</v>
      </c>
      <c r="F15" s="57">
        <f>IFERROR(Tableau221222[[#This Row],[CA '#]]/Tableau221222[[#This Row],['# jour ]],0)</f>
        <v>0</v>
      </c>
      <c r="G15" s="58">
        <f>Tableau221222[[#This Row],[CA '#]]/50</f>
        <v>0</v>
      </c>
      <c r="H15" s="64"/>
      <c r="I15" s="67"/>
      <c r="J15" s="60">
        <f>IFERROR(Tableau641323[[#This Row],[CA PDJ]]/Tableau641323[[#This Row],[nbr PDJ]],0)</f>
        <v>0</v>
      </c>
      <c r="K15" s="60">
        <f t="shared" si="0"/>
        <v>0</v>
      </c>
      <c r="L15" s="58">
        <f t="shared" si="1"/>
        <v>0</v>
      </c>
      <c r="M15" s="68"/>
      <c r="N15" s="69"/>
      <c r="O15" s="67"/>
      <c r="P15" s="70"/>
      <c r="Q15" s="61"/>
      <c r="R15" s="62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5" s="79">
        <f t="shared" si="2"/>
        <v>0</v>
      </c>
      <c r="T15" s="67">
        <f t="shared" si="2"/>
        <v>0</v>
      </c>
      <c r="U15" s="80">
        <f t="shared" si="2"/>
        <v>0</v>
      </c>
      <c r="V15" s="41" t="b">
        <f>IF(Tableau1061525[[#This Row],[A reporter]]=W15,TRUE,FALSE)</f>
        <v>1</v>
      </c>
      <c r="W15" s="17">
        <f t="shared" si="3"/>
        <v>0</v>
      </c>
    </row>
    <row r="16" spans="1:27" x14ac:dyDescent="0.25">
      <c r="A16" s="3">
        <v>43141</v>
      </c>
      <c r="B16" s="73"/>
      <c r="C16" s="65"/>
      <c r="D16" s="65"/>
      <c r="E16" s="56">
        <f>Tableau221222[[#This Row],['# jour ]]/50</f>
        <v>0</v>
      </c>
      <c r="F16" s="57">
        <f>IFERROR(Tableau221222[[#This Row],[CA '#]]/Tableau221222[[#This Row],['# jour ]],0)</f>
        <v>0</v>
      </c>
      <c r="G16" s="58">
        <f>Tableau221222[[#This Row],[CA '#]]/50</f>
        <v>0</v>
      </c>
      <c r="H16" s="64"/>
      <c r="I16" s="67"/>
      <c r="J16" s="60">
        <f>IFERROR(Tableau641323[[#This Row],[CA PDJ]]/Tableau641323[[#This Row],[nbr PDJ]],0)</f>
        <v>0</v>
      </c>
      <c r="K16" s="60">
        <f t="shared" si="0"/>
        <v>0</v>
      </c>
      <c r="L16" s="58">
        <f t="shared" si="1"/>
        <v>0</v>
      </c>
      <c r="M16" s="68"/>
      <c r="N16" s="69"/>
      <c r="O16" s="67"/>
      <c r="P16" s="70"/>
      <c r="Q16" s="61"/>
      <c r="R16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6" s="79">
        <f t="shared" si="2"/>
        <v>0</v>
      </c>
      <c r="T16" s="67">
        <f t="shared" si="2"/>
        <v>0</v>
      </c>
      <c r="U16" s="80">
        <f t="shared" si="2"/>
        <v>0</v>
      </c>
      <c r="V16" s="41" t="b">
        <f>IF(Tableau1061525[[#This Row],[A reporter]]=W16,TRUE,FALSE)</f>
        <v>1</v>
      </c>
      <c r="W16" s="17">
        <f t="shared" si="3"/>
        <v>0</v>
      </c>
    </row>
    <row r="17" spans="1:23" x14ac:dyDescent="0.25">
      <c r="A17" s="3">
        <v>43142</v>
      </c>
      <c r="B17" s="73"/>
      <c r="C17" s="65"/>
      <c r="D17" s="65"/>
      <c r="E17" s="56">
        <f>Tableau221222[[#This Row],['# jour ]]/50</f>
        <v>0</v>
      </c>
      <c r="F17" s="57">
        <f>IFERROR(Tableau221222[[#This Row],[CA '#]]/Tableau221222[[#This Row],['# jour ]],0)</f>
        <v>0</v>
      </c>
      <c r="G17" s="58">
        <f>Tableau221222[[#This Row],[CA '#]]/50</f>
        <v>0</v>
      </c>
      <c r="H17" s="64"/>
      <c r="I17" s="67"/>
      <c r="J17" s="60">
        <f>IFERROR(Tableau641323[[#This Row],[CA PDJ]]/Tableau641323[[#This Row],[nbr PDJ]],0)</f>
        <v>0</v>
      </c>
      <c r="K17" s="60">
        <f t="shared" si="0"/>
        <v>0</v>
      </c>
      <c r="L17" s="58">
        <f t="shared" si="1"/>
        <v>0</v>
      </c>
      <c r="M17" s="68"/>
      <c r="N17" s="69"/>
      <c r="O17" s="67"/>
      <c r="P17" s="70"/>
      <c r="Q17" s="61"/>
      <c r="R17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7" s="79">
        <f t="shared" ref="S17:S38" si="4">IFERROR(,0)</f>
        <v>0</v>
      </c>
      <c r="T17" s="67">
        <f t="shared" ref="T17:T38" si="5">IFERROR(,0)</f>
        <v>0</v>
      </c>
      <c r="U17" s="80">
        <f t="shared" ref="U17:U38" si="6">IFERROR(,0)</f>
        <v>0</v>
      </c>
      <c r="V17" s="41" t="b">
        <f>IF(Tableau1061525[[#This Row],[A reporter]]=W17,TRUE,FALSE)</f>
        <v>1</v>
      </c>
      <c r="W17" s="17">
        <f t="shared" si="3"/>
        <v>0</v>
      </c>
    </row>
    <row r="18" spans="1:23" x14ac:dyDescent="0.25">
      <c r="A18" s="3">
        <v>43143</v>
      </c>
      <c r="B18" s="67"/>
      <c r="C18" s="65"/>
      <c r="D18" s="65"/>
      <c r="E18" s="56">
        <f>Tableau221222[[#This Row],['# jour ]]/50</f>
        <v>0</v>
      </c>
      <c r="F18" s="57">
        <f>IFERROR(Tableau221222[[#This Row],[CA '#]]/Tableau221222[[#This Row],['# jour ]],0)</f>
        <v>0</v>
      </c>
      <c r="G18" s="58">
        <f>Tableau221222[[#This Row],[CA '#]]/50</f>
        <v>0</v>
      </c>
      <c r="H18" s="64"/>
      <c r="I18" s="67"/>
      <c r="J18" s="60">
        <f>IFERROR(Tableau641323[[#This Row],[CA PDJ]]/Tableau641323[[#This Row],[nbr PDJ]],0)</f>
        <v>0</v>
      </c>
      <c r="K18" s="60">
        <f t="shared" ref="K18:K38" si="7">IFERROR(,0)</f>
        <v>0</v>
      </c>
      <c r="L18" s="58">
        <f t="shared" si="1"/>
        <v>0</v>
      </c>
      <c r="M18" s="68"/>
      <c r="N18" s="69"/>
      <c r="O18" s="67"/>
      <c r="P18" s="70"/>
      <c r="Q18" s="61"/>
      <c r="R18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8" s="79">
        <f t="shared" si="4"/>
        <v>0</v>
      </c>
      <c r="T18" s="67">
        <f t="shared" si="5"/>
        <v>0</v>
      </c>
      <c r="U18" s="80">
        <f t="shared" si="6"/>
        <v>0</v>
      </c>
      <c r="V18" s="41" t="b">
        <f>IF(Tableau1061525[[#This Row],[A reporter]]=W18,TRUE,FALSE)</f>
        <v>1</v>
      </c>
      <c r="W18" s="17">
        <f t="shared" si="3"/>
        <v>0</v>
      </c>
    </row>
    <row r="19" spans="1:23" x14ac:dyDescent="0.25">
      <c r="A19" s="3">
        <v>43144</v>
      </c>
      <c r="B19" s="67"/>
      <c r="C19" s="65"/>
      <c r="D19" s="65"/>
      <c r="E19" s="56">
        <f>Tableau221222[[#This Row],['# jour ]]/50</f>
        <v>0</v>
      </c>
      <c r="F19" s="57">
        <f>IFERROR(Tableau221222[[#This Row],[CA '#]]/Tableau221222[[#This Row],['# jour ]],0)</f>
        <v>0</v>
      </c>
      <c r="G19" s="58">
        <f>Tableau221222[[#This Row],[CA '#]]/50</f>
        <v>0</v>
      </c>
      <c r="H19" s="64"/>
      <c r="I19" s="67"/>
      <c r="J19" s="60">
        <f>IFERROR(Tableau641323[[#This Row],[CA PDJ]]/Tableau641323[[#This Row],[nbr PDJ]],0)</f>
        <v>0</v>
      </c>
      <c r="K19" s="60">
        <f t="shared" si="7"/>
        <v>0</v>
      </c>
      <c r="L19" s="58">
        <f t="shared" si="1"/>
        <v>0</v>
      </c>
      <c r="M19" s="68"/>
      <c r="N19" s="69"/>
      <c r="O19" s="67"/>
      <c r="P19" s="70"/>
      <c r="Q19" s="61"/>
      <c r="R19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9" s="81">
        <f t="shared" si="4"/>
        <v>0</v>
      </c>
      <c r="T19" s="82">
        <f t="shared" si="5"/>
        <v>0</v>
      </c>
      <c r="U19" s="80">
        <f t="shared" si="6"/>
        <v>0</v>
      </c>
      <c r="V19" s="41" t="b">
        <f>IF(Tableau1061525[[#This Row],[A reporter]]=W19,TRUE,FALSE)</f>
        <v>1</v>
      </c>
      <c r="W19" s="17">
        <f t="shared" si="3"/>
        <v>0</v>
      </c>
    </row>
    <row r="20" spans="1:23" x14ac:dyDescent="0.25">
      <c r="A20" s="3">
        <v>43145</v>
      </c>
      <c r="B20" s="67"/>
      <c r="C20" s="65"/>
      <c r="D20" s="65"/>
      <c r="E20" s="56">
        <f>Tableau221222[[#This Row],['# jour ]]/50</f>
        <v>0</v>
      </c>
      <c r="F20" s="57">
        <f>IFERROR(Tableau221222[[#This Row],[CA '#]]/Tableau221222[[#This Row],['# jour ]],0)</f>
        <v>0</v>
      </c>
      <c r="G20" s="58">
        <f>Tableau221222[[#This Row],[CA '#]]/50</f>
        <v>0</v>
      </c>
      <c r="H20" s="64"/>
      <c r="I20" s="67"/>
      <c r="J20" s="60">
        <f>IFERROR(Tableau641323[[#This Row],[CA PDJ]]/Tableau641323[[#This Row],[nbr PDJ]],0)</f>
        <v>0</v>
      </c>
      <c r="K20" s="60">
        <f t="shared" si="7"/>
        <v>0</v>
      </c>
      <c r="L20" s="58">
        <f t="shared" si="1"/>
        <v>0</v>
      </c>
      <c r="M20" s="68"/>
      <c r="N20" s="69"/>
      <c r="O20" s="67"/>
      <c r="P20" s="70"/>
      <c r="Q20" s="61"/>
      <c r="R20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0" s="79">
        <f t="shared" si="4"/>
        <v>0</v>
      </c>
      <c r="T20" s="67">
        <f t="shared" si="5"/>
        <v>0</v>
      </c>
      <c r="U20" s="80">
        <f t="shared" si="6"/>
        <v>0</v>
      </c>
      <c r="V20" s="41" t="b">
        <f>IF(Tableau1061525[[#This Row],[A reporter]]=W20,TRUE,FALSE)</f>
        <v>1</v>
      </c>
      <c r="W20" s="17">
        <f t="shared" si="3"/>
        <v>0</v>
      </c>
    </row>
    <row r="21" spans="1:23" x14ac:dyDescent="0.25">
      <c r="A21" s="3">
        <v>43146</v>
      </c>
      <c r="B21" s="67"/>
      <c r="C21" s="65"/>
      <c r="D21" s="65"/>
      <c r="E21" s="56">
        <f>Tableau221222[[#This Row],['# jour ]]/50</f>
        <v>0</v>
      </c>
      <c r="F21" s="57">
        <f>IFERROR(Tableau221222[[#This Row],[CA '#]]/Tableau221222[[#This Row],['# jour ]],0)</f>
        <v>0</v>
      </c>
      <c r="G21" s="58">
        <f>Tableau221222[[#This Row],[CA '#]]/50</f>
        <v>0</v>
      </c>
      <c r="H21" s="64"/>
      <c r="I21" s="67"/>
      <c r="J21" s="60">
        <f>IFERROR(Tableau641323[[#This Row],[CA PDJ]]/Tableau641323[[#This Row],[nbr PDJ]],0)</f>
        <v>0</v>
      </c>
      <c r="K21" s="60">
        <f t="shared" si="7"/>
        <v>0</v>
      </c>
      <c r="L21" s="58">
        <f t="shared" si="1"/>
        <v>0</v>
      </c>
      <c r="M21" s="68"/>
      <c r="N21" s="69"/>
      <c r="O21" s="67"/>
      <c r="P21" s="70"/>
      <c r="Q21" s="61"/>
      <c r="R21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1" s="79">
        <f t="shared" si="4"/>
        <v>0</v>
      </c>
      <c r="T21" s="67">
        <f t="shared" si="5"/>
        <v>0</v>
      </c>
      <c r="U21" s="80">
        <f t="shared" si="6"/>
        <v>0</v>
      </c>
      <c r="V21" s="41" t="b">
        <f>IF(Tableau1061525[[#This Row],[A reporter]]=W21,TRUE,FALSE)</f>
        <v>1</v>
      </c>
      <c r="W21" s="17">
        <f t="shared" si="3"/>
        <v>0</v>
      </c>
    </row>
    <row r="22" spans="1:23" x14ac:dyDescent="0.25">
      <c r="A22" s="3">
        <v>43147</v>
      </c>
      <c r="B22" s="67"/>
      <c r="C22" s="65"/>
      <c r="D22" s="65"/>
      <c r="E22" s="56">
        <f>Tableau221222[[#This Row],['# jour ]]/50</f>
        <v>0</v>
      </c>
      <c r="F22" s="57">
        <f>IFERROR(Tableau221222[[#This Row],[CA '#]]/Tableau221222[[#This Row],['# jour ]],0)</f>
        <v>0</v>
      </c>
      <c r="G22" s="58">
        <f>Tableau221222[[#This Row],[CA '#]]/50</f>
        <v>0</v>
      </c>
      <c r="H22" s="64"/>
      <c r="I22" s="67"/>
      <c r="J22" s="60">
        <f>IFERROR(Tableau641323[[#This Row],[CA PDJ]]/Tableau641323[[#This Row],[nbr PDJ]],0)</f>
        <v>0</v>
      </c>
      <c r="K22" s="60">
        <f t="shared" si="7"/>
        <v>0</v>
      </c>
      <c r="L22" s="58">
        <f t="shared" si="1"/>
        <v>0</v>
      </c>
      <c r="M22" s="68"/>
      <c r="N22" s="69"/>
      <c r="O22" s="67"/>
      <c r="P22" s="70"/>
      <c r="Q22" s="61"/>
      <c r="R22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2" s="79">
        <f t="shared" si="4"/>
        <v>0</v>
      </c>
      <c r="T22" s="67">
        <f t="shared" si="5"/>
        <v>0</v>
      </c>
      <c r="U22" s="80">
        <f t="shared" si="6"/>
        <v>0</v>
      </c>
      <c r="V22" s="41" t="b">
        <f>IF(Tableau1061525[[#This Row],[A reporter]]=W22,TRUE,FALSE)</f>
        <v>1</v>
      </c>
      <c r="W22" s="17">
        <f t="shared" si="3"/>
        <v>0</v>
      </c>
    </row>
    <row r="23" spans="1:23" x14ac:dyDescent="0.25">
      <c r="A23" s="3">
        <v>43148</v>
      </c>
      <c r="B23" s="67"/>
      <c r="C23" s="65"/>
      <c r="D23" s="65"/>
      <c r="E23" s="56">
        <f>Tableau221222[[#This Row],['# jour ]]/50</f>
        <v>0</v>
      </c>
      <c r="F23" s="57">
        <f>IFERROR(Tableau221222[[#This Row],[CA '#]]/Tableau221222[[#This Row],['# jour ]],0)</f>
        <v>0</v>
      </c>
      <c r="G23" s="58">
        <f>Tableau221222[[#This Row],[CA '#]]/50</f>
        <v>0</v>
      </c>
      <c r="H23" s="64"/>
      <c r="I23" s="67"/>
      <c r="J23" s="60">
        <f>IFERROR(Tableau641323[[#This Row],[CA PDJ]]/Tableau641323[[#This Row],[nbr PDJ]],0)</f>
        <v>0</v>
      </c>
      <c r="K23" s="60">
        <f t="shared" si="7"/>
        <v>0</v>
      </c>
      <c r="L23" s="58">
        <f t="shared" si="1"/>
        <v>0</v>
      </c>
      <c r="M23" s="68"/>
      <c r="N23" s="69"/>
      <c r="O23" s="67"/>
      <c r="P23" s="70"/>
      <c r="Q23" s="61"/>
      <c r="R23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3" s="79">
        <f t="shared" si="4"/>
        <v>0</v>
      </c>
      <c r="T23" s="67">
        <f t="shared" si="5"/>
        <v>0</v>
      </c>
      <c r="U23" s="80">
        <f t="shared" si="6"/>
        <v>0</v>
      </c>
      <c r="V23" s="41" t="b">
        <f>IF(Tableau1061525[[#This Row],[A reporter]]=W23,TRUE,FALSE)</f>
        <v>1</v>
      </c>
      <c r="W23" s="17">
        <f t="shared" si="3"/>
        <v>0</v>
      </c>
    </row>
    <row r="24" spans="1:23" x14ac:dyDescent="0.25">
      <c r="A24" s="3">
        <v>43149</v>
      </c>
      <c r="B24" s="67"/>
      <c r="C24" s="65"/>
      <c r="D24" s="65"/>
      <c r="E24" s="56">
        <f>Tableau221222[[#This Row],['# jour ]]/50</f>
        <v>0</v>
      </c>
      <c r="F24" s="57">
        <f>IFERROR(Tableau221222[[#This Row],[CA '#]]/Tableau221222[[#This Row],['# jour ]],0)</f>
        <v>0</v>
      </c>
      <c r="G24" s="58">
        <f>Tableau221222[[#This Row],[CA '#]]/50</f>
        <v>0</v>
      </c>
      <c r="H24" s="64"/>
      <c r="I24" s="67"/>
      <c r="J24" s="60">
        <f>IFERROR(Tableau641323[[#This Row],[CA PDJ]]/Tableau641323[[#This Row],[nbr PDJ]],0)</f>
        <v>0</v>
      </c>
      <c r="K24" s="60">
        <f t="shared" si="7"/>
        <v>0</v>
      </c>
      <c r="L24" s="58">
        <f t="shared" si="1"/>
        <v>0</v>
      </c>
      <c r="M24" s="68"/>
      <c r="N24" s="69"/>
      <c r="O24" s="67"/>
      <c r="P24" s="70"/>
      <c r="Q24" s="61"/>
      <c r="R24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4" s="79">
        <f t="shared" si="4"/>
        <v>0</v>
      </c>
      <c r="T24" s="67">
        <f t="shared" si="5"/>
        <v>0</v>
      </c>
      <c r="U24" s="80">
        <f t="shared" si="6"/>
        <v>0</v>
      </c>
      <c r="V24" s="41" t="b">
        <f>IF(Tableau1061525[[#This Row],[A reporter]]=W24,TRUE,FALSE)</f>
        <v>1</v>
      </c>
      <c r="W24" s="17">
        <f t="shared" si="3"/>
        <v>0</v>
      </c>
    </row>
    <row r="25" spans="1:23" x14ac:dyDescent="0.25">
      <c r="A25" s="3">
        <v>43150</v>
      </c>
      <c r="B25" s="67"/>
      <c r="C25" s="65"/>
      <c r="D25" s="65"/>
      <c r="E25" s="56">
        <f>Tableau221222[[#This Row],['# jour ]]/50</f>
        <v>0</v>
      </c>
      <c r="F25" s="57">
        <f>IFERROR(Tableau221222[[#This Row],[CA '#]]/Tableau221222[[#This Row],['# jour ]],0)</f>
        <v>0</v>
      </c>
      <c r="G25" s="58">
        <f>Tableau221222[[#This Row],[CA '#]]/50</f>
        <v>0</v>
      </c>
      <c r="H25" s="64"/>
      <c r="I25" s="67"/>
      <c r="J25" s="60">
        <f>IFERROR(Tableau641323[[#This Row],[CA PDJ]]/Tableau641323[[#This Row],[nbr PDJ]],0)</f>
        <v>0</v>
      </c>
      <c r="K25" s="60">
        <f t="shared" si="7"/>
        <v>0</v>
      </c>
      <c r="L25" s="58">
        <f t="shared" si="1"/>
        <v>0</v>
      </c>
      <c r="M25" s="68"/>
      <c r="N25" s="69"/>
      <c r="O25" s="67"/>
      <c r="P25" s="70"/>
      <c r="Q25" s="61"/>
      <c r="R25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5" s="79">
        <f t="shared" si="4"/>
        <v>0</v>
      </c>
      <c r="T25" s="67">
        <f t="shared" si="5"/>
        <v>0</v>
      </c>
      <c r="U25" s="80">
        <f t="shared" si="6"/>
        <v>0</v>
      </c>
      <c r="V25" s="41" t="b">
        <f>IF(Tableau1061525[[#This Row],[A reporter]]=W25,TRUE,FALSE)</f>
        <v>1</v>
      </c>
      <c r="W25" s="17">
        <f t="shared" si="3"/>
        <v>0</v>
      </c>
    </row>
    <row r="26" spans="1:23" x14ac:dyDescent="0.25">
      <c r="A26" s="3">
        <v>43151</v>
      </c>
      <c r="B26" s="67"/>
      <c r="C26" s="65"/>
      <c r="D26" s="65"/>
      <c r="E26" s="56">
        <f>Tableau221222[[#This Row],['# jour ]]/50</f>
        <v>0</v>
      </c>
      <c r="F26" s="57">
        <f>IFERROR(Tableau221222[[#This Row],[CA '#]]/Tableau221222[[#This Row],['# jour ]],0)</f>
        <v>0</v>
      </c>
      <c r="G26" s="58">
        <f>Tableau221222[[#This Row],[CA '#]]/50</f>
        <v>0</v>
      </c>
      <c r="H26" s="64"/>
      <c r="I26" s="67"/>
      <c r="J26" s="60">
        <f>IFERROR(Tableau641323[[#This Row],[CA PDJ]]/Tableau641323[[#This Row],[nbr PDJ]],0)</f>
        <v>0</v>
      </c>
      <c r="K26" s="60">
        <f t="shared" si="7"/>
        <v>0</v>
      </c>
      <c r="L26" s="58">
        <f t="shared" si="1"/>
        <v>0</v>
      </c>
      <c r="M26" s="68"/>
      <c r="N26" s="69"/>
      <c r="O26" s="67"/>
      <c r="P26" s="70"/>
      <c r="Q26" s="61"/>
      <c r="R26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6" s="79">
        <f t="shared" si="4"/>
        <v>0</v>
      </c>
      <c r="T26" s="67">
        <f t="shared" si="5"/>
        <v>0</v>
      </c>
      <c r="U26" s="80">
        <f t="shared" si="6"/>
        <v>0</v>
      </c>
      <c r="V26" s="41" t="b">
        <f>IF(Tableau1061525[[#This Row],[A reporter]]=W26,TRUE,FALSE)</f>
        <v>1</v>
      </c>
      <c r="W26" s="17">
        <f t="shared" si="3"/>
        <v>0</v>
      </c>
    </row>
    <row r="27" spans="1:23" x14ac:dyDescent="0.25">
      <c r="A27" s="3">
        <v>43152</v>
      </c>
      <c r="B27" s="67"/>
      <c r="C27" s="65"/>
      <c r="D27" s="65"/>
      <c r="E27" s="56">
        <f>Tableau221222[[#This Row],['# jour ]]/50</f>
        <v>0</v>
      </c>
      <c r="F27" s="57">
        <f>IFERROR(Tableau221222[[#This Row],[CA '#]]/Tableau221222[[#This Row],['# jour ]],0)</f>
        <v>0</v>
      </c>
      <c r="G27" s="58">
        <f>Tableau221222[[#This Row],[CA '#]]/50</f>
        <v>0</v>
      </c>
      <c r="H27" s="64"/>
      <c r="I27" s="67"/>
      <c r="J27" s="60">
        <f>IFERROR(Tableau641323[[#This Row],[CA PDJ]]/Tableau641323[[#This Row],[nbr PDJ]],0)</f>
        <v>0</v>
      </c>
      <c r="K27" s="60">
        <f t="shared" si="7"/>
        <v>0</v>
      </c>
      <c r="L27" s="58">
        <f t="shared" si="1"/>
        <v>0</v>
      </c>
      <c r="M27" s="68"/>
      <c r="N27" s="69"/>
      <c r="O27" s="67"/>
      <c r="P27" s="70"/>
      <c r="Q27" s="61"/>
      <c r="R27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7" s="79">
        <f t="shared" si="4"/>
        <v>0</v>
      </c>
      <c r="T27" s="67">
        <f t="shared" si="5"/>
        <v>0</v>
      </c>
      <c r="U27" s="80">
        <f t="shared" si="6"/>
        <v>0</v>
      </c>
      <c r="V27" s="41" t="b">
        <f>IF(Tableau1061525[[#This Row],[A reporter]]=W27,TRUE,FALSE)</f>
        <v>1</v>
      </c>
      <c r="W27" s="17">
        <f t="shared" si="3"/>
        <v>0</v>
      </c>
    </row>
    <row r="28" spans="1:23" x14ac:dyDescent="0.25">
      <c r="A28" s="3">
        <v>43153</v>
      </c>
      <c r="B28" s="67"/>
      <c r="C28" s="65"/>
      <c r="D28" s="65"/>
      <c r="E28" s="56">
        <f>Tableau221222[[#This Row],['# jour ]]/50</f>
        <v>0</v>
      </c>
      <c r="F28" s="57">
        <f>IFERROR(Tableau221222[[#This Row],[CA '#]]/Tableau221222[[#This Row],['# jour ]],0)</f>
        <v>0</v>
      </c>
      <c r="G28" s="58">
        <f>Tableau221222[[#This Row],[CA '#]]/50</f>
        <v>0</v>
      </c>
      <c r="H28" s="64"/>
      <c r="I28" s="67"/>
      <c r="J28" s="60">
        <f>IFERROR(Tableau641323[[#This Row],[CA PDJ]]/Tableau641323[[#This Row],[nbr PDJ]],0)</f>
        <v>0</v>
      </c>
      <c r="K28" s="60">
        <f t="shared" si="7"/>
        <v>0</v>
      </c>
      <c r="L28" s="58">
        <f t="shared" si="1"/>
        <v>0</v>
      </c>
      <c r="M28" s="68"/>
      <c r="N28" s="69"/>
      <c r="O28" s="67"/>
      <c r="P28" s="70"/>
      <c r="Q28" s="61"/>
      <c r="R28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8" s="79">
        <f t="shared" si="4"/>
        <v>0</v>
      </c>
      <c r="T28" s="67">
        <f t="shared" si="5"/>
        <v>0</v>
      </c>
      <c r="U28" s="80">
        <f t="shared" si="6"/>
        <v>0</v>
      </c>
      <c r="V28" s="41" t="b">
        <f>IF(Tableau1061525[[#This Row],[A reporter]]=W28,TRUE,FALSE)</f>
        <v>1</v>
      </c>
      <c r="W28" s="17">
        <f t="shared" si="3"/>
        <v>0</v>
      </c>
    </row>
    <row r="29" spans="1:23" x14ac:dyDescent="0.25">
      <c r="A29" s="3">
        <v>43154</v>
      </c>
      <c r="B29" s="67"/>
      <c r="C29" s="65"/>
      <c r="D29" s="65"/>
      <c r="E29" s="56">
        <f>Tableau221222[[#This Row],['# jour ]]/50</f>
        <v>0</v>
      </c>
      <c r="F29" s="57">
        <f>IFERROR(Tableau221222[[#This Row],[CA '#]]/Tableau221222[[#This Row],['# jour ]],0)</f>
        <v>0</v>
      </c>
      <c r="G29" s="58">
        <f>Tableau221222[[#This Row],[CA '#]]/50</f>
        <v>0</v>
      </c>
      <c r="H29" s="64"/>
      <c r="I29" s="67"/>
      <c r="J29" s="60">
        <f>IFERROR(Tableau641323[[#This Row],[CA PDJ]]/Tableau641323[[#This Row],[nbr PDJ]],0)</f>
        <v>0</v>
      </c>
      <c r="K29" s="60">
        <f t="shared" si="7"/>
        <v>0</v>
      </c>
      <c r="L29" s="58">
        <f t="shared" si="1"/>
        <v>0</v>
      </c>
      <c r="M29" s="68"/>
      <c r="N29" s="69"/>
      <c r="O29" s="67"/>
      <c r="P29" s="70"/>
      <c r="Q29" s="61"/>
      <c r="R29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9" s="79">
        <f t="shared" si="4"/>
        <v>0</v>
      </c>
      <c r="T29" s="67">
        <f t="shared" si="5"/>
        <v>0</v>
      </c>
      <c r="U29" s="80">
        <f t="shared" si="6"/>
        <v>0</v>
      </c>
      <c r="V29" s="41" t="b">
        <f>IF(Tableau1061525[[#This Row],[A reporter]]=W29,TRUE,FALSE)</f>
        <v>1</v>
      </c>
      <c r="W29" s="17">
        <f t="shared" si="3"/>
        <v>0</v>
      </c>
    </row>
    <row r="30" spans="1:23" x14ac:dyDescent="0.25">
      <c r="A30" s="3">
        <v>43155</v>
      </c>
      <c r="B30" s="67"/>
      <c r="C30" s="65"/>
      <c r="D30" s="65"/>
      <c r="E30" s="56">
        <f>Tableau221222[[#This Row],['# jour ]]/50</f>
        <v>0</v>
      </c>
      <c r="F30" s="57">
        <f>IFERROR(Tableau221222[[#This Row],[CA '#]]/Tableau221222[[#This Row],['# jour ]],0)</f>
        <v>0</v>
      </c>
      <c r="G30" s="58">
        <f>Tableau221222[[#This Row],[CA '#]]/50</f>
        <v>0</v>
      </c>
      <c r="H30" s="64"/>
      <c r="I30" s="67"/>
      <c r="J30" s="60">
        <f>IFERROR(Tableau641323[[#This Row],[CA PDJ]]/Tableau641323[[#This Row],[nbr PDJ]],0)</f>
        <v>0</v>
      </c>
      <c r="K30" s="60">
        <f t="shared" si="7"/>
        <v>0</v>
      </c>
      <c r="L30" s="58">
        <f t="shared" si="1"/>
        <v>0</v>
      </c>
      <c r="M30" s="68"/>
      <c r="N30" s="69"/>
      <c r="O30" s="67"/>
      <c r="P30" s="70"/>
      <c r="Q30" s="61"/>
      <c r="R30" s="62"/>
      <c r="S30" s="79">
        <f t="shared" si="4"/>
        <v>0</v>
      </c>
      <c r="T30" s="67">
        <f t="shared" si="5"/>
        <v>0</v>
      </c>
      <c r="U30" s="80">
        <f t="shared" si="6"/>
        <v>0</v>
      </c>
      <c r="V30" s="41" t="b">
        <f>IF(Tableau1061525[[#This Row],[A reporter]]=W30,TRUE,FALSE)</f>
        <v>1</v>
      </c>
      <c r="W30" s="17">
        <f t="shared" si="3"/>
        <v>0</v>
      </c>
    </row>
    <row r="31" spans="1:23" x14ac:dyDescent="0.25">
      <c r="A31" s="3">
        <v>43156</v>
      </c>
      <c r="B31" s="67"/>
      <c r="C31" s="65"/>
      <c r="D31" s="65"/>
      <c r="E31" s="56">
        <f>Tableau221222[[#This Row],['# jour ]]/50</f>
        <v>0</v>
      </c>
      <c r="F31" s="57">
        <f>IFERROR(Tableau221222[[#This Row],[CA '#]]/Tableau221222[[#This Row],['# jour ]],0)</f>
        <v>0</v>
      </c>
      <c r="G31" s="58">
        <f>Tableau221222[[#This Row],[CA '#]]/50</f>
        <v>0</v>
      </c>
      <c r="H31" s="64"/>
      <c r="I31" s="67"/>
      <c r="J31" s="60">
        <f>IFERROR(Tableau641323[[#This Row],[CA PDJ]]/Tableau641323[[#This Row],[nbr PDJ]],0)</f>
        <v>0</v>
      </c>
      <c r="K31" s="60">
        <f t="shared" si="7"/>
        <v>0</v>
      </c>
      <c r="L31" s="58">
        <f t="shared" si="1"/>
        <v>0</v>
      </c>
      <c r="M31" s="68"/>
      <c r="N31" s="69"/>
      <c r="O31" s="67"/>
      <c r="P31" s="70"/>
      <c r="Q31" s="61"/>
      <c r="R31" s="62">
        <v>0</v>
      </c>
      <c r="S31" s="79">
        <f t="shared" si="4"/>
        <v>0</v>
      </c>
      <c r="T31" s="67">
        <f t="shared" si="5"/>
        <v>0</v>
      </c>
      <c r="U31" s="80">
        <f t="shared" si="6"/>
        <v>0</v>
      </c>
      <c r="V31" s="41" t="b">
        <f>IF(Tableau1061525[[#This Row],[A reporter]]=W31,TRUE,FALSE)</f>
        <v>1</v>
      </c>
      <c r="W31" s="17">
        <f t="shared" si="3"/>
        <v>0</v>
      </c>
    </row>
    <row r="32" spans="1:23" x14ac:dyDescent="0.25">
      <c r="A32" s="3">
        <v>43157</v>
      </c>
      <c r="B32" s="67"/>
      <c r="C32" s="65"/>
      <c r="D32" s="65"/>
      <c r="E32" s="56">
        <f>Tableau221222[[#This Row],['# jour ]]/50</f>
        <v>0</v>
      </c>
      <c r="F32" s="57">
        <f>IFERROR(Tableau221222[[#This Row],[CA '#]]/Tableau221222[[#This Row],['# jour ]],0)</f>
        <v>0</v>
      </c>
      <c r="G32" s="58">
        <f>Tableau221222[[#This Row],[CA '#]]/50</f>
        <v>0</v>
      </c>
      <c r="H32" s="64"/>
      <c r="I32" s="67"/>
      <c r="J32" s="60">
        <f>IFERROR(Tableau641323[[#This Row],[CA PDJ]]/Tableau641323[[#This Row],[nbr PDJ]],0)</f>
        <v>0</v>
      </c>
      <c r="K32" s="60">
        <f t="shared" si="7"/>
        <v>0</v>
      </c>
      <c r="L32" s="58">
        <f t="shared" si="1"/>
        <v>0</v>
      </c>
      <c r="M32" s="68"/>
      <c r="N32" s="69"/>
      <c r="O32" s="67"/>
      <c r="P32" s="70"/>
      <c r="Q32" s="61"/>
      <c r="R32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32" s="79">
        <f t="shared" si="4"/>
        <v>0</v>
      </c>
      <c r="T32" s="67">
        <f t="shared" si="5"/>
        <v>0</v>
      </c>
      <c r="U32" s="80">
        <f t="shared" si="6"/>
        <v>0</v>
      </c>
      <c r="V32" s="41" t="b">
        <f>IF(Tableau1061525[[#This Row],[A reporter]]=W32,TRUE,FALSE)</f>
        <v>1</v>
      </c>
      <c r="W32" s="17">
        <f t="shared" si="3"/>
        <v>0</v>
      </c>
    </row>
    <row r="33" spans="1:23" x14ac:dyDescent="0.25">
      <c r="A33" s="3">
        <v>43158</v>
      </c>
      <c r="B33" s="67"/>
      <c r="C33" s="65"/>
      <c r="D33" s="65"/>
      <c r="E33" s="56">
        <f>Tableau221222[[#This Row],['# jour ]]/50</f>
        <v>0</v>
      </c>
      <c r="F33" s="57">
        <f>IFERROR(Tableau221222[[#This Row],[CA '#]]/Tableau221222[[#This Row],['# jour ]],0)</f>
        <v>0</v>
      </c>
      <c r="G33" s="58">
        <f>Tableau221222[[#This Row],[CA '#]]/50</f>
        <v>0</v>
      </c>
      <c r="H33" s="64"/>
      <c r="I33" s="67"/>
      <c r="J33" s="60">
        <f>IFERROR(Tableau641323[[#This Row],[CA PDJ]]/Tableau641323[[#This Row],[nbr PDJ]],0)</f>
        <v>0</v>
      </c>
      <c r="K33" s="60">
        <f t="shared" si="7"/>
        <v>0</v>
      </c>
      <c r="L33" s="58">
        <f t="shared" si="1"/>
        <v>0</v>
      </c>
      <c r="M33" s="68"/>
      <c r="N33" s="69"/>
      <c r="O33" s="67"/>
      <c r="P33" s="70"/>
      <c r="Q33" s="61"/>
      <c r="R33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33" s="79">
        <f t="shared" si="4"/>
        <v>0</v>
      </c>
      <c r="T33" s="67">
        <f t="shared" si="5"/>
        <v>0</v>
      </c>
      <c r="U33" s="80">
        <f t="shared" si="6"/>
        <v>0</v>
      </c>
      <c r="V33" s="41" t="b">
        <f>IF(Tableau1061525[[#This Row],[A reporter]]=W33,TRUE,FALSE)</f>
        <v>1</v>
      </c>
      <c r="W33" s="17">
        <f t="shared" si="3"/>
        <v>0</v>
      </c>
    </row>
    <row r="34" spans="1:23" x14ac:dyDescent="0.25">
      <c r="A34" s="3">
        <v>43159</v>
      </c>
      <c r="B34" s="67"/>
      <c r="C34" s="65"/>
      <c r="D34" s="65"/>
      <c r="E34" s="56">
        <f>Tableau221222[[#This Row],['# jour ]]/50</f>
        <v>0</v>
      </c>
      <c r="F34" s="57">
        <f>IFERROR(Tableau221222[[#This Row],[CA '#]]/Tableau221222[[#This Row],['# jour ]],0)</f>
        <v>0</v>
      </c>
      <c r="G34" s="58">
        <f>Tableau221222[[#This Row],[CA '#]]/50</f>
        <v>0</v>
      </c>
      <c r="H34" s="64"/>
      <c r="I34" s="67"/>
      <c r="J34" s="60">
        <f>IFERROR(Tableau641323[[#This Row],[CA PDJ]]/Tableau641323[[#This Row],[nbr PDJ]],0)</f>
        <v>0</v>
      </c>
      <c r="K34" s="60">
        <f t="shared" si="7"/>
        <v>0</v>
      </c>
      <c r="L34" s="58">
        <f t="shared" si="1"/>
        <v>0</v>
      </c>
      <c r="M34" s="68"/>
      <c r="N34" s="69"/>
      <c r="O34" s="67"/>
      <c r="P34" s="70"/>
      <c r="Q34" s="61"/>
      <c r="R34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34" s="79">
        <f t="shared" si="4"/>
        <v>0</v>
      </c>
      <c r="T34" s="67">
        <f t="shared" si="5"/>
        <v>0</v>
      </c>
      <c r="U34" s="80">
        <f t="shared" si="6"/>
        <v>0</v>
      </c>
      <c r="V34" s="41" t="b">
        <f>IF(Tableau1061525[[#This Row],[A reporter]]=W34,TRUE,FALSE)</f>
        <v>1</v>
      </c>
      <c r="W34" s="17">
        <f t="shared" si="3"/>
        <v>0</v>
      </c>
    </row>
    <row r="35" spans="1:23" x14ac:dyDescent="0.25">
      <c r="A35" s="3">
        <v>43129</v>
      </c>
      <c r="B35" s="67"/>
      <c r="C35" s="65"/>
      <c r="D35" s="65"/>
      <c r="E35" s="56">
        <f>Tableau221222[[#This Row],['# jour ]]/50</f>
        <v>0</v>
      </c>
      <c r="F35" s="57">
        <f>IFERROR(Tableau221222[[#This Row],[CA '#]]/Tableau221222[[#This Row],['# jour ]],0)</f>
        <v>0</v>
      </c>
      <c r="G35" s="58">
        <f>Tableau221222[[#This Row],[CA '#]]/50</f>
        <v>0</v>
      </c>
      <c r="H35" s="64"/>
      <c r="I35" s="67"/>
      <c r="J35" s="60">
        <f>IFERROR(Tableau641323[[#This Row],[CA PDJ]]/Tableau641323[[#This Row],[nbr PDJ]],0)</f>
        <v>0</v>
      </c>
      <c r="K35" s="60">
        <f t="shared" si="7"/>
        <v>0</v>
      </c>
      <c r="L35" s="58">
        <f t="shared" si="1"/>
        <v>0</v>
      </c>
      <c r="M35" s="68"/>
      <c r="N35" s="69"/>
      <c r="O35" s="67"/>
      <c r="P35" s="70"/>
      <c r="Q35" s="61"/>
      <c r="R35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35" s="79">
        <f t="shared" si="4"/>
        <v>0</v>
      </c>
      <c r="T35" s="67">
        <f t="shared" si="5"/>
        <v>0</v>
      </c>
      <c r="U35" s="80">
        <f t="shared" si="6"/>
        <v>0</v>
      </c>
      <c r="V35" s="41" t="b">
        <f>IF(Tableau1061525[[#This Row],[A reporter]]=W35,TRUE,FALSE)</f>
        <v>1</v>
      </c>
      <c r="W35" s="17">
        <f t="shared" si="3"/>
        <v>0</v>
      </c>
    </row>
    <row r="36" spans="1:23" x14ac:dyDescent="0.25">
      <c r="A36" s="3">
        <v>43130</v>
      </c>
      <c r="B36" s="67"/>
      <c r="C36" s="65"/>
      <c r="D36" s="65"/>
      <c r="E36" s="56">
        <f>Tableau221222[[#This Row],['# jour ]]/50</f>
        <v>0</v>
      </c>
      <c r="F36" s="57">
        <f>IFERROR(Tableau221222[[#This Row],[CA '#]]/Tableau221222[[#This Row],['# jour ]],0)</f>
        <v>0</v>
      </c>
      <c r="G36" s="58">
        <f>Tableau221222[[#This Row],[CA '#]]/50</f>
        <v>0</v>
      </c>
      <c r="H36" s="64"/>
      <c r="I36" s="67"/>
      <c r="J36" s="60">
        <f>IFERROR(Tableau641323[[#This Row],[CA PDJ]]/Tableau641323[[#This Row],[nbr PDJ]],0)</f>
        <v>0</v>
      </c>
      <c r="K36" s="60">
        <f t="shared" si="7"/>
        <v>0</v>
      </c>
      <c r="L36" s="58">
        <f t="shared" si="1"/>
        <v>0</v>
      </c>
      <c r="M36" s="68"/>
      <c r="N36" s="69"/>
      <c r="O36" s="67"/>
      <c r="P36" s="70"/>
      <c r="Q36" s="61"/>
      <c r="R36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36" s="79">
        <f t="shared" si="4"/>
        <v>0</v>
      </c>
      <c r="T36" s="67">
        <f t="shared" si="5"/>
        <v>0</v>
      </c>
      <c r="U36" s="80">
        <f t="shared" si="6"/>
        <v>0</v>
      </c>
      <c r="V36" s="41" t="b">
        <f>IF(Tableau1061525[[#This Row],[A reporter]]=W36,TRUE,FALSE)</f>
        <v>1</v>
      </c>
      <c r="W36" s="17">
        <f t="shared" si="3"/>
        <v>0</v>
      </c>
    </row>
    <row r="37" spans="1:23" ht="15" customHeight="1" x14ac:dyDescent="0.25">
      <c r="A37" s="3">
        <v>43131</v>
      </c>
      <c r="B37" s="67"/>
      <c r="C37" s="65"/>
      <c r="D37" s="65"/>
      <c r="E37" s="56">
        <f>Tableau221222[[#This Row],['# jour ]]/50</f>
        <v>0</v>
      </c>
      <c r="F37" s="57">
        <f>IFERROR(Tableau221222[[#This Row],[CA '#]]/Tableau221222[[#This Row],['# jour ]],0)</f>
        <v>0</v>
      </c>
      <c r="G37" s="58">
        <f>Tableau221222[[#This Row],[CA '#]]/50</f>
        <v>0</v>
      </c>
      <c r="H37" s="64"/>
      <c r="I37" s="67"/>
      <c r="J37" s="60">
        <f>IFERROR(Tableau641323[[#This Row],[CA PDJ]]/Tableau641323[[#This Row],[nbr PDJ]],0)</f>
        <v>0</v>
      </c>
      <c r="K37" s="60">
        <f t="shared" si="7"/>
        <v>0</v>
      </c>
      <c r="L37" s="58">
        <f t="shared" si="1"/>
        <v>0</v>
      </c>
      <c r="M37" s="68"/>
      <c r="N37" s="69"/>
      <c r="O37" s="67"/>
      <c r="P37" s="70"/>
      <c r="Q37" s="61"/>
      <c r="R37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37" s="79">
        <f t="shared" si="4"/>
        <v>0</v>
      </c>
      <c r="T37" s="67">
        <f t="shared" si="5"/>
        <v>0</v>
      </c>
      <c r="U37" s="80">
        <f t="shared" si="6"/>
        <v>0</v>
      </c>
      <c r="V37" s="41" t="b">
        <f>IF(Tableau1061525[[#This Row],[A reporter]]=W37,TRUE,FALSE)</f>
        <v>1</v>
      </c>
      <c r="W37" s="17">
        <f t="shared" si="3"/>
        <v>0</v>
      </c>
    </row>
    <row r="38" spans="1:23" x14ac:dyDescent="0.25">
      <c r="A38" s="3"/>
      <c r="B38" s="2"/>
      <c r="C38" s="2"/>
      <c r="D38" s="2"/>
      <c r="E38" s="2"/>
      <c r="F38" s="5"/>
      <c r="G38" s="4"/>
      <c r="H38" s="15"/>
      <c r="I38" s="13"/>
      <c r="J38" s="13"/>
      <c r="K38" s="54">
        <f t="shared" si="7"/>
        <v>0</v>
      </c>
      <c r="L38" s="85">
        <f t="shared" si="1"/>
        <v>0</v>
      </c>
      <c r="M38" s="14"/>
      <c r="N38" s="77"/>
      <c r="O38" s="49"/>
      <c r="P38" s="78"/>
      <c r="R38" s="1"/>
      <c r="S38" s="9">
        <f t="shared" si="4"/>
        <v>0</v>
      </c>
      <c r="T38" s="2">
        <f t="shared" si="5"/>
        <v>0</v>
      </c>
      <c r="U38" s="5">
        <f t="shared" si="6"/>
        <v>0</v>
      </c>
      <c r="V38" s="41" t="b">
        <f>IF(Tableau1061525[[#This Row],[A reporter]]=W38,TRUE,FALSE)</f>
        <v>1</v>
      </c>
      <c r="W38" s="17">
        <f t="shared" si="3"/>
        <v>0</v>
      </c>
    </row>
    <row r="39" spans="1:23" ht="15.75" thickBot="1" x14ac:dyDescent="0.3">
      <c r="A39" s="23" t="s">
        <v>13</v>
      </c>
      <c r="B39" s="24">
        <f>SUBTOTAL(109,Tableau221222[CA '#])</f>
        <v>0</v>
      </c>
      <c r="C39" s="23">
        <f>SUBTOTAL(109,Tableau221222[previ '#])</f>
        <v>0</v>
      </c>
      <c r="D39" s="23">
        <f>SUBTOTAL(109,Tableau221222['# jour ])</f>
        <v>0</v>
      </c>
      <c r="E39" s="25">
        <f>SUBTOTAL(101,Tableau221222[TO %])</f>
        <v>0</v>
      </c>
      <c r="F39" s="26" t="e">
        <f>AVERAGEIF(F7:F37,"&lt;&gt;0")</f>
        <v>#DIV/0!</v>
      </c>
      <c r="G39" s="26" t="e">
        <f>AVERAGEIF(G7:G37,"&lt;&gt;0")</f>
        <v>#DIV/0!</v>
      </c>
      <c r="H39" s="87">
        <f>SUBTOTAL(109,Tableau641323[nbr PDJ])</f>
        <v>0</v>
      </c>
      <c r="I39" s="24">
        <f>SUBTOTAL(109,Tableau641323[CA PDJ])</f>
        <v>0</v>
      </c>
      <c r="J39" s="24">
        <f>SUBTOTAL(101,Tableau641323[PM PDJ])</f>
        <v>0</v>
      </c>
      <c r="K39" s="51">
        <f>SUBTOTAL(109,Tableau641323[CA BAR])</f>
        <v>0</v>
      </c>
      <c r="L39" s="52">
        <f>SUBTOTAL(109,Tableau641323[CA En-Cas])</f>
        <v>0</v>
      </c>
      <c r="M39" s="27">
        <f>SUBTOTAL(109,Tableau851424[Parking])</f>
        <v>0</v>
      </c>
      <c r="N39" s="27">
        <f>SUBTOTAL(109,Tableau851424[Loc salle])</f>
        <v>0</v>
      </c>
      <c r="O39" s="27">
        <f>SUBTOTAL(109,Tableau851424[[Restauration ]])</f>
        <v>0</v>
      </c>
      <c r="P39" s="28">
        <f>SUBTOTAL(109,Tableau851424[Autres])</f>
        <v>0</v>
      </c>
      <c r="Q39" s="29"/>
      <c r="R39" s="30">
        <f>SUBTOTAL(109,Tableau7101626[CA Total])</f>
        <v>0</v>
      </c>
      <c r="S39" s="31">
        <f>SUBTOTAL(109,Tableau1061525[Encaissement])</f>
        <v>0</v>
      </c>
      <c r="T39" s="32">
        <f>SUBTOTAL(109,Tableau1061525[Total Hors CA])</f>
        <v>0</v>
      </c>
      <c r="U39" s="33"/>
    </row>
    <row r="40" spans="1:23" ht="23.25" customHeight="1" thickBot="1" x14ac:dyDescent="0.3">
      <c r="A40" s="6" t="s">
        <v>23</v>
      </c>
      <c r="B40" s="20"/>
      <c r="C40" s="21">
        <v>1000</v>
      </c>
      <c r="D40" s="21">
        <v>1000</v>
      </c>
      <c r="E40" s="22">
        <v>0.71430000000000005</v>
      </c>
      <c r="F40" s="20">
        <v>79</v>
      </c>
      <c r="G40" s="20">
        <v>56.43</v>
      </c>
      <c r="H40" s="21">
        <v>1200</v>
      </c>
      <c r="I40" s="6">
        <v>9600</v>
      </c>
      <c r="J40" s="6">
        <v>8</v>
      </c>
      <c r="K40" s="88"/>
      <c r="L40" s="88"/>
      <c r="M40" s="6">
        <v>600</v>
      </c>
      <c r="N40" s="6">
        <v>1000</v>
      </c>
      <c r="O40" s="10"/>
      <c r="P40" s="10"/>
      <c r="R40" s="48"/>
      <c r="W40">
        <v>4</v>
      </c>
    </row>
    <row r="41" spans="1:23" ht="15.75" thickTop="1" x14ac:dyDescent="0.25">
      <c r="K41" s="50" t="s">
        <v>30</v>
      </c>
      <c r="L41" s="53">
        <f>Tableau641323[[#Totals],[CA BAR]]+Tableau641323[[#Totals],[CA En-Cas]]</f>
        <v>0</v>
      </c>
      <c r="M41" s="18"/>
      <c r="W41" s="86" t="e">
        <f>H2/R40</f>
        <v>#DIV/0!</v>
      </c>
    </row>
    <row r="42" spans="1:23" x14ac:dyDescent="0.25">
      <c r="F42" s="17"/>
      <c r="M42" s="16"/>
      <c r="O42" t="s">
        <v>32</v>
      </c>
    </row>
    <row r="43" spans="1:23" x14ac:dyDescent="0.25">
      <c r="C43" s="66">
        <f ca="1">TODAY()</f>
        <v>43144</v>
      </c>
      <c r="O43" t="s">
        <v>33</v>
      </c>
    </row>
    <row r="44" spans="1:23" x14ac:dyDescent="0.25">
      <c r="F44" s="16"/>
    </row>
  </sheetData>
  <sheetProtection formatCells="0" formatColumns="0" formatRows="0" insertColumns="0" insertRows="0" insertHyperlinks="0" deleteColumns="0" deleteRows="0" sort="0" autoFilter="0" pivotTables="0"/>
  <mergeCells count="8">
    <mergeCell ref="K40:L40"/>
    <mergeCell ref="M1:N3"/>
    <mergeCell ref="P1:U3"/>
    <mergeCell ref="B5:G5"/>
    <mergeCell ref="H5:L5"/>
    <mergeCell ref="M5:P5"/>
    <mergeCell ref="S5:U5"/>
    <mergeCell ref="K1:L3"/>
  </mergeCells>
  <conditionalFormatting sqref="V7:V38">
    <cfRule type="cellIs" dxfId="1" priority="1" operator="equal">
      <formula>FALSE</formula>
    </cfRule>
    <cfRule type="containsText" dxfId="0" priority="2" operator="containsText" text="VRAI">
      <formula>NOT(ISERROR(SEARCH("VRAI",V7)))</formula>
    </cfRule>
  </conditionalFormatting>
  <pageMargins left="0.7" right="0.7" top="0.75" bottom="0.75" header="0.3" footer="0.3"/>
  <pageSetup paperSize="9" scale="65" orientation="landscape" r:id="rId1"/>
  <drawing r:id="rId2"/>
  <tableParts count="5">
    <tablePart r:id="rId3"/>
    <tablePart r:id="rId4"/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12"/>
  <sheetViews>
    <sheetView tabSelected="1" workbookViewId="0">
      <selection activeCell="E14" sqref="E14"/>
    </sheetView>
  </sheetViews>
  <sheetFormatPr baseColWidth="10" defaultRowHeight="15" x14ac:dyDescent="0.25"/>
  <sheetData>
    <row r="3" spans="2:8" x14ac:dyDescent="0.25">
      <c r="B3" s="108" t="s">
        <v>37</v>
      </c>
      <c r="C3" s="108"/>
      <c r="D3" s="108"/>
      <c r="E3" s="2"/>
    </row>
    <row r="4" spans="2:8" x14ac:dyDescent="0.25">
      <c r="B4" s="108" t="s">
        <v>35</v>
      </c>
      <c r="C4" s="108"/>
      <c r="D4" s="108"/>
      <c r="E4" s="2"/>
    </row>
    <row r="5" spans="2:8" x14ac:dyDescent="0.25">
      <c r="B5" s="108" t="s">
        <v>36</v>
      </c>
      <c r="C5" s="108"/>
      <c r="D5" s="108"/>
      <c r="E5" s="2"/>
    </row>
    <row r="6" spans="2:8" x14ac:dyDescent="0.25">
      <c r="B6" s="108" t="s">
        <v>38</v>
      </c>
      <c r="C6" s="108"/>
      <c r="D6" s="108"/>
      <c r="E6" s="2"/>
    </row>
    <row r="7" spans="2:8" x14ac:dyDescent="0.25">
      <c r="B7" s="108" t="s">
        <v>39</v>
      </c>
      <c r="C7" s="108"/>
      <c r="D7" s="108"/>
      <c r="E7" s="2"/>
    </row>
    <row r="8" spans="2:8" x14ac:dyDescent="0.25">
      <c r="B8" s="108" t="s">
        <v>40</v>
      </c>
      <c r="C8" s="108"/>
      <c r="D8" s="108"/>
      <c r="E8" s="2"/>
    </row>
    <row r="9" spans="2:8" x14ac:dyDescent="0.25">
      <c r="B9" s="108" t="s">
        <v>41</v>
      </c>
      <c r="C9" s="108"/>
      <c r="D9" s="108"/>
      <c r="E9" s="2"/>
      <c r="H9" s="2"/>
    </row>
    <row r="10" spans="2:8" x14ac:dyDescent="0.25">
      <c r="B10" s="108" t="s">
        <v>42</v>
      </c>
      <c r="C10" s="108"/>
      <c r="D10" s="108"/>
      <c r="E10" s="2"/>
    </row>
    <row r="11" spans="2:8" x14ac:dyDescent="0.25">
      <c r="B11" s="108" t="s">
        <v>43</v>
      </c>
      <c r="C11" s="108"/>
      <c r="D11" s="108"/>
      <c r="E11" s="2"/>
    </row>
    <row r="12" spans="2:8" x14ac:dyDescent="0.25">
      <c r="B12" s="108" t="s">
        <v>44</v>
      </c>
      <c r="C12" s="108"/>
      <c r="D12" s="108"/>
      <c r="E12" s="2"/>
    </row>
  </sheetData>
  <mergeCells count="10">
    <mergeCell ref="B9:D9"/>
    <mergeCell ref="B10:D10"/>
    <mergeCell ref="B11:D11"/>
    <mergeCell ref="B12:D12"/>
    <mergeCell ref="B3:D3"/>
    <mergeCell ref="B4:D4"/>
    <mergeCell ref="B5:D5"/>
    <mergeCell ref="B6:D6"/>
    <mergeCell ref="B7:D7"/>
    <mergeCell ref="B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Février 2018</vt:lpstr>
      <vt:lpstr>Feuil1</vt:lpstr>
      <vt:lpstr>'Février 2018'!Zone_d_impression</vt:lpstr>
    </vt:vector>
  </TitlesOfParts>
  <Company>ACCOR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IBIS STYLES Laval;Jessy Mulot</dc:creator>
  <cp:lastModifiedBy>IBIS STYLES Laval</cp:lastModifiedBy>
  <cp:lastPrinted>2017-10-14T08:45:01Z</cp:lastPrinted>
  <dcterms:created xsi:type="dcterms:W3CDTF">2017-10-11T06:27:58Z</dcterms:created>
  <dcterms:modified xsi:type="dcterms:W3CDTF">2018-02-13T09:43:42Z</dcterms:modified>
</cp:coreProperties>
</file>