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omments3.xml" ContentType="application/vnd.openxmlformats-officedocument.spreadsheetml.comments+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bookViews>
    <workbookView xWindow="-15" yWindow="-15" windowWidth="10320" windowHeight="7980" tabRatio="931"/>
  </bookViews>
  <sheets>
    <sheet name="accueil" sheetId="1" r:id="rId1"/>
    <sheet name="inscription_pesee" sheetId="2" r:id="rId2"/>
    <sheet name="recap" sheetId="3" r:id="rId3"/>
    <sheet name="classement_indiv" sheetId="4" r:id="rId4"/>
    <sheet name="classement_equipes" sheetId="5" r:id="rId5"/>
    <sheet name="finalistes" sheetId="6" r:id="rId6"/>
    <sheet name="bulletin_pointage" sheetId="7" r:id="rId7"/>
    <sheet name="age_poids" sheetId="8" r:id="rId8"/>
    <sheet name="modele_nordique" sheetId="9" r:id="rId9"/>
    <sheet name="modele_TAB8" sheetId="10" r:id="rId10"/>
    <sheet name="modele_TAB16" sheetId="11" r:id="rId11"/>
    <sheet name="modele_TAB32" sheetId="12" r:id="rId12"/>
  </sheets>
  <externalReferences>
    <externalReference r:id="rId13"/>
    <externalReference r:id="rId14"/>
  </externalReferences>
  <definedNames>
    <definedName name="_xlnm._FilterDatabase" localSheetId="0" hidden="1">accueil!$C$7:$E$489</definedName>
    <definedName name="_xlnm._FilterDatabase" localSheetId="4" hidden="1">classement_equipes!$O$10:$O$1000</definedName>
    <definedName name="_xlnm._FilterDatabase" localSheetId="3" hidden="1">classement_indiv!$C$6:$G$1500</definedName>
    <definedName name="_xlnm._FilterDatabase" localSheetId="5" hidden="1">finalistes!$B$6:$I$141</definedName>
    <definedName name="_xlnm._FilterDatabase" localSheetId="1" hidden="1">inscription_pesee!$D$7:$F$1500</definedName>
    <definedName name="bdd_age">inscription_pesee!$E$8:$E$508</definedName>
    <definedName name="bdd_cat_poids_engages">inscription_pesee!$F$8:$F$508</definedName>
    <definedName name="bdd_cat_poids_inscrits">inscription_pesee!$G$8:$G$508</definedName>
    <definedName name="bdd_club">inscription_pesee!$O$8:$O$508</definedName>
    <definedName name="bdd_comite">inscription_pesee!$P$8:$P$508</definedName>
    <definedName name="bdd_complete">inscription_pesee!$C$8:$P$508</definedName>
    <definedName name="bdd_licence">inscription_pesee!$I$8:$I$508</definedName>
    <definedName name="bdd_nom">inscription_pesee!$M$8:$M$508</definedName>
    <definedName name="bdd_num_app">inscription_pesee!$L$8:$L$508</definedName>
    <definedName name="bdd_num_pesee">inscription_pesee!$K$8:$K$508</definedName>
    <definedName name="bdd_prenom">inscription_pesee!$N$8:$N$508</definedName>
    <definedName name="bdd_style">inscription_pesee!$D$8:$D$508</definedName>
    <definedName name="bdd_style_age_pd_num_app">inscription_pesee!$C$8:$C$508</definedName>
    <definedName name="bulletin_equipe_bleu">bulletin_pointage!$U$10</definedName>
    <definedName name="bulletin_equipe_rouge">bulletin_pointage!$I$10</definedName>
    <definedName name="bulletin_numero_nom_bleu">bulletin_pointage!$O$10</definedName>
    <definedName name="bulletin_numero_nom_rouge">bulletin_pointage!$B$10</definedName>
    <definedName name="_xlnm.Extract" localSheetId="4">classement_equipes!$T$10</definedName>
    <definedName name="_xlnm.Extract" localSheetId="3">classement_indiv!$W$6</definedName>
    <definedName name="_xlnm.Extract" localSheetId="1">inscription_pesee!$T$7:$V$7</definedName>
    <definedName name="_xlnm.Print_Titles" localSheetId="3">classement_indiv!$1:$6</definedName>
    <definedName name="_xlnm.Print_Titles" localSheetId="5">finalistes!$1:$6</definedName>
    <definedName name="_xlnm.Print_Titles" localSheetId="1">inscription_pesee!$3:$7</definedName>
    <definedName name="liste_club_com">#REF!</definedName>
    <definedName name="liste_num_club">#REF!</definedName>
    <definedName name="Nature_competition">accueil!$B$4</definedName>
    <definedName name="nb_bulletin_imprime">bulletin_pointage!$Y$1</definedName>
    <definedName name="NB_CAT1">[1]PESEE!$F$5</definedName>
    <definedName name="NB_CAT10">[1]PESEE!$F$455</definedName>
    <definedName name="NB_CAT2">[1]PESEE!$F$55</definedName>
    <definedName name="NB_CAT3">[1]PESEE!$F$105</definedName>
    <definedName name="NB_CAT4">[1]PESEE!$F$155</definedName>
    <definedName name="NB_CAT5">[1]PESEE!$F$205</definedName>
    <definedName name="NB_CAT6">[1]PESEE!$F$255</definedName>
    <definedName name="NB_CAT7">[1]PESEE!$F$305</definedName>
    <definedName name="NB_CAT8">[1]PESEE!$F$355</definedName>
    <definedName name="NB_CAT9">[1]PESEE!$F$405</definedName>
    <definedName name="nb_lutteurs_inscrits">inscription_pesee!$P$5</definedName>
    <definedName name="nb_lutteurs_peses">inscription_pesee!$P$4</definedName>
    <definedName name="nom_cat1">[2]pesee!$I$8:$I$39</definedName>
    <definedName name="num_app_cat1">[2]pesee!$D$8:$D$39</definedName>
    <definedName name="num_combat_tapis">bulletin_pointage!$F$6</definedName>
    <definedName name="num_lutteur_tableau_marque">bulletin_pointage!$B$3</definedName>
    <definedName name="option_impression_bulletin_apercu">accueil!$B$1</definedName>
    <definedName name="pd_age_style">bulletin_pointage!$J$6</definedName>
    <definedName name="poids_tirage">[1]PESEE!#REF!</definedName>
    <definedName name="prenom_cat1">[2]pesee!$J$8:$J$39</definedName>
    <definedName name="Style_competition">[1]ACCUEIL!$B$9</definedName>
    <definedName name="styleage_page_agepoids">age_poids!$B$8:$B$33</definedName>
    <definedName name="styleage_page_inscription">inscription_pesee!$B$8:$B$508</definedName>
    <definedName name="tableau_age_pd">age_poids!$F$8:$R$33</definedName>
    <definedName name="tour">bulletin_pointage!$T$6</definedName>
    <definedName name="VOIR_CREER">recap!$G$7:$G$46</definedName>
    <definedName name="Z_B300DD06_F104_4546_A761_DC6A728866C9_.wvu.Cols" localSheetId="0" hidden="1">accueil!$F:$XFD</definedName>
    <definedName name="Z_B300DD06_F104_4546_A761_DC6A728866C9_.wvu.Cols" localSheetId="7" hidden="1">age_poids!$B:$B,age_poids!$U:$XFD</definedName>
    <definedName name="Z_B300DD06_F104_4546_A761_DC6A728866C9_.wvu.Cols" localSheetId="6" hidden="1">bulletin_pointage!$AB:$XFD</definedName>
    <definedName name="Z_B300DD06_F104_4546_A761_DC6A728866C9_.wvu.Cols" localSheetId="4" hidden="1">classement_equipes!$S:$XFD</definedName>
    <definedName name="Z_B300DD06_F104_4546_A761_DC6A728866C9_.wvu.Cols" localSheetId="5" hidden="1">finalistes!$F:$F,finalistes!$N:$XFD</definedName>
    <definedName name="Z_B300DD06_F104_4546_A761_DC6A728866C9_.wvu.Cols" localSheetId="1" hidden="1">inscription_pesee!$B:$C,inscription_pesee!$T:$V</definedName>
    <definedName name="Z_B300DD06_F104_4546_A761_DC6A728866C9_.wvu.Cols" localSheetId="8" hidden="1">modele_nordique!$AE:$XFD</definedName>
    <definedName name="Z_B300DD06_F104_4546_A761_DC6A728866C9_.wvu.Cols" localSheetId="10" hidden="1">modele_TAB16!$AM:$XFD</definedName>
    <definedName name="Z_B300DD06_F104_4546_A761_DC6A728866C9_.wvu.Cols" localSheetId="11" hidden="1">modele_TAB32!$AV:$XFD</definedName>
    <definedName name="Z_B300DD06_F104_4546_A761_DC6A728866C9_.wvu.Cols" localSheetId="9" hidden="1">modele_TAB8!$Z:$XFD</definedName>
    <definedName name="Z_B300DD06_F104_4546_A761_DC6A728866C9_.wvu.Cols" localSheetId="2" hidden="1">recap!$L:$M,recap!$O:$XFD</definedName>
    <definedName name="Z_B300DD06_F104_4546_A761_DC6A728866C9_.wvu.FilterData" localSheetId="0" hidden="1">accueil!$C$7:$E$489</definedName>
    <definedName name="Z_B300DD06_F104_4546_A761_DC6A728866C9_.wvu.FilterData" localSheetId="4" hidden="1">classement_equipes!$O$10:$O$1000</definedName>
    <definedName name="Z_B300DD06_F104_4546_A761_DC6A728866C9_.wvu.FilterData" localSheetId="3" hidden="1">classement_indiv!$C$6:$G$1500</definedName>
    <definedName name="Z_B300DD06_F104_4546_A761_DC6A728866C9_.wvu.FilterData" localSheetId="5" hidden="1">finalistes!$B$6:$I$141</definedName>
    <definedName name="Z_B300DD06_F104_4546_A761_DC6A728866C9_.wvu.FilterData" localSheetId="1" hidden="1">inscription_pesee!$D$7:$F$1500</definedName>
    <definedName name="Z_B300DD06_F104_4546_A761_DC6A728866C9_.wvu.PrintArea" localSheetId="8" hidden="1">modele_nordique!$C$4:$T$36</definedName>
    <definedName name="Z_B300DD06_F104_4546_A761_DC6A728866C9_.wvu.PrintTitles" localSheetId="3" hidden="1">classement_indiv!$1:$6</definedName>
    <definedName name="Z_B300DD06_F104_4546_A761_DC6A728866C9_.wvu.PrintTitles" localSheetId="5" hidden="1">finalistes!$1:$6</definedName>
    <definedName name="Z_B300DD06_F104_4546_A761_DC6A728866C9_.wvu.PrintTitles" localSheetId="1" hidden="1">inscription_pesee!$3:$7</definedName>
    <definedName name="Z_B300DD06_F104_4546_A761_DC6A728866C9_.wvu.Rows" localSheetId="0" hidden="1">accueil!$28:$1048576,accueil!$1:$1,accueil!$7:$27</definedName>
    <definedName name="Z_B300DD06_F104_4546_A761_DC6A728866C9_.wvu.Rows" localSheetId="7" hidden="1">age_poids!$36:$1048576</definedName>
    <definedName name="Z_B300DD06_F104_4546_A761_DC6A728866C9_.wvu.Rows" localSheetId="4" hidden="1">classement_equipes!$501:$1048576</definedName>
    <definedName name="Z_B300DD06_F104_4546_A761_DC6A728866C9_.wvu.Rows" localSheetId="1" hidden="1">inscription_pesee!$1502:$1048576,inscription_pesee!$1501:$1501</definedName>
    <definedName name="Z_B300DD06_F104_4546_A761_DC6A728866C9_.wvu.Rows" localSheetId="8" hidden="1">modele_nordique!$1:$3</definedName>
    <definedName name="Z_B300DD06_F104_4546_A761_DC6A728866C9_.wvu.Rows" localSheetId="10" hidden="1">modele_TAB16!$38:$1048576,modele_TAB16!$1:$3</definedName>
    <definedName name="Z_B300DD06_F104_4546_A761_DC6A728866C9_.wvu.Rows" localSheetId="11" hidden="1">modele_TAB32!$61:$1048576,modele_TAB32!$1:$3</definedName>
    <definedName name="Z_B300DD06_F104_4546_A761_DC6A728866C9_.wvu.Rows" localSheetId="9" hidden="1">modele_TAB8!$38:$1048576,modele_TAB8!$1:$3</definedName>
    <definedName name="Z_B300DD06_F104_4546_A761_DC6A728866C9_.wvu.Rows" localSheetId="2" hidden="1">recap!$62:$1048576,recap!$48:$61</definedName>
    <definedName name="_xlnm.Print_Area" localSheetId="8">modele_nordique!$C$4:$T$36</definedName>
  </definedNames>
  <calcPr calcId="144525"/>
  <customWorkbookViews>
    <customWorkbookView name="Michael - Affichage personnalisé" guid="{B300DD06-F104-4546-A761-DC6A728866C9}" mergeInterval="0" personalView="1" maximized="1" windowWidth="1596" windowHeight="654" tabRatio="931" activeSheetId="1"/>
  </customWorkbookViews>
</workbook>
</file>

<file path=xl/calcChain.xml><?xml version="1.0" encoding="utf-8"?>
<calcChain xmlns="http://schemas.openxmlformats.org/spreadsheetml/2006/main">
  <c r="I30" i="11" l="1"/>
  <c r="I18" i="11"/>
  <c r="L15" i="11"/>
  <c r="W13" i="11"/>
  <c r="W19" i="11" s="1"/>
  <c r="C19" i="10"/>
  <c r="F42" i="12"/>
  <c r="F26" i="11"/>
  <c r="I49" i="12"/>
  <c r="I25" i="12"/>
  <c r="L44" i="12"/>
  <c r="L56" i="12" s="1"/>
  <c r="L32" i="12"/>
  <c r="L20" i="12"/>
  <c r="W25" i="11" l="1"/>
  <c r="W31" i="11"/>
  <c r="F58" i="12"/>
  <c r="F34" i="12"/>
  <c r="F34" i="11"/>
  <c r="L22" i="11"/>
  <c r="F22" i="11"/>
  <c r="D16" i="10" l="1"/>
  <c r="X4" i="4" l="1"/>
  <c r="I4" i="4" a="1"/>
  <c r="I4" i="4" s="1"/>
  <c r="I3" i="4" a="1"/>
  <c r="I3" i="4" s="1"/>
  <c r="K30" i="10"/>
  <c r="D21" i="10"/>
  <c r="D13" i="10"/>
  <c r="Q35" i="9"/>
  <c r="R35" i="9"/>
  <c r="S35" i="9"/>
  <c r="S32" i="9"/>
  <c r="P32" i="9"/>
  <c r="O35" i="9"/>
  <c r="O32" i="9"/>
  <c r="W32" i="9"/>
  <c r="Z17" i="9"/>
  <c r="Z16" i="9"/>
  <c r="Y27" i="9"/>
  <c r="Y26" i="9"/>
  <c r="Y25" i="9"/>
  <c r="Y24" i="9"/>
  <c r="Y23" i="9"/>
  <c r="Y22" i="9"/>
  <c r="Y21" i="9"/>
  <c r="Y20" i="9"/>
  <c r="Y19" i="9"/>
  <c r="Y18" i="9"/>
  <c r="Y17" i="9"/>
  <c r="Y16" i="9"/>
  <c r="D17" i="10" l="1"/>
  <c r="P4" i="2"/>
  <c r="O34" i="9" l="1"/>
  <c r="O33" i="9"/>
  <c r="W34" i="9"/>
  <c r="W35" i="9"/>
  <c r="W33" i="9"/>
  <c r="M8" i="5"/>
  <c r="M7" i="5"/>
  <c r="V5" i="2" l="1"/>
  <c r="B2" i="7"/>
  <c r="M7" i="3"/>
  <c r="G8" i="12"/>
  <c r="G8" i="11"/>
  <c r="G8" i="10"/>
  <c r="M8" i="3"/>
  <c r="W14" i="11"/>
  <c r="B2" i="6"/>
  <c r="P2" i="2"/>
  <c r="W15" i="10"/>
  <c r="F22" i="10"/>
  <c r="Q20" i="10"/>
  <c r="G18" i="10"/>
  <c r="F16" i="10"/>
  <c r="G16" i="10" s="1"/>
  <c r="Q11" i="10"/>
  <c r="D8" i="10"/>
  <c r="T18" i="10"/>
  <c r="G22" i="10"/>
  <c r="G12" i="10"/>
  <c r="S54" i="12"/>
  <c r="S48" i="12"/>
  <c r="S42" i="12"/>
  <c r="S36" i="12"/>
  <c r="S30" i="12"/>
  <c r="S24" i="12"/>
  <c r="S18" i="12"/>
  <c r="S12" i="12"/>
  <c r="R58" i="12"/>
  <c r="S58" i="12" s="1"/>
  <c r="L58" i="12"/>
  <c r="M58" i="12" s="1"/>
  <c r="G58" i="12"/>
  <c r="AC56" i="12"/>
  <c r="P56" i="12"/>
  <c r="J55" i="12"/>
  <c r="AF54" i="12"/>
  <c r="AC53" i="12"/>
  <c r="M53" i="12"/>
  <c r="D53" i="12"/>
  <c r="R52" i="12"/>
  <c r="S52" i="12" s="1"/>
  <c r="D52" i="12"/>
  <c r="AI51" i="12"/>
  <c r="AC50" i="12"/>
  <c r="P50" i="12"/>
  <c r="AF48" i="12"/>
  <c r="G48" i="12"/>
  <c r="AC47" i="12"/>
  <c r="R46" i="12"/>
  <c r="S46" i="12" s="1"/>
  <c r="L46" i="12"/>
  <c r="M46" i="12" s="1"/>
  <c r="AL45" i="12"/>
  <c r="AC44" i="12"/>
  <c r="P44" i="12"/>
  <c r="J43" i="12"/>
  <c r="AF42" i="12"/>
  <c r="AC41" i="12"/>
  <c r="M41" i="12"/>
  <c r="D41" i="12"/>
  <c r="R40" i="12"/>
  <c r="S40" i="12" s="1"/>
  <c r="D40" i="12"/>
  <c r="AI39" i="12"/>
  <c r="AC38" i="12"/>
  <c r="P38" i="12"/>
  <c r="AF36" i="12"/>
  <c r="AC35" i="12"/>
  <c r="AL34" i="12"/>
  <c r="R34" i="12"/>
  <c r="S34" i="12" s="1"/>
  <c r="L34" i="12"/>
  <c r="M34" i="12" s="1"/>
  <c r="G34" i="12"/>
  <c r="AC32" i="12"/>
  <c r="P32" i="12"/>
  <c r="J31" i="12"/>
  <c r="AF30" i="12"/>
  <c r="AC29" i="12"/>
  <c r="M29" i="12"/>
  <c r="D29" i="12"/>
  <c r="R28" i="12"/>
  <c r="S28" i="12" s="1"/>
  <c r="D28" i="12"/>
  <c r="AI27" i="12"/>
  <c r="AC26" i="12"/>
  <c r="P26" i="12"/>
  <c r="AF24" i="12"/>
  <c r="G24" i="12"/>
  <c r="AC23" i="12"/>
  <c r="R22" i="12"/>
  <c r="S22" i="12" s="1"/>
  <c r="L22" i="12"/>
  <c r="M22" i="12" s="1"/>
  <c r="AL21" i="12"/>
  <c r="AC20" i="12"/>
  <c r="P20" i="12"/>
  <c r="J19" i="12"/>
  <c r="AF18" i="12"/>
  <c r="AC17" i="12"/>
  <c r="M17" i="12"/>
  <c r="R16" i="12"/>
  <c r="S16" i="12" s="1"/>
  <c r="AI15" i="12"/>
  <c r="AC14" i="12"/>
  <c r="P14" i="12"/>
  <c r="AF12" i="12"/>
  <c r="AC11" i="12"/>
  <c r="D8" i="12"/>
  <c r="J20" i="11"/>
  <c r="AA27" i="9"/>
  <c r="AA26" i="9"/>
  <c r="AA25" i="9"/>
  <c r="AA24" i="9"/>
  <c r="AA23" i="9"/>
  <c r="AA22" i="9"/>
  <c r="AA21" i="9"/>
  <c r="AA20" i="9"/>
  <c r="AA19" i="9"/>
  <c r="AA18" i="9"/>
  <c r="AA17" i="9"/>
  <c r="AA16" i="9"/>
  <c r="Z27" i="9"/>
  <c r="Z26" i="9"/>
  <c r="Z25" i="9"/>
  <c r="Z24" i="9"/>
  <c r="Z23" i="9"/>
  <c r="Z22" i="9"/>
  <c r="Z21" i="9"/>
  <c r="Z20" i="9"/>
  <c r="Z19" i="9"/>
  <c r="Z18" i="9"/>
  <c r="F266" i="2"/>
  <c r="L266" i="2" s="1"/>
  <c r="P5" i="2"/>
  <c r="B509" i="2"/>
  <c r="AM5" i="12"/>
  <c r="AD5" i="11"/>
  <c r="W5" i="10"/>
  <c r="C4" i="9"/>
  <c r="C2" i="3"/>
  <c r="M9" i="3"/>
  <c r="M10" i="3"/>
  <c r="M11" i="3"/>
  <c r="M12" i="3"/>
  <c r="M13" i="3"/>
  <c r="M14" i="3"/>
  <c r="M15" i="3"/>
  <c r="M16" i="3"/>
  <c r="M17" i="3"/>
  <c r="M18" i="3"/>
  <c r="M19" i="3"/>
  <c r="M20" i="3"/>
  <c r="M21" i="3"/>
  <c r="M22" i="3"/>
  <c r="M23" i="3"/>
  <c r="M24" i="3"/>
  <c r="M25" i="3"/>
  <c r="M26" i="3"/>
  <c r="M27" i="3"/>
  <c r="M28" i="3"/>
  <c r="M29" i="3"/>
  <c r="M30" i="3"/>
  <c r="M31" i="3"/>
  <c r="M32" i="3"/>
  <c r="M33" i="3"/>
  <c r="M34" i="3"/>
  <c r="M35" i="3"/>
  <c r="M36" i="3"/>
  <c r="M37" i="3"/>
  <c r="M38" i="3"/>
  <c r="M39" i="3"/>
  <c r="M40" i="3"/>
  <c r="M41" i="3"/>
  <c r="M42" i="3"/>
  <c r="M43" i="3"/>
  <c r="M44" i="3"/>
  <c r="M45" i="3"/>
  <c r="M46" i="3"/>
  <c r="F82" i="2"/>
  <c r="F128" i="2"/>
  <c r="F116" i="2"/>
  <c r="F197" i="2"/>
  <c r="L197" i="2" s="1"/>
  <c r="F113" i="2"/>
  <c r="F28" i="2"/>
  <c r="F126" i="2"/>
  <c r="F123" i="2"/>
  <c r="F122" i="2"/>
  <c r="F293" i="2"/>
  <c r="L293" i="2" s="1"/>
  <c r="C293" i="2" s="1"/>
  <c r="F287" i="2"/>
  <c r="L287" i="2" s="1"/>
  <c r="C287" i="2" s="1"/>
  <c r="F279" i="2"/>
  <c r="L279" i="2" s="1"/>
  <c r="C279" i="2" s="1"/>
  <c r="F271" i="2"/>
  <c r="L271" i="2" s="1"/>
  <c r="C271" i="2" s="1"/>
  <c r="F276" i="2"/>
  <c r="L276" i="2" s="1"/>
  <c r="C276" i="2" s="1"/>
  <c r="F275" i="2"/>
  <c r="L275" i="2" s="1"/>
  <c r="C275" i="2" s="1"/>
  <c r="F281" i="2"/>
  <c r="L281" i="2" s="1"/>
  <c r="C281" i="2" s="1"/>
  <c r="F286" i="2"/>
  <c r="L286" i="2" s="1"/>
  <c r="C286" i="2" s="1"/>
  <c r="F295" i="2"/>
  <c r="L295" i="2" s="1"/>
  <c r="C295" i="2" s="1"/>
  <c r="F285" i="2"/>
  <c r="L285" i="2" s="1"/>
  <c r="C285" i="2" s="1"/>
  <c r="F288" i="2"/>
  <c r="L288" i="2" s="1"/>
  <c r="C288" i="2" s="1"/>
  <c r="F280" i="2"/>
  <c r="L280" i="2" s="1"/>
  <c r="C280" i="2" s="1"/>
  <c r="F290" i="2"/>
  <c r="L290" i="2" s="1"/>
  <c r="C290" i="2" s="1"/>
  <c r="F277" i="2"/>
  <c r="L277" i="2" s="1"/>
  <c r="C277" i="2" s="1"/>
  <c r="F296" i="2"/>
  <c r="L296" i="2" s="1"/>
  <c r="C296" i="2" s="1"/>
  <c r="F272" i="2"/>
  <c r="L272" i="2" s="1"/>
  <c r="C272" i="2" s="1"/>
  <c r="F283" i="2"/>
  <c r="L283" i="2" s="1"/>
  <c r="C283" i="2" s="1"/>
  <c r="F294" i="2"/>
  <c r="L294" i="2" s="1"/>
  <c r="C294" i="2" s="1"/>
  <c r="F284" i="2"/>
  <c r="L284" i="2" s="1"/>
  <c r="C284" i="2" s="1"/>
  <c r="F291" i="2"/>
  <c r="L291" i="2" s="1"/>
  <c r="C291" i="2" s="1"/>
  <c r="F273" i="2"/>
  <c r="L273" i="2" s="1"/>
  <c r="C273" i="2" s="1"/>
  <c r="F282" i="2"/>
  <c r="L282" i="2" s="1"/>
  <c r="C282" i="2" s="1"/>
  <c r="F289" i="2"/>
  <c r="L289" i="2" s="1"/>
  <c r="C289" i="2" s="1"/>
  <c r="F278" i="2"/>
  <c r="L278" i="2" s="1"/>
  <c r="C278" i="2" s="1"/>
  <c r="F268" i="2"/>
  <c r="L268" i="2" s="1"/>
  <c r="C268" i="2" s="1"/>
  <c r="F292" i="2"/>
  <c r="L292" i="2" s="1"/>
  <c r="C292" i="2" s="1"/>
  <c r="F274" i="2"/>
  <c r="L274" i="2" s="1"/>
  <c r="C274" i="2" s="1"/>
  <c r="F270" i="2"/>
  <c r="L270" i="2" s="1"/>
  <c r="C270" i="2" s="1"/>
  <c r="F142" i="2"/>
  <c r="L142" i="2" s="1"/>
  <c r="C142" i="2" s="1"/>
  <c r="F61" i="2"/>
  <c r="F135" i="2"/>
  <c r="L135" i="2" s="1"/>
  <c r="C135" i="2" s="1"/>
  <c r="F60" i="2"/>
  <c r="F138" i="2"/>
  <c r="L138" i="2" s="1"/>
  <c r="C138" i="2" s="1"/>
  <c r="F132" i="2"/>
  <c r="L132" i="2" s="1"/>
  <c r="C132" i="2" s="1"/>
  <c r="F133" i="2"/>
  <c r="L133" i="2" s="1"/>
  <c r="C133" i="2" s="1"/>
  <c r="F125" i="2"/>
  <c r="F136" i="2"/>
  <c r="L136" i="2" s="1"/>
  <c r="C136" i="2" s="1"/>
  <c r="F59" i="2"/>
  <c r="F130" i="2"/>
  <c r="L130" i="2" s="1"/>
  <c r="C130" i="2" s="1"/>
  <c r="F131" i="2"/>
  <c r="L131" i="2" s="1"/>
  <c r="C131" i="2" s="1"/>
  <c r="F134" i="2"/>
  <c r="L134" i="2" s="1"/>
  <c r="C134" i="2" s="1"/>
  <c r="F137" i="2"/>
  <c r="L137" i="2" s="1"/>
  <c r="C137" i="2" s="1"/>
  <c r="F143" i="2"/>
  <c r="L143" i="2" s="1"/>
  <c r="C143" i="2" s="1"/>
  <c r="F140" i="2"/>
  <c r="L140" i="2" s="1"/>
  <c r="C140" i="2" s="1"/>
  <c r="F139" i="2"/>
  <c r="L139" i="2" s="1"/>
  <c r="C139" i="2" s="1"/>
  <c r="F141" i="2"/>
  <c r="L141" i="2" s="1"/>
  <c r="F304" i="2"/>
  <c r="L304" i="2" s="1"/>
  <c r="F312" i="2"/>
  <c r="L312" i="2" s="1"/>
  <c r="F308" i="2"/>
  <c r="L308" i="2" s="1"/>
  <c r="F313" i="2"/>
  <c r="L313" i="2" s="1"/>
  <c r="F309" i="2"/>
  <c r="L309" i="2" s="1"/>
  <c r="F310" i="2"/>
  <c r="L310" i="2" s="1"/>
  <c r="C310" i="2" s="1"/>
  <c r="F303" i="2"/>
  <c r="L303" i="2" s="1"/>
  <c r="F315" i="2"/>
  <c r="L315" i="2" s="1"/>
  <c r="F302" i="2"/>
  <c r="L302" i="2" s="1"/>
  <c r="F314" i="2"/>
  <c r="L314" i="2" s="1"/>
  <c r="F306" i="2"/>
  <c r="L306" i="2" s="1"/>
  <c r="F311" i="2"/>
  <c r="L311" i="2" s="1"/>
  <c r="F300" i="2"/>
  <c r="L300" i="2" s="1"/>
  <c r="F305" i="2"/>
  <c r="L305" i="2" s="1"/>
  <c r="F301" i="2"/>
  <c r="L301" i="2" s="1"/>
  <c r="F298" i="2"/>
  <c r="L298" i="2" s="1"/>
  <c r="F299" i="2"/>
  <c r="L299" i="2" s="1"/>
  <c r="F297" i="2"/>
  <c r="L297" i="2" s="1"/>
  <c r="F316" i="2"/>
  <c r="L316" i="2" s="1"/>
  <c r="F307" i="2"/>
  <c r="L307" i="2" s="1"/>
  <c r="F176" i="2"/>
  <c r="L176" i="2" s="1"/>
  <c r="C176" i="2" s="1"/>
  <c r="F174" i="2"/>
  <c r="L174" i="2" s="1"/>
  <c r="C174" i="2" s="1"/>
  <c r="F175" i="2"/>
  <c r="L175" i="2" s="1"/>
  <c r="C175" i="2" s="1"/>
  <c r="F182" i="2"/>
  <c r="L182" i="2" s="1"/>
  <c r="C182" i="2" s="1"/>
  <c r="F178" i="2"/>
  <c r="L178" i="2" s="1"/>
  <c r="C178" i="2" s="1"/>
  <c r="F181" i="2"/>
  <c r="L181" i="2" s="1"/>
  <c r="C181" i="2" s="1"/>
  <c r="F183" i="2"/>
  <c r="L183" i="2" s="1"/>
  <c r="C183" i="2" s="1"/>
  <c r="F177" i="2"/>
  <c r="L177" i="2" s="1"/>
  <c r="C177" i="2" s="1"/>
  <c r="F173" i="2"/>
  <c r="L173" i="2" s="1"/>
  <c r="C173" i="2" s="1"/>
  <c r="F184" i="2"/>
  <c r="L184" i="2" s="1"/>
  <c r="C184" i="2" s="1"/>
  <c r="F180" i="2"/>
  <c r="L180" i="2" s="1"/>
  <c r="C180" i="2" s="1"/>
  <c r="F424" i="2"/>
  <c r="L424" i="2" s="1"/>
  <c r="C424" i="2" s="1"/>
  <c r="F425" i="2"/>
  <c r="L425" i="2" s="1"/>
  <c r="C425" i="2" s="1"/>
  <c r="F200" i="2"/>
  <c r="L200" i="2" s="1"/>
  <c r="C200" i="2" s="1"/>
  <c r="F199" i="2"/>
  <c r="L199" i="2" s="1"/>
  <c r="C199" i="2" s="1"/>
  <c r="F37" i="2"/>
  <c r="F198" i="2"/>
  <c r="L198" i="2" s="1"/>
  <c r="C198" i="2" s="1"/>
  <c r="F172" i="2"/>
  <c r="L172" i="2" s="1"/>
  <c r="C172" i="2" s="1"/>
  <c r="F323" i="2"/>
  <c r="L323" i="2" s="1"/>
  <c r="F326" i="2"/>
  <c r="L326" i="2" s="1"/>
  <c r="F330" i="2"/>
  <c r="L330" i="2" s="1"/>
  <c r="F321" i="2"/>
  <c r="L321" i="2" s="1"/>
  <c r="F319" i="2"/>
  <c r="L319" i="2" s="1"/>
  <c r="F320" i="2"/>
  <c r="L320" i="2" s="1"/>
  <c r="F324" i="2"/>
  <c r="L324" i="2" s="1"/>
  <c r="F325" i="2"/>
  <c r="L325" i="2" s="1"/>
  <c r="F329" i="2"/>
  <c r="L329" i="2" s="1"/>
  <c r="F322" i="2"/>
  <c r="L322" i="2" s="1"/>
  <c r="F318" i="2"/>
  <c r="L318" i="2" s="1"/>
  <c r="F327" i="2"/>
  <c r="L327" i="2" s="1"/>
  <c r="F328" i="2"/>
  <c r="L328" i="2" s="1"/>
  <c r="F25" i="2"/>
  <c r="F342" i="2"/>
  <c r="L342" i="2" s="1"/>
  <c r="F334" i="2"/>
  <c r="L334" i="2" s="1"/>
  <c r="C334" i="2" s="1"/>
  <c r="F336" i="2"/>
  <c r="L336" i="2" s="1"/>
  <c r="C336" i="2" s="1"/>
  <c r="F341" i="2"/>
  <c r="L341" i="2" s="1"/>
  <c r="C341" i="2" s="1"/>
  <c r="F343" i="2"/>
  <c r="L343" i="2" s="1"/>
  <c r="C343" i="2" s="1"/>
  <c r="F345" i="2"/>
  <c r="L345" i="2" s="1"/>
  <c r="C345" i="2" s="1"/>
  <c r="F338" i="2"/>
  <c r="L338" i="2" s="1"/>
  <c r="C338" i="2" s="1"/>
  <c r="F340" i="2"/>
  <c r="L340" i="2" s="1"/>
  <c r="C340" i="2" s="1"/>
  <c r="F339" i="2"/>
  <c r="L339" i="2" s="1"/>
  <c r="C339" i="2" s="1"/>
  <c r="F337" i="2"/>
  <c r="L337" i="2" s="1"/>
  <c r="C337" i="2" s="1"/>
  <c r="F331" i="2"/>
  <c r="L331" i="2" s="1"/>
  <c r="C331" i="2" s="1"/>
  <c r="F335" i="2"/>
  <c r="L335" i="2" s="1"/>
  <c r="C335" i="2" s="1"/>
  <c r="F344" i="2"/>
  <c r="L344" i="2" s="1"/>
  <c r="C344" i="2" s="1"/>
  <c r="F332" i="2"/>
  <c r="L332" i="2" s="1"/>
  <c r="C332" i="2" s="1"/>
  <c r="F333" i="2"/>
  <c r="L333" i="2" s="1"/>
  <c r="C333" i="2" s="1"/>
  <c r="F216" i="2"/>
  <c r="L216" i="2" s="1"/>
  <c r="C216" i="2" s="1"/>
  <c r="F206" i="2"/>
  <c r="L206" i="2" s="1"/>
  <c r="C206" i="2" s="1"/>
  <c r="F209" i="2"/>
  <c r="L209" i="2" s="1"/>
  <c r="C209" i="2" s="1"/>
  <c r="F217" i="2"/>
  <c r="L217" i="2" s="1"/>
  <c r="C217" i="2" s="1"/>
  <c r="F214" i="2"/>
  <c r="L214" i="2" s="1"/>
  <c r="F213" i="2"/>
  <c r="L213" i="2" s="1"/>
  <c r="C213" i="2" s="1"/>
  <c r="F208" i="2"/>
  <c r="L208" i="2" s="1"/>
  <c r="F202" i="2"/>
  <c r="L202" i="2" s="1"/>
  <c r="C202" i="2" s="1"/>
  <c r="F211" i="2"/>
  <c r="L211" i="2" s="1"/>
  <c r="F205" i="2"/>
  <c r="L205" i="2" s="1"/>
  <c r="C205" i="2" s="1"/>
  <c r="F207" i="2"/>
  <c r="L207" i="2" s="1"/>
  <c r="C207" i="2" s="1"/>
  <c r="F204" i="2"/>
  <c r="L204" i="2" s="1"/>
  <c r="C204" i="2" s="1"/>
  <c r="F203" i="2"/>
  <c r="L203" i="2" s="1"/>
  <c r="C203" i="2" s="1"/>
  <c r="F215" i="2"/>
  <c r="L215" i="2" s="1"/>
  <c r="C215" i="2" s="1"/>
  <c r="F212" i="2"/>
  <c r="L212" i="2" s="1"/>
  <c r="C212" i="2" s="1"/>
  <c r="F210" i="2"/>
  <c r="L210" i="2" s="1"/>
  <c r="C210" i="2" s="1"/>
  <c r="F201" i="2"/>
  <c r="L201" i="2" s="1"/>
  <c r="C201" i="2" s="1"/>
  <c r="F145" i="2"/>
  <c r="L145" i="2" s="1"/>
  <c r="C145" i="2" s="1"/>
  <c r="F146" i="2"/>
  <c r="L146" i="2" s="1"/>
  <c r="C146" i="2" s="1"/>
  <c r="F149" i="2"/>
  <c r="L149" i="2" s="1"/>
  <c r="C149" i="2" s="1"/>
  <c r="F153" i="2"/>
  <c r="L153" i="2" s="1"/>
  <c r="F156" i="2"/>
  <c r="L156" i="2" s="1"/>
  <c r="C156" i="2" s="1"/>
  <c r="F155" i="2"/>
  <c r="L155" i="2" s="1"/>
  <c r="C155" i="2" s="1"/>
  <c r="F148" i="2"/>
  <c r="L148" i="2" s="1"/>
  <c r="C148" i="2" s="1"/>
  <c r="F158" i="2"/>
  <c r="L158" i="2" s="1"/>
  <c r="C158" i="2" s="1"/>
  <c r="F152" i="2"/>
  <c r="L152" i="2" s="1"/>
  <c r="C152" i="2" s="1"/>
  <c r="F160" i="2"/>
  <c r="L160" i="2" s="1"/>
  <c r="C160" i="2" s="1"/>
  <c r="F154" i="2"/>
  <c r="L154" i="2" s="1"/>
  <c r="C154" i="2" s="1"/>
  <c r="F151" i="2"/>
  <c r="L151" i="2" s="1"/>
  <c r="C151" i="2" s="1"/>
  <c r="F150" i="2"/>
  <c r="L150" i="2" s="1"/>
  <c r="C150" i="2" s="1"/>
  <c r="F159" i="2"/>
  <c r="L159" i="2" s="1"/>
  <c r="C159" i="2" s="1"/>
  <c r="F144" i="2"/>
  <c r="L144" i="2" s="1"/>
  <c r="C144" i="2" s="1"/>
  <c r="F147" i="2"/>
  <c r="L147" i="2" s="1"/>
  <c r="C147" i="2" s="1"/>
  <c r="F157" i="2"/>
  <c r="L157" i="2" s="1"/>
  <c r="C157" i="2" s="1"/>
  <c r="F361" i="2"/>
  <c r="L361" i="2" s="1"/>
  <c r="F348" i="2"/>
  <c r="L348" i="2" s="1"/>
  <c r="F362" i="2"/>
  <c r="L362" i="2" s="1"/>
  <c r="F360" i="2"/>
  <c r="L360" i="2" s="1"/>
  <c r="F359" i="2"/>
  <c r="L359" i="2" s="1"/>
  <c r="F355" i="2"/>
  <c r="L355" i="2" s="1"/>
  <c r="F356" i="2"/>
  <c r="L356" i="2" s="1"/>
  <c r="F346" i="2"/>
  <c r="L346" i="2" s="1"/>
  <c r="F350" i="2"/>
  <c r="L350" i="2" s="1"/>
  <c r="F354" i="2"/>
  <c r="L354" i="2" s="1"/>
  <c r="F358" i="2"/>
  <c r="L358" i="2" s="1"/>
  <c r="F353" i="2"/>
  <c r="L353" i="2" s="1"/>
  <c r="F347" i="2"/>
  <c r="L347" i="2" s="1"/>
  <c r="F357" i="2"/>
  <c r="L357" i="2" s="1"/>
  <c r="F351" i="2"/>
  <c r="L351" i="2" s="1"/>
  <c r="F349" i="2"/>
  <c r="L349" i="2" s="1"/>
  <c r="F352" i="2"/>
  <c r="L352" i="2" s="1"/>
  <c r="F230" i="2"/>
  <c r="L230" i="2" s="1"/>
  <c r="F231" i="2"/>
  <c r="L231" i="2" s="1"/>
  <c r="F218" i="2"/>
  <c r="L218" i="2" s="1"/>
  <c r="F220" i="2"/>
  <c r="L220" i="2" s="1"/>
  <c r="F219" i="2"/>
  <c r="L219" i="2" s="1"/>
  <c r="F224" i="2"/>
  <c r="L224" i="2" s="1"/>
  <c r="F226" i="2"/>
  <c r="L226" i="2" s="1"/>
  <c r="F228" i="2"/>
  <c r="L228" i="2" s="1"/>
  <c r="F222" i="2"/>
  <c r="L222" i="2" s="1"/>
  <c r="C222" i="2" s="1"/>
  <c r="F227" i="2"/>
  <c r="L227" i="2" s="1"/>
  <c r="F229" i="2"/>
  <c r="L229" i="2" s="1"/>
  <c r="F221" i="2"/>
  <c r="L221" i="2" s="1"/>
  <c r="F223" i="2"/>
  <c r="L223" i="2" s="1"/>
  <c r="C223" i="2" s="1"/>
  <c r="F225" i="2"/>
  <c r="L225" i="2" s="1"/>
  <c r="F232" i="2"/>
  <c r="L232" i="2" s="1"/>
  <c r="F368" i="2"/>
  <c r="L368" i="2" s="1"/>
  <c r="F371" i="2"/>
  <c r="L371" i="2" s="1"/>
  <c r="F373" i="2"/>
  <c r="L373" i="2" s="1"/>
  <c r="F364" i="2"/>
  <c r="L364" i="2" s="1"/>
  <c r="C364" i="2" s="1"/>
  <c r="F369" i="2"/>
  <c r="L369" i="2" s="1"/>
  <c r="F374" i="2"/>
  <c r="L374" i="2" s="1"/>
  <c r="F365" i="2"/>
  <c r="L365" i="2" s="1"/>
  <c r="F370" i="2"/>
  <c r="L370" i="2" s="1"/>
  <c r="F366" i="2"/>
  <c r="L366" i="2" s="1"/>
  <c r="F367" i="2"/>
  <c r="L367" i="2" s="1"/>
  <c r="F372" i="2"/>
  <c r="L372" i="2" s="1"/>
  <c r="F363" i="2"/>
  <c r="L363" i="2" s="1"/>
  <c r="F186" i="2"/>
  <c r="L186" i="2" s="1"/>
  <c r="F193" i="2"/>
  <c r="L193" i="2" s="1"/>
  <c r="F189" i="2"/>
  <c r="L189" i="2" s="1"/>
  <c r="F195" i="2"/>
  <c r="L195" i="2" s="1"/>
  <c r="F192" i="2"/>
  <c r="L192" i="2" s="1"/>
  <c r="F187" i="2"/>
  <c r="L187" i="2" s="1"/>
  <c r="C187" i="2" s="1"/>
  <c r="F194" i="2"/>
  <c r="L194" i="2" s="1"/>
  <c r="C194" i="2" s="1"/>
  <c r="F188" i="2"/>
  <c r="L188" i="2" s="1"/>
  <c r="C188" i="2" s="1"/>
  <c r="F190" i="2"/>
  <c r="L190" i="2" s="1"/>
  <c r="C190" i="2" s="1"/>
  <c r="F191" i="2"/>
  <c r="L191" i="2" s="1"/>
  <c r="C191" i="2" s="1"/>
  <c r="F196" i="2"/>
  <c r="L196" i="2" s="1"/>
  <c r="C196" i="2" s="1"/>
  <c r="F241" i="2"/>
  <c r="L241" i="2" s="1"/>
  <c r="C241" i="2" s="1"/>
  <c r="F238" i="2"/>
  <c r="L238" i="2" s="1"/>
  <c r="C238" i="2" s="1"/>
  <c r="F239" i="2"/>
  <c r="L239" i="2" s="1"/>
  <c r="C239" i="2" s="1"/>
  <c r="F235" i="2"/>
  <c r="L235" i="2" s="1"/>
  <c r="C235" i="2" s="1"/>
  <c r="F233" i="2"/>
  <c r="L233" i="2" s="1"/>
  <c r="C233" i="2" s="1"/>
  <c r="F242" i="2"/>
  <c r="L242" i="2" s="1"/>
  <c r="C242" i="2" s="1"/>
  <c r="F243" i="2"/>
  <c r="L243" i="2" s="1"/>
  <c r="C243" i="2" s="1"/>
  <c r="F240" i="2"/>
  <c r="L240" i="2" s="1"/>
  <c r="C240" i="2" s="1"/>
  <c r="F234" i="2"/>
  <c r="L234" i="2" s="1"/>
  <c r="C234" i="2" s="1"/>
  <c r="F236" i="2"/>
  <c r="L236" i="2" s="1"/>
  <c r="C236" i="2" s="1"/>
  <c r="F237" i="2"/>
  <c r="L237" i="2" s="1"/>
  <c r="F376" i="2"/>
  <c r="L376" i="2" s="1"/>
  <c r="C376" i="2" s="1"/>
  <c r="F375" i="2"/>
  <c r="L375" i="2" s="1"/>
  <c r="C375" i="2" s="1"/>
  <c r="F377" i="2"/>
  <c r="L377" i="2" s="1"/>
  <c r="F385" i="2"/>
  <c r="L385" i="2" s="1"/>
  <c r="C385" i="2" s="1"/>
  <c r="F378" i="2"/>
  <c r="L378" i="2" s="1"/>
  <c r="C378" i="2" s="1"/>
  <c r="F379" i="2"/>
  <c r="L379" i="2" s="1"/>
  <c r="C379" i="2" s="1"/>
  <c r="F381" i="2"/>
  <c r="L381" i="2" s="1"/>
  <c r="C381" i="2" s="1"/>
  <c r="F383" i="2"/>
  <c r="L383" i="2" s="1"/>
  <c r="F384" i="2"/>
  <c r="L384" i="2" s="1"/>
  <c r="C384" i="2" s="1"/>
  <c r="F380" i="2"/>
  <c r="L380" i="2" s="1"/>
  <c r="C380" i="2" s="1"/>
  <c r="F382" i="2"/>
  <c r="L382" i="2" s="1"/>
  <c r="C382" i="2" s="1"/>
  <c r="F36" i="2"/>
  <c r="F127" i="2"/>
  <c r="F391" i="2"/>
  <c r="L391" i="2" s="1"/>
  <c r="F387" i="2"/>
  <c r="L387" i="2" s="1"/>
  <c r="C387" i="2" s="1"/>
  <c r="F392" i="2"/>
  <c r="L392" i="2" s="1"/>
  <c r="F395" i="2"/>
  <c r="L395" i="2" s="1"/>
  <c r="F386" i="2"/>
  <c r="L386" i="2" s="1"/>
  <c r="C386" i="2" s="1"/>
  <c r="F390" i="2"/>
  <c r="L390" i="2" s="1"/>
  <c r="F394" i="2"/>
  <c r="L394" i="2" s="1"/>
  <c r="C394" i="2" s="1"/>
  <c r="F389" i="2"/>
  <c r="L389" i="2" s="1"/>
  <c r="F388" i="2"/>
  <c r="L388" i="2" s="1"/>
  <c r="F393" i="2"/>
  <c r="L393" i="2" s="1"/>
  <c r="C393" i="2" s="1"/>
  <c r="F256" i="2"/>
  <c r="L256" i="2" s="1"/>
  <c r="C256" i="2" s="1"/>
  <c r="F255" i="2"/>
  <c r="L255" i="2" s="1"/>
  <c r="C255" i="2" s="1"/>
  <c r="F252" i="2"/>
  <c r="L252" i="2" s="1"/>
  <c r="C252" i="2" s="1"/>
  <c r="F254" i="2"/>
  <c r="L254" i="2" s="1"/>
  <c r="C254" i="2" s="1"/>
  <c r="F246" i="2"/>
  <c r="L246" i="2" s="1"/>
  <c r="C246" i="2" s="1"/>
  <c r="F245" i="2"/>
  <c r="L245" i="2" s="1"/>
  <c r="C245" i="2" s="1"/>
  <c r="F250" i="2"/>
  <c r="L250" i="2" s="1"/>
  <c r="C250" i="2" s="1"/>
  <c r="F247" i="2"/>
  <c r="L247" i="2" s="1"/>
  <c r="C247" i="2" s="1"/>
  <c r="F248" i="2"/>
  <c r="L248" i="2" s="1"/>
  <c r="C248" i="2" s="1"/>
  <c r="F244" i="2"/>
  <c r="L244" i="2" s="1"/>
  <c r="C244" i="2" s="1"/>
  <c r="F249" i="2"/>
  <c r="L249" i="2" s="1"/>
  <c r="C249" i="2" s="1"/>
  <c r="F257" i="2"/>
  <c r="L257" i="2" s="1"/>
  <c r="C257" i="2" s="1"/>
  <c r="F253" i="2"/>
  <c r="L253" i="2" s="1"/>
  <c r="C253" i="2" s="1"/>
  <c r="F251" i="2"/>
  <c r="L251" i="2" s="1"/>
  <c r="C251" i="2" s="1"/>
  <c r="F405" i="2"/>
  <c r="L405" i="2" s="1"/>
  <c r="F407" i="2"/>
  <c r="L407" i="2" s="1"/>
  <c r="F397" i="2"/>
  <c r="L397" i="2" s="1"/>
  <c r="F398" i="2"/>
  <c r="L398" i="2" s="1"/>
  <c r="C398" i="2" s="1"/>
  <c r="F399" i="2"/>
  <c r="L399" i="2" s="1"/>
  <c r="C399" i="2" s="1"/>
  <c r="F406" i="2"/>
  <c r="L406" i="2" s="1"/>
  <c r="F401" i="2"/>
  <c r="L401" i="2" s="1"/>
  <c r="F408" i="2"/>
  <c r="L408" i="2" s="1"/>
  <c r="C408" i="2" s="1"/>
  <c r="F409" i="2"/>
  <c r="L409" i="2" s="1"/>
  <c r="F402" i="2"/>
  <c r="L402" i="2" s="1"/>
  <c r="F396" i="2"/>
  <c r="L396" i="2" s="1"/>
  <c r="C396" i="2" s="1"/>
  <c r="F403" i="2"/>
  <c r="L403" i="2" s="1"/>
  <c r="C403" i="2" s="1"/>
  <c r="F400" i="2"/>
  <c r="L400" i="2" s="1"/>
  <c r="C400" i="2" s="1"/>
  <c r="F404" i="2"/>
  <c r="L404" i="2" s="1"/>
  <c r="F169" i="2"/>
  <c r="L169" i="2" s="1"/>
  <c r="C169" i="2" s="1"/>
  <c r="F164" i="2"/>
  <c r="L164" i="2" s="1"/>
  <c r="C164" i="2" s="1"/>
  <c r="F163" i="2"/>
  <c r="L163" i="2" s="1"/>
  <c r="C163" i="2" s="1"/>
  <c r="F161" i="2"/>
  <c r="L161" i="2" s="1"/>
  <c r="C161" i="2" s="1"/>
  <c r="F170" i="2"/>
  <c r="L170" i="2" s="1"/>
  <c r="F165" i="2"/>
  <c r="L165" i="2" s="1"/>
  <c r="C165" i="2" s="1"/>
  <c r="F171" i="2"/>
  <c r="L171" i="2" s="1"/>
  <c r="C171" i="2" s="1"/>
  <c r="F167" i="2"/>
  <c r="L167" i="2" s="1"/>
  <c r="C167" i="2" s="1"/>
  <c r="F162" i="2"/>
  <c r="L162" i="2" s="1"/>
  <c r="C162" i="2" s="1"/>
  <c r="F166" i="2"/>
  <c r="L166" i="2" s="1"/>
  <c r="C166" i="2" s="1"/>
  <c r="F168" i="2"/>
  <c r="L168" i="2" s="1"/>
  <c r="C168" i="2" s="1"/>
  <c r="F411" i="2"/>
  <c r="L411" i="2" s="1"/>
  <c r="F418" i="2"/>
  <c r="L418" i="2" s="1"/>
  <c r="F413" i="2"/>
  <c r="L413" i="2" s="1"/>
  <c r="F417" i="2"/>
  <c r="L417" i="2" s="1"/>
  <c r="F415" i="2"/>
  <c r="L415" i="2" s="1"/>
  <c r="F420" i="2"/>
  <c r="L420" i="2" s="1"/>
  <c r="F416" i="2"/>
  <c r="L416" i="2" s="1"/>
  <c r="F410" i="2"/>
  <c r="L410" i="2" s="1"/>
  <c r="F412" i="2"/>
  <c r="L412" i="2" s="1"/>
  <c r="F414" i="2"/>
  <c r="L414" i="2" s="1"/>
  <c r="F419" i="2"/>
  <c r="L419" i="2" s="1"/>
  <c r="F261" i="2"/>
  <c r="L261" i="2" s="1"/>
  <c r="F263" i="2"/>
  <c r="L263" i="2" s="1"/>
  <c r="F258" i="2"/>
  <c r="L258" i="2" s="1"/>
  <c r="F264" i="2"/>
  <c r="L264" i="2" s="1"/>
  <c r="F260" i="2"/>
  <c r="L260" i="2" s="1"/>
  <c r="F259" i="2"/>
  <c r="L259" i="2" s="1"/>
  <c r="F262" i="2"/>
  <c r="L262" i="2" s="1"/>
  <c r="F426" i="2"/>
  <c r="L426" i="2" s="1"/>
  <c r="F427" i="2"/>
  <c r="L427" i="2" s="1"/>
  <c r="F428" i="2"/>
  <c r="L428" i="2" s="1"/>
  <c r="F429" i="2"/>
  <c r="L429" i="2" s="1"/>
  <c r="F430" i="2"/>
  <c r="L430" i="2" s="1"/>
  <c r="C430" i="2" s="1"/>
  <c r="F431" i="2"/>
  <c r="L431" i="2" s="1"/>
  <c r="F432" i="2"/>
  <c r="L432" i="2" s="1"/>
  <c r="F433" i="2"/>
  <c r="L433" i="2" s="1"/>
  <c r="F434" i="2"/>
  <c r="L434" i="2" s="1"/>
  <c r="C434" i="2" s="1"/>
  <c r="F435" i="2"/>
  <c r="L435" i="2" s="1"/>
  <c r="F436" i="2"/>
  <c r="L436" i="2" s="1"/>
  <c r="C436" i="2" s="1"/>
  <c r="F437" i="2"/>
  <c r="L437" i="2" s="1"/>
  <c r="C437" i="2" s="1"/>
  <c r="F438" i="2"/>
  <c r="L438" i="2" s="1"/>
  <c r="C438" i="2" s="1"/>
  <c r="F439" i="2"/>
  <c r="L439" i="2" s="1"/>
  <c r="C439" i="2" s="1"/>
  <c r="F440" i="2"/>
  <c r="L440" i="2" s="1"/>
  <c r="C440" i="2" s="1"/>
  <c r="F441" i="2"/>
  <c r="L441" i="2" s="1"/>
  <c r="C441" i="2" s="1"/>
  <c r="F442" i="2"/>
  <c r="L442" i="2" s="1"/>
  <c r="C442" i="2" s="1"/>
  <c r="F443" i="2"/>
  <c r="L443" i="2" s="1"/>
  <c r="C443" i="2" s="1"/>
  <c r="F444" i="2"/>
  <c r="L444" i="2" s="1"/>
  <c r="C444" i="2" s="1"/>
  <c r="F445" i="2"/>
  <c r="L445" i="2" s="1"/>
  <c r="C445" i="2" s="1"/>
  <c r="F446" i="2"/>
  <c r="L446" i="2" s="1"/>
  <c r="C446" i="2" s="1"/>
  <c r="F447" i="2"/>
  <c r="L447" i="2" s="1"/>
  <c r="C447" i="2" s="1"/>
  <c r="F448" i="2"/>
  <c r="L448" i="2" s="1"/>
  <c r="C448" i="2" s="1"/>
  <c r="F449" i="2"/>
  <c r="L449" i="2" s="1"/>
  <c r="C449" i="2" s="1"/>
  <c r="F450" i="2"/>
  <c r="L450" i="2" s="1"/>
  <c r="C450" i="2" s="1"/>
  <c r="F451" i="2"/>
  <c r="L451" i="2" s="1"/>
  <c r="C451" i="2" s="1"/>
  <c r="F452" i="2"/>
  <c r="L452" i="2" s="1"/>
  <c r="C452" i="2" s="1"/>
  <c r="F453" i="2"/>
  <c r="L453" i="2" s="1"/>
  <c r="C453" i="2" s="1"/>
  <c r="F454" i="2"/>
  <c r="L454" i="2" s="1"/>
  <c r="C454" i="2" s="1"/>
  <c r="F455" i="2"/>
  <c r="L455" i="2" s="1"/>
  <c r="C455" i="2" s="1"/>
  <c r="F456" i="2"/>
  <c r="L456" i="2" s="1"/>
  <c r="C456" i="2" s="1"/>
  <c r="F457" i="2"/>
  <c r="L457" i="2" s="1"/>
  <c r="C457" i="2" s="1"/>
  <c r="F458" i="2"/>
  <c r="L458" i="2" s="1"/>
  <c r="C458" i="2" s="1"/>
  <c r="F459" i="2"/>
  <c r="L459" i="2" s="1"/>
  <c r="C459" i="2" s="1"/>
  <c r="F460" i="2"/>
  <c r="L460" i="2" s="1"/>
  <c r="C460" i="2" s="1"/>
  <c r="F461" i="2"/>
  <c r="L461" i="2" s="1"/>
  <c r="C461" i="2" s="1"/>
  <c r="F462" i="2"/>
  <c r="L462" i="2" s="1"/>
  <c r="C462" i="2" s="1"/>
  <c r="F463" i="2"/>
  <c r="L463" i="2" s="1"/>
  <c r="C463" i="2" s="1"/>
  <c r="F464" i="2"/>
  <c r="L464" i="2" s="1"/>
  <c r="C464" i="2" s="1"/>
  <c r="F465" i="2"/>
  <c r="L465" i="2" s="1"/>
  <c r="C465" i="2" s="1"/>
  <c r="F466" i="2"/>
  <c r="L466" i="2" s="1"/>
  <c r="C466" i="2" s="1"/>
  <c r="F467" i="2"/>
  <c r="L467" i="2" s="1"/>
  <c r="C467" i="2" s="1"/>
  <c r="F468" i="2"/>
  <c r="L468" i="2" s="1"/>
  <c r="C468" i="2" s="1"/>
  <c r="F469" i="2"/>
  <c r="L469" i="2" s="1"/>
  <c r="C469" i="2" s="1"/>
  <c r="F470" i="2"/>
  <c r="L470" i="2" s="1"/>
  <c r="C470" i="2" s="1"/>
  <c r="F471" i="2"/>
  <c r="L471" i="2" s="1"/>
  <c r="C471" i="2" s="1"/>
  <c r="F472" i="2"/>
  <c r="L472" i="2" s="1"/>
  <c r="C472" i="2" s="1"/>
  <c r="F473" i="2"/>
  <c r="L473" i="2" s="1"/>
  <c r="C473" i="2" s="1"/>
  <c r="F474" i="2"/>
  <c r="L474" i="2" s="1"/>
  <c r="C474" i="2" s="1"/>
  <c r="F475" i="2"/>
  <c r="L475" i="2" s="1"/>
  <c r="C475" i="2" s="1"/>
  <c r="F476" i="2"/>
  <c r="L476" i="2" s="1"/>
  <c r="C476" i="2" s="1"/>
  <c r="F477" i="2"/>
  <c r="L477" i="2" s="1"/>
  <c r="C477" i="2" s="1"/>
  <c r="F478" i="2"/>
  <c r="L478" i="2" s="1"/>
  <c r="C478" i="2" s="1"/>
  <c r="F479" i="2"/>
  <c r="L479" i="2" s="1"/>
  <c r="C479" i="2" s="1"/>
  <c r="F480" i="2"/>
  <c r="L480" i="2" s="1"/>
  <c r="C480" i="2" s="1"/>
  <c r="F481" i="2"/>
  <c r="L481" i="2" s="1"/>
  <c r="C481" i="2" s="1"/>
  <c r="F482" i="2"/>
  <c r="L482" i="2" s="1"/>
  <c r="C482" i="2" s="1"/>
  <c r="F483" i="2"/>
  <c r="L483" i="2" s="1"/>
  <c r="C483" i="2" s="1"/>
  <c r="F484" i="2"/>
  <c r="L484" i="2" s="1"/>
  <c r="C484" i="2" s="1"/>
  <c r="F485" i="2"/>
  <c r="L485" i="2" s="1"/>
  <c r="C485" i="2" s="1"/>
  <c r="F486" i="2"/>
  <c r="L486" i="2" s="1"/>
  <c r="C486" i="2" s="1"/>
  <c r="F487" i="2"/>
  <c r="L487" i="2" s="1"/>
  <c r="C487" i="2" s="1"/>
  <c r="F488" i="2"/>
  <c r="L488" i="2" s="1"/>
  <c r="C488" i="2" s="1"/>
  <c r="F489" i="2"/>
  <c r="L489" i="2" s="1"/>
  <c r="C489" i="2" s="1"/>
  <c r="F490" i="2"/>
  <c r="L490" i="2" s="1"/>
  <c r="C490" i="2" s="1"/>
  <c r="F491" i="2"/>
  <c r="L491" i="2" s="1"/>
  <c r="C491" i="2" s="1"/>
  <c r="F492" i="2"/>
  <c r="L492" i="2" s="1"/>
  <c r="C492" i="2" s="1"/>
  <c r="F493" i="2"/>
  <c r="L493" i="2" s="1"/>
  <c r="C493" i="2" s="1"/>
  <c r="F494" i="2"/>
  <c r="L494" i="2" s="1"/>
  <c r="C494" i="2" s="1"/>
  <c r="F495" i="2"/>
  <c r="L495" i="2" s="1"/>
  <c r="C495" i="2" s="1"/>
  <c r="F496" i="2"/>
  <c r="L496" i="2" s="1"/>
  <c r="C496" i="2" s="1"/>
  <c r="F497" i="2"/>
  <c r="L497" i="2" s="1"/>
  <c r="C497" i="2" s="1"/>
  <c r="F498" i="2"/>
  <c r="L498" i="2" s="1"/>
  <c r="C498" i="2" s="1"/>
  <c r="F499" i="2"/>
  <c r="L499" i="2" s="1"/>
  <c r="C499" i="2" s="1"/>
  <c r="F422" i="2"/>
  <c r="L422" i="2" s="1"/>
  <c r="F423" i="2"/>
  <c r="L423" i="2" s="1"/>
  <c r="C423" i="2" s="1"/>
  <c r="F185" i="2"/>
  <c r="L185" i="2" s="1"/>
  <c r="C185" i="2" s="1"/>
  <c r="F129" i="2"/>
  <c r="B9" i="8"/>
  <c r="B8" i="8"/>
  <c r="B21" i="8"/>
  <c r="B8" i="2"/>
  <c r="F8" i="2" s="1"/>
  <c r="B10" i="8"/>
  <c r="B11" i="8"/>
  <c r="B12" i="8"/>
  <c r="B13" i="8"/>
  <c r="B14" i="8"/>
  <c r="B15" i="8"/>
  <c r="B16" i="8"/>
  <c r="B17" i="8"/>
  <c r="B18" i="8"/>
  <c r="B19" i="8"/>
  <c r="B20" i="8"/>
  <c r="B22" i="8"/>
  <c r="B23" i="8"/>
  <c r="B24" i="8"/>
  <c r="B25" i="8"/>
  <c r="B26" i="8"/>
  <c r="B27" i="8"/>
  <c r="B28" i="8"/>
  <c r="B29" i="8"/>
  <c r="B30" i="8"/>
  <c r="B31" i="8"/>
  <c r="B32" i="8"/>
  <c r="B33" i="8"/>
  <c r="B9" i="2"/>
  <c r="F9" i="2" s="1"/>
  <c r="B10" i="2"/>
  <c r="B11" i="2"/>
  <c r="B12" i="2"/>
  <c r="B13" i="2"/>
  <c r="B14" i="2"/>
  <c r="B15" i="2"/>
  <c r="B16" i="2"/>
  <c r="F27" i="2" s="1"/>
  <c r="B17" i="2"/>
  <c r="B18" i="2"/>
  <c r="B19" i="2"/>
  <c r="F19" i="2" s="1"/>
  <c r="B20" i="2"/>
  <c r="F20" i="2" s="1"/>
  <c r="B21" i="2"/>
  <c r="F21" i="2" s="1"/>
  <c r="B22" i="2"/>
  <c r="B23" i="2"/>
  <c r="F23" i="2" s="1"/>
  <c r="B24" i="2"/>
  <c r="F24" i="2" s="1"/>
  <c r="B25" i="2"/>
  <c r="B26" i="2"/>
  <c r="B27" i="2"/>
  <c r="B28" i="2"/>
  <c r="B29" i="2"/>
  <c r="F30" i="2" s="1"/>
  <c r="B30" i="2"/>
  <c r="B31" i="2"/>
  <c r="F31" i="2" s="1"/>
  <c r="B32" i="2"/>
  <c r="B33" i="2"/>
  <c r="F33" i="2" s="1"/>
  <c r="B34" i="2"/>
  <c r="B35" i="2"/>
  <c r="F35" i="2" s="1"/>
  <c r="B36" i="2"/>
  <c r="B37" i="2"/>
  <c r="B38" i="2"/>
  <c r="F38" i="2" s="1"/>
  <c r="B39" i="2"/>
  <c r="F39" i="2" s="1"/>
  <c r="B40" i="2"/>
  <c r="F40" i="2" s="1"/>
  <c r="B41" i="2"/>
  <c r="F41" i="2" s="1"/>
  <c r="B42" i="2"/>
  <c r="F42" i="2" s="1"/>
  <c r="B43" i="2"/>
  <c r="B44" i="2"/>
  <c r="B45" i="2"/>
  <c r="F46" i="2" s="1"/>
  <c r="B46" i="2"/>
  <c r="B47" i="2"/>
  <c r="F44" i="2" s="1"/>
  <c r="B48" i="2"/>
  <c r="F48" i="2" s="1"/>
  <c r="B49" i="2"/>
  <c r="F49" i="2" s="1"/>
  <c r="B50" i="2"/>
  <c r="B51" i="2"/>
  <c r="F51" i="2" s="1"/>
  <c r="B52" i="2"/>
  <c r="F52" i="2" s="1"/>
  <c r="B53" i="2"/>
  <c r="F53" i="2" s="1"/>
  <c r="B54" i="2"/>
  <c r="F54" i="2" s="1"/>
  <c r="B55" i="2"/>
  <c r="B56" i="2"/>
  <c r="F56" i="2" s="1"/>
  <c r="B57" i="2"/>
  <c r="F57" i="2" s="1"/>
  <c r="B58" i="2"/>
  <c r="F58" i="2" s="1"/>
  <c r="B59" i="2"/>
  <c r="B60" i="2"/>
  <c r="B61" i="2"/>
  <c r="B62" i="2"/>
  <c r="F62" i="2" s="1"/>
  <c r="B63" i="2"/>
  <c r="B64" i="2"/>
  <c r="B65" i="2"/>
  <c r="F65" i="2" s="1"/>
  <c r="B66" i="2"/>
  <c r="F66" i="2" s="1"/>
  <c r="B67" i="2"/>
  <c r="F67" i="2" s="1"/>
  <c r="B68" i="2"/>
  <c r="F124" i="2" s="1"/>
  <c r="B69" i="2"/>
  <c r="B70" i="2"/>
  <c r="F70" i="2" s="1"/>
  <c r="B71" i="2"/>
  <c r="F71" i="2" s="1"/>
  <c r="B72" i="2"/>
  <c r="F72" i="2" s="1"/>
  <c r="B73" i="2"/>
  <c r="B74" i="2"/>
  <c r="F74" i="2" s="1"/>
  <c r="B75" i="2"/>
  <c r="F75" i="2" s="1"/>
  <c r="B76" i="2"/>
  <c r="B77" i="2"/>
  <c r="F77" i="2" s="1"/>
  <c r="B78" i="2"/>
  <c r="F78" i="2" s="1"/>
  <c r="B79" i="2"/>
  <c r="F79" i="2" s="1"/>
  <c r="B80" i="2"/>
  <c r="F80" i="2" s="1"/>
  <c r="B81" i="2"/>
  <c r="B82" i="2"/>
  <c r="B83" i="2"/>
  <c r="F83" i="2" s="1"/>
  <c r="B84" i="2"/>
  <c r="F84" i="2" s="1"/>
  <c r="B85" i="2"/>
  <c r="F85" i="2" s="1"/>
  <c r="B86" i="2"/>
  <c r="F86" i="2" s="1"/>
  <c r="B87" i="2"/>
  <c r="F87" i="2" s="1"/>
  <c r="B88" i="2"/>
  <c r="B89" i="2"/>
  <c r="F89" i="2" s="1"/>
  <c r="B90" i="2"/>
  <c r="F90" i="2" s="1"/>
  <c r="B91" i="2"/>
  <c r="F91" i="2" s="1"/>
  <c r="B92" i="2"/>
  <c r="F92" i="2" s="1"/>
  <c r="B93" i="2"/>
  <c r="F93" i="2" s="1"/>
  <c r="B94" i="2"/>
  <c r="F94" i="2" s="1"/>
  <c r="B95" i="2"/>
  <c r="F95" i="2" s="1"/>
  <c r="B96" i="2"/>
  <c r="B97" i="2"/>
  <c r="B98" i="2"/>
  <c r="B99" i="2"/>
  <c r="B100" i="2"/>
  <c r="F100" i="2" s="1"/>
  <c r="B101" i="2"/>
  <c r="B102" i="2"/>
  <c r="B103" i="2"/>
  <c r="F103" i="2" s="1"/>
  <c r="B104" i="2"/>
  <c r="B105" i="2"/>
  <c r="B106" i="2"/>
  <c r="B107" i="2"/>
  <c r="B108" i="2"/>
  <c r="B109" i="2"/>
  <c r="B110" i="2"/>
  <c r="F10" i="2" s="1"/>
  <c r="B111" i="2"/>
  <c r="F111" i="2" s="1"/>
  <c r="B112" i="2"/>
  <c r="B113" i="2"/>
  <c r="B114" i="2"/>
  <c r="B115" i="2"/>
  <c r="B116" i="2"/>
  <c r="F68" i="2" s="1"/>
  <c r="B117" i="2"/>
  <c r="F117" i="2" s="1"/>
  <c r="B118" i="2"/>
  <c r="B119" i="2"/>
  <c r="B120" i="2"/>
  <c r="F120" i="2" s="1"/>
  <c r="B121" i="2"/>
  <c r="B122" i="2"/>
  <c r="B123" i="2"/>
  <c r="B124" i="2"/>
  <c r="F43" i="2" s="1"/>
  <c r="B125" i="2"/>
  <c r="F114" i="2" s="1"/>
  <c r="B126" i="2"/>
  <c r="F118" i="2" s="1"/>
  <c r="B127" i="2"/>
  <c r="F119" i="2" s="1"/>
  <c r="B128" i="2"/>
  <c r="B129" i="2"/>
  <c r="B130" i="2"/>
  <c r="B131" i="2"/>
  <c r="B132" i="2"/>
  <c r="B133" i="2"/>
  <c r="B134" i="2"/>
  <c r="B135" i="2"/>
  <c r="B136" i="2"/>
  <c r="B137" i="2"/>
  <c r="B138" i="2"/>
  <c r="B139" i="2"/>
  <c r="B140" i="2"/>
  <c r="B141" i="2"/>
  <c r="B142" i="2"/>
  <c r="B143" i="2"/>
  <c r="B144" i="2"/>
  <c r="B145" i="2"/>
  <c r="B146" i="2"/>
  <c r="B147" i="2"/>
  <c r="B148" i="2"/>
  <c r="B149" i="2"/>
  <c r="B150" i="2"/>
  <c r="B151" i="2"/>
  <c r="B152" i="2"/>
  <c r="B153" i="2"/>
  <c r="B154" i="2"/>
  <c r="B155" i="2"/>
  <c r="B156" i="2"/>
  <c r="B157" i="2"/>
  <c r="B158" i="2"/>
  <c r="B159" i="2"/>
  <c r="B160" i="2"/>
  <c r="B161" i="2"/>
  <c r="B162" i="2"/>
  <c r="B163" i="2"/>
  <c r="B164" i="2"/>
  <c r="B165" i="2"/>
  <c r="B166" i="2"/>
  <c r="B167" i="2"/>
  <c r="B168" i="2"/>
  <c r="B169" i="2"/>
  <c r="B170" i="2"/>
  <c r="B171" i="2"/>
  <c r="B172" i="2"/>
  <c r="B173" i="2"/>
  <c r="B174" i="2"/>
  <c r="B175" i="2"/>
  <c r="B176" i="2"/>
  <c r="B177" i="2"/>
  <c r="B178" i="2"/>
  <c r="B179" i="2"/>
  <c r="B180" i="2"/>
  <c r="B181" i="2"/>
  <c r="B182" i="2"/>
  <c r="B183" i="2"/>
  <c r="B184" i="2"/>
  <c r="B185" i="2"/>
  <c r="B186" i="2"/>
  <c r="B187" i="2"/>
  <c r="B188" i="2"/>
  <c r="B189" i="2"/>
  <c r="B190" i="2"/>
  <c r="B191" i="2"/>
  <c r="B192" i="2"/>
  <c r="B193" i="2"/>
  <c r="B194" i="2"/>
  <c r="B195" i="2"/>
  <c r="B196" i="2"/>
  <c r="B197" i="2"/>
  <c r="B198" i="2"/>
  <c r="B199" i="2"/>
  <c r="B200" i="2"/>
  <c r="B201" i="2"/>
  <c r="B202" i="2"/>
  <c r="B203" i="2"/>
  <c r="B204" i="2"/>
  <c r="B205" i="2"/>
  <c r="B206" i="2"/>
  <c r="B207" i="2"/>
  <c r="B208" i="2"/>
  <c r="B209" i="2"/>
  <c r="B210" i="2"/>
  <c r="B211" i="2"/>
  <c r="B212" i="2"/>
  <c r="B213" i="2"/>
  <c r="B214" i="2"/>
  <c r="B215" i="2"/>
  <c r="B216" i="2"/>
  <c r="B217" i="2"/>
  <c r="B218" i="2"/>
  <c r="B219" i="2"/>
  <c r="B220" i="2"/>
  <c r="B221" i="2"/>
  <c r="B222" i="2"/>
  <c r="B223" i="2"/>
  <c r="B224" i="2"/>
  <c r="B225" i="2"/>
  <c r="B226" i="2"/>
  <c r="B227" i="2"/>
  <c r="B228" i="2"/>
  <c r="B229" i="2"/>
  <c r="B230" i="2"/>
  <c r="B231" i="2"/>
  <c r="B232" i="2"/>
  <c r="B233" i="2"/>
  <c r="F269" i="2"/>
  <c r="L269" i="2" s="1"/>
  <c r="C269" i="2" s="1"/>
  <c r="B234" i="2"/>
  <c r="B235" i="2"/>
  <c r="B236" i="2"/>
  <c r="B237" i="2"/>
  <c r="B238" i="2"/>
  <c r="B239" i="2"/>
  <c r="B240" i="2"/>
  <c r="B241" i="2"/>
  <c r="B242" i="2"/>
  <c r="B243" i="2"/>
  <c r="B244" i="2"/>
  <c r="B245" i="2"/>
  <c r="B246" i="2"/>
  <c r="B247" i="2"/>
  <c r="B248" i="2"/>
  <c r="B249" i="2"/>
  <c r="B250" i="2"/>
  <c r="B251" i="2"/>
  <c r="B252" i="2"/>
  <c r="B253" i="2"/>
  <c r="B254" i="2"/>
  <c r="B255" i="2"/>
  <c r="B256" i="2"/>
  <c r="B257" i="2"/>
  <c r="B258" i="2"/>
  <c r="B259" i="2"/>
  <c r="B260" i="2"/>
  <c r="B261" i="2"/>
  <c r="B262" i="2"/>
  <c r="B263" i="2"/>
  <c r="B264" i="2"/>
  <c r="B265" i="2"/>
  <c r="B266" i="2"/>
  <c r="B267" i="2"/>
  <c r="B268" i="2"/>
  <c r="B269" i="2"/>
  <c r="B270" i="2"/>
  <c r="B271" i="2"/>
  <c r="B272" i="2"/>
  <c r="B273" i="2"/>
  <c r="B274" i="2"/>
  <c r="B275" i="2"/>
  <c r="B276" i="2"/>
  <c r="B277" i="2"/>
  <c r="B278" i="2"/>
  <c r="B279" i="2"/>
  <c r="B280" i="2"/>
  <c r="B281" i="2"/>
  <c r="B282" i="2"/>
  <c r="B283" i="2"/>
  <c r="B284" i="2"/>
  <c r="B285" i="2"/>
  <c r="B286" i="2"/>
  <c r="B287" i="2"/>
  <c r="B288" i="2"/>
  <c r="B289" i="2"/>
  <c r="B290" i="2"/>
  <c r="B291" i="2"/>
  <c r="B292" i="2"/>
  <c r="B293" i="2"/>
  <c r="B294" i="2"/>
  <c r="B295" i="2"/>
  <c r="B296" i="2"/>
  <c r="B297" i="2"/>
  <c r="B298" i="2"/>
  <c r="B299" i="2"/>
  <c r="B300" i="2"/>
  <c r="B301" i="2"/>
  <c r="B302" i="2"/>
  <c r="B303" i="2"/>
  <c r="B304" i="2"/>
  <c r="B305" i="2"/>
  <c r="B306" i="2"/>
  <c r="B307" i="2"/>
  <c r="B308" i="2"/>
  <c r="B309" i="2"/>
  <c r="B310" i="2"/>
  <c r="B311" i="2"/>
  <c r="B312" i="2"/>
  <c r="B313" i="2"/>
  <c r="B314" i="2"/>
  <c r="B315" i="2"/>
  <c r="B316" i="2"/>
  <c r="B317" i="2"/>
  <c r="F267" i="2"/>
  <c r="L267" i="2" s="1"/>
  <c r="C267" i="2" s="1"/>
  <c r="B318" i="2"/>
  <c r="B319" i="2"/>
  <c r="B320" i="2"/>
  <c r="B321" i="2"/>
  <c r="B322" i="2"/>
  <c r="B323" i="2"/>
  <c r="B324" i="2"/>
  <c r="B325" i="2"/>
  <c r="B326" i="2"/>
  <c r="B327" i="2"/>
  <c r="B328" i="2"/>
  <c r="B329" i="2"/>
  <c r="B330" i="2"/>
  <c r="B331" i="2"/>
  <c r="B332" i="2"/>
  <c r="B333" i="2"/>
  <c r="B334" i="2"/>
  <c r="B335" i="2"/>
  <c r="B336" i="2"/>
  <c r="B337" i="2"/>
  <c r="B338" i="2"/>
  <c r="B339" i="2"/>
  <c r="B340" i="2"/>
  <c r="B341" i="2"/>
  <c r="B342" i="2"/>
  <c r="B343" i="2"/>
  <c r="B344" i="2"/>
  <c r="B345" i="2"/>
  <c r="B346" i="2"/>
  <c r="B347" i="2"/>
  <c r="B348" i="2"/>
  <c r="B349" i="2"/>
  <c r="B350" i="2"/>
  <c r="B351" i="2"/>
  <c r="B352" i="2"/>
  <c r="B353" i="2"/>
  <c r="B354" i="2"/>
  <c r="B355" i="2"/>
  <c r="B356" i="2"/>
  <c r="B357" i="2"/>
  <c r="B358" i="2"/>
  <c r="B359" i="2"/>
  <c r="B360" i="2"/>
  <c r="B361" i="2"/>
  <c r="B362" i="2"/>
  <c r="B363" i="2"/>
  <c r="B364" i="2"/>
  <c r="B365" i="2"/>
  <c r="B366" i="2"/>
  <c r="B367" i="2"/>
  <c r="B368" i="2"/>
  <c r="B369" i="2"/>
  <c r="B370" i="2"/>
  <c r="B371" i="2"/>
  <c r="B372" i="2"/>
  <c r="B373" i="2"/>
  <c r="B374" i="2"/>
  <c r="B375" i="2"/>
  <c r="B376" i="2"/>
  <c r="B377" i="2"/>
  <c r="B378" i="2"/>
  <c r="B379" i="2"/>
  <c r="B380" i="2"/>
  <c r="B381" i="2"/>
  <c r="B382" i="2"/>
  <c r="B383" i="2"/>
  <c r="B384" i="2"/>
  <c r="B385" i="2"/>
  <c r="B386" i="2"/>
  <c r="B387" i="2"/>
  <c r="B388" i="2"/>
  <c r="B389" i="2"/>
  <c r="B390" i="2"/>
  <c r="B391" i="2"/>
  <c r="B392" i="2"/>
  <c r="B393" i="2"/>
  <c r="B394" i="2"/>
  <c r="B395" i="2"/>
  <c r="B396" i="2"/>
  <c r="B397" i="2"/>
  <c r="B398" i="2"/>
  <c r="B399" i="2"/>
  <c r="B400" i="2"/>
  <c r="B401" i="2"/>
  <c r="B402" i="2"/>
  <c r="B403" i="2"/>
  <c r="B404" i="2"/>
  <c r="B405" i="2"/>
  <c r="B406" i="2"/>
  <c r="B407" i="2"/>
  <c r="B408" i="2"/>
  <c r="B409" i="2"/>
  <c r="B410" i="2"/>
  <c r="B411" i="2"/>
  <c r="B412" i="2"/>
  <c r="B413" i="2"/>
  <c r="B414" i="2"/>
  <c r="B415" i="2"/>
  <c r="B416" i="2"/>
  <c r="B417" i="2"/>
  <c r="B418" i="2"/>
  <c r="B419" i="2"/>
  <c r="B420" i="2"/>
  <c r="B421" i="2"/>
  <c r="B422" i="2"/>
  <c r="B423" i="2"/>
  <c r="B424" i="2"/>
  <c r="B425" i="2"/>
  <c r="B426" i="2"/>
  <c r="B427" i="2"/>
  <c r="B428" i="2"/>
  <c r="B429" i="2"/>
  <c r="B430" i="2"/>
  <c r="B431" i="2"/>
  <c r="B432" i="2"/>
  <c r="B433" i="2"/>
  <c r="B434" i="2"/>
  <c r="B435" i="2"/>
  <c r="B436" i="2"/>
  <c r="B437" i="2"/>
  <c r="B438" i="2"/>
  <c r="B439" i="2"/>
  <c r="B440" i="2"/>
  <c r="B441" i="2"/>
  <c r="B442" i="2"/>
  <c r="B443" i="2"/>
  <c r="B444" i="2"/>
  <c r="B445" i="2"/>
  <c r="B446" i="2"/>
  <c r="B447" i="2"/>
  <c r="B448" i="2"/>
  <c r="B449" i="2"/>
  <c r="B450" i="2"/>
  <c r="B451" i="2"/>
  <c r="B452" i="2"/>
  <c r="B453" i="2"/>
  <c r="B454" i="2"/>
  <c r="B455" i="2"/>
  <c r="B456" i="2"/>
  <c r="B457" i="2"/>
  <c r="B458" i="2"/>
  <c r="B459" i="2"/>
  <c r="B460" i="2"/>
  <c r="B461" i="2"/>
  <c r="B462" i="2"/>
  <c r="B463" i="2"/>
  <c r="B464" i="2"/>
  <c r="B465" i="2"/>
  <c r="B466" i="2"/>
  <c r="B467" i="2"/>
  <c r="B468" i="2"/>
  <c r="B469" i="2"/>
  <c r="B470" i="2"/>
  <c r="B471" i="2"/>
  <c r="B472" i="2"/>
  <c r="B473" i="2"/>
  <c r="B474" i="2"/>
  <c r="B475" i="2"/>
  <c r="B476" i="2"/>
  <c r="B477" i="2"/>
  <c r="B478" i="2"/>
  <c r="B479" i="2"/>
  <c r="B480" i="2"/>
  <c r="B481" i="2"/>
  <c r="B482" i="2"/>
  <c r="B483" i="2"/>
  <c r="B484" i="2"/>
  <c r="B485" i="2"/>
  <c r="B486" i="2"/>
  <c r="B487" i="2"/>
  <c r="B488" i="2"/>
  <c r="B489" i="2"/>
  <c r="B490" i="2"/>
  <c r="B491" i="2"/>
  <c r="B492" i="2"/>
  <c r="B493" i="2"/>
  <c r="B494" i="2"/>
  <c r="B495" i="2"/>
  <c r="B496" i="2"/>
  <c r="B497" i="2"/>
  <c r="B498" i="2"/>
  <c r="B499" i="2"/>
  <c r="B500" i="2"/>
  <c r="B501" i="2"/>
  <c r="B502" i="2"/>
  <c r="B503" i="2"/>
  <c r="B504" i="2"/>
  <c r="B505" i="2"/>
  <c r="B506" i="2"/>
  <c r="B507" i="2"/>
  <c r="B508" i="2"/>
  <c r="N3" i="9"/>
  <c r="N2" i="9"/>
  <c r="K3" i="9"/>
  <c r="K2" i="9"/>
  <c r="H3" i="9"/>
  <c r="H2" i="9"/>
  <c r="AP11" i="12"/>
  <c r="AG19" i="11"/>
  <c r="AI19" i="11" s="1"/>
  <c r="AJ19" i="11" s="1"/>
  <c r="L16" i="11"/>
  <c r="K28" i="10"/>
  <c r="K29" i="10"/>
  <c r="F505" i="2"/>
  <c r="L505" i="2" s="1"/>
  <c r="C505" i="2" s="1"/>
  <c r="F506" i="2"/>
  <c r="L506" i="2" s="1"/>
  <c r="C506" i="2" s="1"/>
  <c r="F507" i="2"/>
  <c r="L507" i="2" s="1"/>
  <c r="C507" i="2" s="1"/>
  <c r="F508" i="2"/>
  <c r="L508" i="2" s="1"/>
  <c r="C508" i="2" s="1"/>
  <c r="F421" i="2"/>
  <c r="L421" i="2" s="1"/>
  <c r="F29" i="2"/>
  <c r="F179" i="2"/>
  <c r="L179" i="2" s="1"/>
  <c r="C179" i="2" s="1"/>
  <c r="F265" i="2"/>
  <c r="L265" i="2" s="1"/>
  <c r="C265" i="2" s="1"/>
  <c r="F317" i="2"/>
  <c r="L317" i="2" s="1"/>
  <c r="C317" i="2" s="1"/>
  <c r="F500" i="2"/>
  <c r="L500" i="2" s="1"/>
  <c r="C500" i="2" s="1"/>
  <c r="F501" i="2"/>
  <c r="L501" i="2" s="1"/>
  <c r="C501" i="2" s="1"/>
  <c r="F502" i="2"/>
  <c r="L502" i="2" s="1"/>
  <c r="C502" i="2" s="1"/>
  <c r="F503" i="2"/>
  <c r="L503" i="2" s="1"/>
  <c r="C503" i="2" s="1"/>
  <c r="F504" i="2"/>
  <c r="L504" i="2" s="1"/>
  <c r="C504" i="2" s="1"/>
  <c r="F509" i="2"/>
  <c r="L509" i="2" s="1"/>
  <c r="C509" i="2" s="1"/>
  <c r="B4" i="5"/>
  <c r="I46" i="3"/>
  <c r="J46" i="3"/>
  <c r="G46" i="3" s="1"/>
  <c r="AG22" i="11"/>
  <c r="B2" i="4"/>
  <c r="C5" i="9"/>
  <c r="L5" i="10"/>
  <c r="B6" i="7"/>
  <c r="K26" i="10"/>
  <c r="K25" i="10"/>
  <c r="M25" i="10" s="1"/>
  <c r="N25" i="10" s="1"/>
  <c r="L28" i="10"/>
  <c r="K27" i="10"/>
  <c r="M27" i="10" s="1"/>
  <c r="O27" i="10" s="1"/>
  <c r="AG15" i="11"/>
  <c r="AG12" i="11"/>
  <c r="AG11" i="11"/>
  <c r="X5" i="12"/>
  <c r="AG21" i="11"/>
  <c r="AG18" i="11"/>
  <c r="AI18" i="11" s="1"/>
  <c r="AJ18" i="11" s="1"/>
  <c r="AG17" i="11"/>
  <c r="AI17" i="11" s="1"/>
  <c r="AK17" i="11" s="1"/>
  <c r="AG16" i="11"/>
  <c r="AP14" i="12"/>
  <c r="AP13" i="12"/>
  <c r="AR13" i="12" s="1"/>
  <c r="AS13" i="12" s="1"/>
  <c r="AG13" i="11"/>
  <c r="AI13" i="11" s="1"/>
  <c r="AJ13" i="11" s="1"/>
  <c r="AG14" i="11"/>
  <c r="AP17" i="12"/>
  <c r="AR17" i="12" s="1"/>
  <c r="AT17" i="12" s="1"/>
  <c r="AP18" i="12"/>
  <c r="AR18" i="12" s="1"/>
  <c r="AT18" i="12" s="1"/>
  <c r="AP15" i="12"/>
  <c r="AP16" i="12"/>
  <c r="AN14" i="11"/>
  <c r="AN13" i="11"/>
  <c r="AN12" i="11"/>
  <c r="G19" i="11" s="1"/>
  <c r="AN11" i="11"/>
  <c r="L34" i="11"/>
  <c r="L28" i="11"/>
  <c r="AG20" i="11"/>
  <c r="D24" i="11"/>
  <c r="AP12" i="12"/>
  <c r="D30" i="11"/>
  <c r="G28" i="11"/>
  <c r="D8" i="11"/>
  <c r="D18" i="11"/>
  <c r="AH14" i="11"/>
  <c r="R5" i="11"/>
  <c r="AP34" i="12"/>
  <c r="AP22" i="12"/>
  <c r="AR22" i="12" s="1"/>
  <c r="AS22" i="12" s="1"/>
  <c r="AP30" i="12"/>
  <c r="AP32" i="12"/>
  <c r="AP21" i="12"/>
  <c r="AR21" i="12" s="1"/>
  <c r="AT21" i="12" s="1"/>
  <c r="AP28" i="12"/>
  <c r="AR28" i="12" s="1"/>
  <c r="AT28" i="12" s="1"/>
  <c r="AP33" i="12"/>
  <c r="AR33" i="12" s="1"/>
  <c r="AT33" i="12" s="1"/>
  <c r="AP20" i="12"/>
  <c r="AR20" i="12" s="1"/>
  <c r="AS20" i="12" s="1"/>
  <c r="AP29" i="12"/>
  <c r="AP26" i="12"/>
  <c r="AP25" i="12"/>
  <c r="AR25" i="12" s="1"/>
  <c r="AT25" i="12" s="1"/>
  <c r="AP24" i="12"/>
  <c r="AP23" i="12"/>
  <c r="AP19" i="12"/>
  <c r="AR19" i="12" s="1"/>
  <c r="AT19" i="12" s="1"/>
  <c r="AW18" i="12"/>
  <c r="AW17" i="12"/>
  <c r="AW16" i="12"/>
  <c r="AW15" i="12"/>
  <c r="AX14" i="12"/>
  <c r="AW14" i="12"/>
  <c r="AQ14" i="12"/>
  <c r="AX13" i="12"/>
  <c r="AW13" i="12"/>
  <c r="AX12" i="12"/>
  <c r="AW12" i="12"/>
  <c r="AX11" i="12"/>
  <c r="J24" i="12" s="1"/>
  <c r="AW11" i="12"/>
  <c r="G31" i="11"/>
  <c r="AP31" i="12"/>
  <c r="AR31" i="12" s="1"/>
  <c r="AT31" i="12" s="1"/>
  <c r="W11" i="11"/>
  <c r="AC15" i="11"/>
  <c r="AI12" i="11"/>
  <c r="AK12" i="11" s="1"/>
  <c r="Z12" i="11"/>
  <c r="M26" i="10"/>
  <c r="O26" i="10" s="1"/>
  <c r="AC21" i="11"/>
  <c r="Z24" i="11"/>
  <c r="AC27" i="11"/>
  <c r="W23" i="11"/>
  <c r="G22" i="11"/>
  <c r="D19" i="11"/>
  <c r="AI11" i="11"/>
  <c r="AJ11" i="11" s="1"/>
  <c r="M30" i="10"/>
  <c r="M29" i="10"/>
  <c r="O29" i="10" s="1"/>
  <c r="W26" i="11"/>
  <c r="AI21" i="11"/>
  <c r="AJ21" i="11" s="1"/>
  <c r="M22" i="11"/>
  <c r="AI22" i="11"/>
  <c r="AJ22" i="11" s="1"/>
  <c r="M30" i="11"/>
  <c r="M18" i="11"/>
  <c r="W29" i="11"/>
  <c r="Z30" i="11"/>
  <c r="AI20" i="11"/>
  <c r="AK20" i="11" s="1"/>
  <c r="W20" i="11"/>
  <c r="M28" i="11"/>
  <c r="M16" i="11"/>
  <c r="W32" i="11"/>
  <c r="W17" i="11"/>
  <c r="AI16" i="11"/>
  <c r="AK16" i="11" s="1"/>
  <c r="G34" i="11"/>
  <c r="Z18" i="11"/>
  <c r="J32" i="11"/>
  <c r="M34" i="11"/>
  <c r="D25" i="11"/>
  <c r="M24" i="11"/>
  <c r="G29" i="11"/>
  <c r="J26" i="11"/>
  <c r="D31" i="11"/>
  <c r="M12" i="11"/>
  <c r="AI15" i="11"/>
  <c r="AK15" i="11" s="1"/>
  <c r="G17" i="11"/>
  <c r="J14" i="11"/>
  <c r="P33" i="9"/>
  <c r="S33" i="9"/>
  <c r="R33" i="9"/>
  <c r="Q33" i="9"/>
  <c r="Q32" i="9"/>
  <c r="R32" i="9"/>
  <c r="P34" i="9"/>
  <c r="R34" i="9"/>
  <c r="Q34" i="9"/>
  <c r="S34" i="9"/>
  <c r="P35" i="9"/>
  <c r="D14" i="10"/>
  <c r="Q17" i="10"/>
  <c r="T12" i="10"/>
  <c r="AA3" i="12"/>
  <c r="Z3" i="12"/>
  <c r="AA2" i="12"/>
  <c r="Z2" i="12"/>
  <c r="AR32" i="12"/>
  <c r="AT32" i="12" s="1"/>
  <c r="AR23" i="12"/>
  <c r="AT23" i="12" s="1"/>
  <c r="AR29" i="12"/>
  <c r="AS29" i="12" s="1"/>
  <c r="AR12" i="12"/>
  <c r="AS12" i="12" s="1"/>
  <c r="AR30" i="12"/>
  <c r="AT30" i="12" s="1"/>
  <c r="AR11" i="12"/>
  <c r="AS11" i="12" s="1"/>
  <c r="AR16" i="12"/>
  <c r="AT16" i="12" s="1"/>
  <c r="AR24" i="12"/>
  <c r="AT24" i="12" s="1"/>
  <c r="AR15" i="12"/>
  <c r="AT15" i="12" s="1"/>
  <c r="AR26" i="12"/>
  <c r="AS26" i="12" s="1"/>
  <c r="AR34" i="12"/>
  <c r="AS34" i="12" s="1"/>
  <c r="Y3" i="12"/>
  <c r="Y2" i="12"/>
  <c r="S4" i="4"/>
  <c r="O4" i="4"/>
  <c r="F107" i="2" l="1"/>
  <c r="AP27" i="12"/>
  <c r="AR27" i="12" s="1"/>
  <c r="AS27" i="12" s="1"/>
  <c r="G52" i="12"/>
  <c r="AR14" i="12"/>
  <c r="AS14" i="12" s="1"/>
  <c r="F45" i="2"/>
  <c r="F47" i="2"/>
  <c r="F106" i="2"/>
  <c r="F18" i="2"/>
  <c r="F109" i="2"/>
  <c r="F97" i="2"/>
  <c r="F17" i="2"/>
  <c r="F102" i="2"/>
  <c r="F69" i="2"/>
  <c r="F12" i="2"/>
  <c r="F110" i="2"/>
  <c r="F88" i="2"/>
  <c r="F16" i="2"/>
  <c r="F81" i="2"/>
  <c r="F99" i="2"/>
  <c r="F64" i="2"/>
  <c r="F115" i="2"/>
  <c r="F73" i="2"/>
  <c r="F11" i="2"/>
  <c r="F32" i="2"/>
  <c r="F34" i="2"/>
  <c r="F112" i="2"/>
  <c r="F108" i="2"/>
  <c r="F105" i="2"/>
  <c r="F101" i="2"/>
  <c r="F121" i="2"/>
  <c r="F104" i="2"/>
  <c r="J48" i="12"/>
  <c r="G28" i="12"/>
  <c r="F63" i="2"/>
  <c r="F26" i="2"/>
  <c r="F13" i="2"/>
  <c r="F15" i="2"/>
  <c r="F96" i="2"/>
  <c r="F14" i="2"/>
  <c r="F22" i="2"/>
  <c r="F76" i="2"/>
  <c r="F98" i="2"/>
  <c r="F55" i="2"/>
  <c r="F50" i="2"/>
  <c r="AI14" i="11"/>
  <c r="AJ14" i="11" s="1"/>
  <c r="C264" i="2"/>
  <c r="C318" i="2"/>
  <c r="C416" i="2"/>
  <c r="C192" i="2"/>
  <c r="C324" i="2"/>
  <c r="C305" i="2"/>
  <c r="C426" i="2"/>
  <c r="C371" i="2"/>
  <c r="C413" i="2"/>
  <c r="C419" i="2"/>
  <c r="C230" i="2"/>
  <c r="C193" i="2"/>
  <c r="C354" i="2"/>
  <c r="C330" i="2"/>
  <c r="C374" i="2"/>
  <c r="C367" i="2"/>
  <c r="C219" i="2"/>
  <c r="C297" i="2"/>
  <c r="C357" i="2"/>
  <c r="C348" i="2"/>
  <c r="C314" i="2"/>
  <c r="C312" i="2"/>
  <c r="C390" i="2"/>
  <c r="C355" i="2"/>
  <c r="C141" i="2"/>
  <c r="AK21" i="11"/>
  <c r="C404" i="2"/>
  <c r="C329" i="2"/>
  <c r="C232" i="2"/>
  <c r="C323" i="2"/>
  <c r="C412" i="2"/>
  <c r="M28" i="10"/>
  <c r="N28" i="10" s="1"/>
  <c r="C311" i="2"/>
  <c r="C411" i="2"/>
  <c r="C428" i="2"/>
  <c r="C406" i="2"/>
  <c r="C407" i="2"/>
  <c r="C342" i="2"/>
  <c r="C307" i="2"/>
  <c r="C263" i="2"/>
  <c r="C229" i="2"/>
  <c r="C421" i="2"/>
  <c r="C377" i="2"/>
  <c r="C402" i="2"/>
  <c r="C298" i="2"/>
  <c r="C313" i="2"/>
  <c r="C346" i="2"/>
  <c r="C395" i="2"/>
  <c r="C218" i="2"/>
  <c r="C435" i="2"/>
  <c r="C422" i="2"/>
  <c r="C415" i="2"/>
  <c r="C389" i="2"/>
  <c r="C432" i="2"/>
  <c r="C226" i="2"/>
  <c r="C349" i="2"/>
  <c r="C363" i="2"/>
  <c r="C315" i="2"/>
  <c r="C360" i="2"/>
  <c r="C319" i="2"/>
  <c r="C197" i="2"/>
  <c r="C259" i="2"/>
  <c r="C328" i="2"/>
  <c r="C370" i="2"/>
  <c r="C195" i="2"/>
  <c r="C353" i="2"/>
  <c r="AK13" i="11"/>
  <c r="AK18" i="11"/>
  <c r="AK19" i="11"/>
  <c r="O25" i="10"/>
  <c r="N27" i="10"/>
  <c r="C372" i="2"/>
  <c r="C433" i="2"/>
  <c r="C405" i="2"/>
  <c r="C237" i="2"/>
  <c r="C258" i="2"/>
  <c r="C427" i="2"/>
  <c r="C316" i="2"/>
  <c r="C325" i="2"/>
  <c r="C302" i="2"/>
  <c r="C352" i="2"/>
  <c r="C300" i="2"/>
  <c r="I38" i="3"/>
  <c r="L122" i="2"/>
  <c r="C153" i="2"/>
  <c r="C417" i="2"/>
  <c r="C368" i="2"/>
  <c r="C388" i="2"/>
  <c r="C366" i="2"/>
  <c r="C410" i="2"/>
  <c r="C320" i="2"/>
  <c r="C208" i="2"/>
  <c r="C327" i="2"/>
  <c r="C221" i="2"/>
  <c r="C356" i="2"/>
  <c r="C350" i="2"/>
  <c r="C261" i="2"/>
  <c r="C359" i="2"/>
  <c r="C414" i="2"/>
  <c r="C224" i="2"/>
  <c r="C418" i="2"/>
  <c r="C420" i="2"/>
  <c r="C262" i="2"/>
  <c r="C429" i="2"/>
  <c r="I40" i="3"/>
  <c r="AS16" i="12"/>
  <c r="L113" i="2"/>
  <c r="L124" i="2"/>
  <c r="L51" i="2"/>
  <c r="L127" i="2"/>
  <c r="L61" i="2"/>
  <c r="L126" i="2"/>
  <c r="L29" i="2"/>
  <c r="L129" i="2"/>
  <c r="L25" i="2"/>
  <c r="I44" i="3"/>
  <c r="L123" i="2"/>
  <c r="L116" i="2"/>
  <c r="L82" i="2"/>
  <c r="C431" i="2"/>
  <c r="C409" i="2"/>
  <c r="C391" i="2"/>
  <c r="C397" i="2"/>
  <c r="C365" i="2"/>
  <c r="C401" i="2"/>
  <c r="C373" i="2"/>
  <c r="C392" i="2"/>
  <c r="C383" i="2"/>
  <c r="C369" i="2"/>
  <c r="C322" i="2"/>
  <c r="C214" i="2"/>
  <c r="C301" i="2"/>
  <c r="C309" i="2"/>
  <c r="C211" i="2"/>
  <c r="C266" i="2"/>
  <c r="C189" i="2"/>
  <c r="C321" i="2"/>
  <c r="C308" i="2"/>
  <c r="C260" i="2"/>
  <c r="C326" i="2"/>
  <c r="C225" i="2"/>
  <c r="C361" i="2"/>
  <c r="C227" i="2"/>
  <c r="C304" i="2"/>
  <c r="C228" i="2"/>
  <c r="C347" i="2"/>
  <c r="C306" i="2"/>
  <c r="C231" i="2"/>
  <c r="C170" i="2"/>
  <c r="C299" i="2"/>
  <c r="C186" i="2"/>
  <c r="C358" i="2"/>
  <c r="C220" i="2"/>
  <c r="C351" i="2"/>
  <c r="C303" i="2"/>
  <c r="C362" i="2"/>
  <c r="I39" i="3"/>
  <c r="L36" i="2"/>
  <c r="L27" i="2"/>
  <c r="L37" i="2"/>
  <c r="L128" i="2"/>
  <c r="L59" i="2"/>
  <c r="J40" i="3"/>
  <c r="G40" i="3" s="1"/>
  <c r="L77" i="2"/>
  <c r="J42" i="3"/>
  <c r="G42" i="3" s="1"/>
  <c r="J43" i="3"/>
  <c r="G43" i="3" s="1"/>
  <c r="I43" i="3"/>
  <c r="J41" i="3"/>
  <c r="G41" i="3" s="1"/>
  <c r="L28" i="2"/>
  <c r="I42" i="3"/>
  <c r="J38" i="3"/>
  <c r="L60" i="2"/>
  <c r="I45" i="3"/>
  <c r="J39" i="3"/>
  <c r="G39" i="3" s="1"/>
  <c r="J45" i="3"/>
  <c r="G45" i="3" s="1"/>
  <c r="I41" i="3"/>
  <c r="J44" i="3"/>
  <c r="G44" i="3" s="1"/>
  <c r="L125" i="2"/>
  <c r="AS31" i="12"/>
  <c r="AS19" i="12"/>
  <c r="AT20" i="12"/>
  <c r="AS15" i="12"/>
  <c r="AS30" i="12"/>
  <c r="AS23" i="12"/>
  <c r="AT11" i="12"/>
  <c r="AS24" i="12"/>
  <c r="AS28" i="12"/>
  <c r="AT12" i="12"/>
  <c r="AT34" i="12"/>
  <c r="AT26" i="12"/>
  <c r="AS25" i="12"/>
  <c r="AT29" i="12"/>
  <c r="AT22" i="12"/>
  <c r="AT13" i="12"/>
  <c r="AK22" i="11"/>
  <c r="AK11" i="11"/>
  <c r="N29" i="10"/>
  <c r="AS32" i="12"/>
  <c r="AS17" i="12"/>
  <c r="AS18" i="12"/>
  <c r="AT27" i="12"/>
  <c r="AS21" i="12"/>
  <c r="AS33" i="12"/>
  <c r="AJ17" i="11"/>
  <c r="AJ20" i="11"/>
  <c r="AJ16" i="11"/>
  <c r="N26" i="10"/>
  <c r="N30" i="10"/>
  <c r="O30" i="10"/>
  <c r="AJ15" i="11"/>
  <c r="AJ12" i="11"/>
  <c r="AT14" i="12" l="1"/>
  <c r="L19" i="2"/>
  <c r="L101" i="2"/>
  <c r="J37" i="3"/>
  <c r="L48" i="2"/>
  <c r="L97" i="2"/>
  <c r="L70" i="2"/>
  <c r="C70" i="2" s="1"/>
  <c r="L114" i="2"/>
  <c r="L69" i="2"/>
  <c r="C69" i="2" s="1"/>
  <c r="L49" i="2"/>
  <c r="C49" i="2" s="1"/>
  <c r="L120" i="2"/>
  <c r="C120" i="2" s="1"/>
  <c r="I7" i="3"/>
  <c r="J25" i="3"/>
  <c r="G25" i="3" s="1"/>
  <c r="L72" i="2"/>
  <c r="L31" i="2"/>
  <c r="C31" i="2" s="1"/>
  <c r="L99" i="2"/>
  <c r="L8" i="2"/>
  <c r="L21" i="2"/>
  <c r="C21" i="2" s="1"/>
  <c r="L10" i="2"/>
  <c r="C10" i="2" s="1"/>
  <c r="L117" i="2"/>
  <c r="L67" i="2"/>
  <c r="C67" i="2" s="1"/>
  <c r="L57" i="2"/>
  <c r="J12" i="3"/>
  <c r="L121" i="2"/>
  <c r="L53" i="2"/>
  <c r="C53" i="2" s="1"/>
  <c r="J30" i="3"/>
  <c r="G30" i="3" s="1"/>
  <c r="L46" i="2"/>
  <c r="L30" i="2"/>
  <c r="L68" i="2"/>
  <c r="C68" i="2" s="1"/>
  <c r="L22" i="2"/>
  <c r="L33" i="2"/>
  <c r="C33" i="2" s="1"/>
  <c r="L47" i="2"/>
  <c r="L11" i="2"/>
  <c r="C11" i="2" s="1"/>
  <c r="L54" i="2"/>
  <c r="C54" i="2" s="1"/>
  <c r="L111" i="2"/>
  <c r="C111" i="2" s="1"/>
  <c r="L38" i="2"/>
  <c r="L73" i="2"/>
  <c r="L44" i="2"/>
  <c r="J16" i="3"/>
  <c r="G16" i="3" s="1"/>
  <c r="L103" i="2"/>
  <c r="C103" i="2" s="1"/>
  <c r="L64" i="2"/>
  <c r="C64" i="2" s="1"/>
  <c r="L26" i="2"/>
  <c r="C26" i="2" s="1"/>
  <c r="L58" i="2"/>
  <c r="C58" i="2" s="1"/>
  <c r="L92" i="2"/>
  <c r="C123" i="2"/>
  <c r="L32" i="2"/>
  <c r="J15" i="3"/>
  <c r="G15" i="3" s="1"/>
  <c r="L85" i="2"/>
  <c r="C85" i="2" s="1"/>
  <c r="L20" i="2"/>
  <c r="C20" i="2" s="1"/>
  <c r="I15" i="3"/>
  <c r="L83" i="2"/>
  <c r="C83" i="2" s="1"/>
  <c r="L55" i="2"/>
  <c r="L16" i="2"/>
  <c r="C16" i="2" s="1"/>
  <c r="L23" i="2"/>
  <c r="I22" i="3"/>
  <c r="L94" i="2"/>
  <c r="L106" i="2"/>
  <c r="C106" i="2" s="1"/>
  <c r="L52" i="2"/>
  <c r="C52" i="2" s="1"/>
  <c r="J9" i="3"/>
  <c r="G9" i="3" s="1"/>
  <c r="L24" i="2"/>
  <c r="L108" i="2"/>
  <c r="I17" i="3"/>
  <c r="L43" i="2"/>
  <c r="C43" i="2" s="1"/>
  <c r="L88" i="2"/>
  <c r="C88" i="2" s="1"/>
  <c r="J11" i="3"/>
  <c r="G11" i="3" s="1"/>
  <c r="L98" i="2"/>
  <c r="C98" i="2" s="1"/>
  <c r="L109" i="2"/>
  <c r="C109" i="2" s="1"/>
  <c r="I20" i="3"/>
  <c r="L41" i="2"/>
  <c r="C41" i="2" s="1"/>
  <c r="L50" i="2"/>
  <c r="L110" i="2"/>
  <c r="L84" i="2"/>
  <c r="C84" i="2" s="1"/>
  <c r="J31" i="3"/>
  <c r="G31" i="3" s="1"/>
  <c r="L71" i="2"/>
  <c r="C71" i="2" s="1"/>
  <c r="L63" i="2"/>
  <c r="C63" i="2" s="1"/>
  <c r="L87" i="2"/>
  <c r="L104" i="2"/>
  <c r="C104" i="2" s="1"/>
  <c r="L81" i="2"/>
  <c r="L86" i="2"/>
  <c r="L78" i="2"/>
  <c r="C78" i="2" s="1"/>
  <c r="L90" i="2"/>
  <c r="L35" i="2"/>
  <c r="C35" i="2" s="1"/>
  <c r="L91" i="2"/>
  <c r="C91" i="2" s="1"/>
  <c r="J23" i="3"/>
  <c r="L75" i="2"/>
  <c r="C75" i="2" s="1"/>
  <c r="L76" i="2"/>
  <c r="L112" i="2"/>
  <c r="C112" i="2" s="1"/>
  <c r="L66" i="2"/>
  <c r="C66" i="2" s="1"/>
  <c r="L118" i="2"/>
  <c r="C118" i="2" s="1"/>
  <c r="L65" i="2"/>
  <c r="C65" i="2" s="1"/>
  <c r="L14" i="2"/>
  <c r="C14" i="2" s="1"/>
  <c r="L39" i="2"/>
  <c r="L45" i="2"/>
  <c r="C45" i="2" s="1"/>
  <c r="L102" i="2"/>
  <c r="C102" i="2" s="1"/>
  <c r="L13" i="2"/>
  <c r="C13" i="2" s="1"/>
  <c r="I14" i="3"/>
  <c r="L115" i="2"/>
  <c r="C115" i="2" s="1"/>
  <c r="L17" i="2"/>
  <c r="C17" i="2" s="1"/>
  <c r="J29" i="3"/>
  <c r="G29" i="3" s="1"/>
  <c r="L95" i="2"/>
  <c r="L56" i="2"/>
  <c r="C56" i="2" s="1"/>
  <c r="L74" i="2"/>
  <c r="L80" i="2"/>
  <c r="L93" i="2"/>
  <c r="C93" i="2" s="1"/>
  <c r="L96" i="2"/>
  <c r="C96" i="2" s="1"/>
  <c r="L12" i="2"/>
  <c r="C12" i="2" s="1"/>
  <c r="L89" i="2"/>
  <c r="C89" i="2" s="1"/>
  <c r="L9" i="2"/>
  <c r="L100" i="2"/>
  <c r="C100" i="2" s="1"/>
  <c r="L34" i="2"/>
  <c r="C34" i="2" s="1"/>
  <c r="L40" i="2"/>
  <c r="L119" i="2"/>
  <c r="C119" i="2" s="1"/>
  <c r="L42" i="2"/>
  <c r="C42" i="2" s="1"/>
  <c r="L105" i="2"/>
  <c r="C105" i="2" s="1"/>
  <c r="L62" i="2"/>
  <c r="C62" i="2" s="1"/>
  <c r="L79" i="2"/>
  <c r="L107" i="2"/>
  <c r="C107" i="2" s="1"/>
  <c r="L18" i="2"/>
  <c r="C18" i="2" s="1"/>
  <c r="I26" i="3"/>
  <c r="J19" i="3"/>
  <c r="I33" i="3"/>
  <c r="C127" i="2"/>
  <c r="I12" i="3"/>
  <c r="J18" i="3"/>
  <c r="G18" i="3" s="1"/>
  <c r="J14" i="3"/>
  <c r="G14" i="3" s="1"/>
  <c r="L15" i="2"/>
  <c r="C15" i="2" s="1"/>
  <c r="I24" i="3"/>
  <c r="I9" i="3"/>
  <c r="I19" i="3"/>
  <c r="I30" i="3"/>
  <c r="J27" i="3"/>
  <c r="G27" i="3" s="1"/>
  <c r="J7" i="3"/>
  <c r="J36" i="3"/>
  <c r="G36" i="3" s="1"/>
  <c r="J8" i="3"/>
  <c r="G8" i="3" s="1"/>
  <c r="I11" i="3"/>
  <c r="I37" i="3"/>
  <c r="I10" i="3"/>
  <c r="J28" i="3"/>
  <c r="G28" i="3" s="1"/>
  <c r="J35" i="3"/>
  <c r="G35" i="3" s="1"/>
  <c r="J33" i="3"/>
  <c r="G33" i="3" s="1"/>
  <c r="J17" i="3"/>
  <c r="G17" i="3" s="1"/>
  <c r="J13" i="3"/>
  <c r="G13" i="3" s="1"/>
  <c r="I8" i="3"/>
  <c r="I21" i="3"/>
  <c r="I31" i="3"/>
  <c r="I18" i="3"/>
  <c r="I23" i="3"/>
  <c r="J24" i="3"/>
  <c r="G24" i="3" s="1"/>
  <c r="J22" i="3"/>
  <c r="G22" i="3" s="1"/>
  <c r="J32" i="3"/>
  <c r="G32" i="3" s="1"/>
  <c r="J26" i="3"/>
  <c r="G26" i="3" s="1"/>
  <c r="I32" i="3"/>
  <c r="I25" i="3"/>
  <c r="I13" i="3"/>
  <c r="I16" i="3"/>
  <c r="I34" i="3"/>
  <c r="J34" i="3"/>
  <c r="G34" i="3" s="1"/>
  <c r="J20" i="3"/>
  <c r="G20" i="3" s="1"/>
  <c r="J10" i="3"/>
  <c r="J21" i="3"/>
  <c r="G21" i="3" s="1"/>
  <c r="I27" i="3"/>
  <c r="I35" i="3"/>
  <c r="I29" i="3"/>
  <c r="I28" i="3"/>
  <c r="I36" i="3"/>
  <c r="C114" i="2"/>
  <c r="G12" i="3"/>
  <c r="G38" i="3"/>
  <c r="C116" i="2"/>
  <c r="AK14" i="11"/>
  <c r="G37" i="3"/>
  <c r="C57" i="2"/>
  <c r="C30" i="2"/>
  <c r="C77" i="2"/>
  <c r="C82" i="2"/>
  <c r="C117" i="2"/>
  <c r="C44" i="2"/>
  <c r="C124" i="2"/>
  <c r="C81" i="2"/>
  <c r="C122" i="2"/>
  <c r="C48" i="2"/>
  <c r="C121" i="2"/>
  <c r="C39" i="2"/>
  <c r="C32" i="2"/>
  <c r="C25" i="2"/>
  <c r="C129" i="2"/>
  <c r="G23" i="3"/>
  <c r="C40" i="2"/>
  <c r="C8" i="2"/>
  <c r="C9" i="2"/>
  <c r="C113" i="2"/>
  <c r="C22" i="2"/>
  <c r="C47" i="2"/>
  <c r="C76" i="2"/>
  <c r="C92" i="2"/>
  <c r="C126" i="2"/>
  <c r="C108" i="2"/>
  <c r="C19" i="2"/>
  <c r="C80" i="2"/>
  <c r="C99" i="2"/>
  <c r="C50" i="2"/>
  <c r="C87" i="2"/>
  <c r="C24" i="2"/>
  <c r="C86" i="2"/>
  <c r="C29" i="2"/>
  <c r="C59" i="2"/>
  <c r="C37" i="2"/>
  <c r="C95" i="2"/>
  <c r="C73" i="2"/>
  <c r="C51" i="2"/>
  <c r="C61" i="2"/>
  <c r="C36" i="2"/>
  <c r="C128" i="2"/>
  <c r="C38" i="2"/>
  <c r="C55" i="2"/>
  <c r="C90" i="2"/>
  <c r="C79" i="2"/>
  <c r="C60" i="2"/>
  <c r="C97" i="2"/>
  <c r="C110" i="2"/>
  <c r="C28" i="2"/>
  <c r="C23" i="2"/>
  <c r="C94" i="2"/>
  <c r="C72" i="2"/>
  <c r="C27" i="2"/>
  <c r="C74" i="2"/>
  <c r="C125" i="2"/>
  <c r="C101" i="2"/>
  <c r="O28" i="10"/>
  <c r="C46" i="2" l="1"/>
  <c r="S26" i="11" s="1"/>
  <c r="U26" i="11" s="1"/>
  <c r="G7" i="3"/>
  <c r="G19" i="3"/>
  <c r="A5" i="9"/>
  <c r="I4" i="3"/>
  <c r="D5" i="12"/>
  <c r="D5" i="11"/>
  <c r="G10" i="3"/>
  <c r="D5" i="10"/>
  <c r="J4" i="3"/>
  <c r="I2" i="4" s="1"/>
  <c r="T22" i="11" l="1"/>
  <c r="T31" i="11"/>
  <c r="T19" i="11"/>
  <c r="T28" i="11"/>
  <c r="T16" i="11"/>
  <c r="T25" i="11"/>
  <c r="T13" i="11"/>
  <c r="I13" i="10"/>
  <c r="Q13" i="10" s="1"/>
  <c r="Q19" i="10" s="1"/>
  <c r="I19" i="10"/>
  <c r="N13" i="10"/>
  <c r="N16" i="10"/>
  <c r="N19" i="10"/>
  <c r="Z13" i="12"/>
  <c r="Z46" i="12"/>
  <c r="Z34" i="12"/>
  <c r="Z22" i="12"/>
  <c r="Z55" i="12"/>
  <c r="Z31" i="12"/>
  <c r="Z19" i="12"/>
  <c r="Z52" i="12"/>
  <c r="Z40" i="12"/>
  <c r="Z28" i="12"/>
  <c r="Z16" i="12"/>
  <c r="Z43" i="12"/>
  <c r="Z49" i="12"/>
  <c r="Z37" i="12"/>
  <c r="Z25" i="12"/>
  <c r="P25" i="9"/>
  <c r="F20" i="9"/>
  <c r="P20" i="9"/>
  <c r="F15" i="9"/>
  <c r="F25" i="9"/>
  <c r="P15" i="9"/>
  <c r="D8" i="9"/>
  <c r="X32" i="9" s="1"/>
  <c r="Y32" i="9" s="1"/>
  <c r="Y54" i="12"/>
  <c r="D10" i="9"/>
  <c r="X34" i="9" s="1"/>
  <c r="Y34" i="9" s="1"/>
  <c r="Y20" i="12"/>
  <c r="Z20" i="12" s="1"/>
  <c r="Y12" i="12"/>
  <c r="Y35" i="12"/>
  <c r="AA35" i="12" s="1"/>
  <c r="S21" i="11"/>
  <c r="T21" i="11" s="1"/>
  <c r="Y57" i="12"/>
  <c r="AA57" i="12" s="1"/>
  <c r="D11" i="9"/>
  <c r="X35" i="9" s="1"/>
  <c r="Y35" i="9" s="1"/>
  <c r="Y14" i="12"/>
  <c r="Z14" i="12" s="1"/>
  <c r="Y53" i="12"/>
  <c r="AA53" i="12" s="1"/>
  <c r="S32" i="11"/>
  <c r="S2" i="11" s="1"/>
  <c r="Y38" i="12"/>
  <c r="AA38" i="12" s="1"/>
  <c r="S12" i="11"/>
  <c r="Y47" i="12"/>
  <c r="AA47" i="12" s="1"/>
  <c r="S23" i="11"/>
  <c r="S20" i="11"/>
  <c r="U20" i="11" s="1"/>
  <c r="S14" i="11"/>
  <c r="T14" i="11" s="1"/>
  <c r="Y27" i="12"/>
  <c r="Y42" i="12"/>
  <c r="Y56" i="12"/>
  <c r="Z56" i="12" s="1"/>
  <c r="Y41" i="12"/>
  <c r="Z41" i="12" s="1"/>
  <c r="Y45" i="12"/>
  <c r="Z45" i="12" s="1"/>
  <c r="Y39" i="12"/>
  <c r="Z39" i="12" s="1"/>
  <c r="S15" i="11"/>
  <c r="U15" i="11" s="1"/>
  <c r="Y17" i="12"/>
  <c r="AA17" i="12" s="1"/>
  <c r="M12" i="10"/>
  <c r="O12" i="10" s="1"/>
  <c r="O3" i="10" s="1"/>
  <c r="M21" i="10"/>
  <c r="N21" i="10" s="1"/>
  <c r="Y48" i="12"/>
  <c r="Y50" i="12"/>
  <c r="Z50" i="12" s="1"/>
  <c r="S24" i="11"/>
  <c r="U24" i="11" s="1"/>
  <c r="S18" i="11"/>
  <c r="Y32" i="12"/>
  <c r="AA32" i="12" s="1"/>
  <c r="M14" i="10"/>
  <c r="O14" i="10" s="1"/>
  <c r="S30" i="11"/>
  <c r="Y11" i="12"/>
  <c r="AA11" i="12" s="1"/>
  <c r="S33" i="11"/>
  <c r="U33" i="11" s="1"/>
  <c r="U3" i="11" s="1"/>
  <c r="Y36" i="12"/>
  <c r="Y26" i="12"/>
  <c r="AA26" i="12" s="1"/>
  <c r="Y23" i="12"/>
  <c r="Z23" i="12" s="1"/>
  <c r="M15" i="10"/>
  <c r="N15" i="10" s="1"/>
  <c r="D9" i="9"/>
  <c r="X33" i="9" s="1"/>
  <c r="V33" i="9" s="1"/>
  <c r="Y44" i="12"/>
  <c r="Z44" i="12" s="1"/>
  <c r="M11" i="10"/>
  <c r="S29" i="11"/>
  <c r="T29" i="11" s="1"/>
  <c r="S27" i="11"/>
  <c r="U27" i="11" s="1"/>
  <c r="S11" i="11"/>
  <c r="T11" i="11" s="1"/>
  <c r="Y33" i="12"/>
  <c r="AA33" i="12" s="1"/>
  <c r="S17" i="11"/>
  <c r="T17" i="11" s="1"/>
  <c r="Y51" i="12"/>
  <c r="Z51" i="12" s="1"/>
  <c r="M18" i="10"/>
  <c r="N18" i="10" s="1"/>
  <c r="Y24" i="12"/>
  <c r="Y21" i="12"/>
  <c r="Z21" i="12" s="1"/>
  <c r="Y30" i="12"/>
  <c r="M17" i="10"/>
  <c r="N17" i="10" s="1"/>
  <c r="M20" i="10"/>
  <c r="N20" i="10" s="1"/>
  <c r="Y29" i="12"/>
  <c r="Z29" i="12" s="1"/>
  <c r="Y18" i="12"/>
  <c r="Y15" i="12"/>
  <c r="AA15" i="12" s="1"/>
  <c r="J32" i="9"/>
  <c r="A5" i="12"/>
  <c r="A4" i="12" s="1"/>
  <c r="C34" i="9"/>
  <c r="D34" i="9" s="1"/>
  <c r="C16" i="9"/>
  <c r="D16" i="9" s="1"/>
  <c r="X16" i="9" s="1"/>
  <c r="M27" i="9"/>
  <c r="N27" i="9" s="1"/>
  <c r="X27" i="9" s="1"/>
  <c r="A5" i="10"/>
  <c r="A4" i="10" s="1"/>
  <c r="N32" i="9"/>
  <c r="A4" i="9"/>
  <c r="A5" i="11"/>
  <c r="A4" i="11" s="1"/>
  <c r="C33" i="9"/>
  <c r="D33" i="9" s="1"/>
  <c r="C27" i="9"/>
  <c r="D27" i="9" s="1"/>
  <c r="X25" i="9" s="1"/>
  <c r="C35" i="9"/>
  <c r="J35" i="9" s="1"/>
  <c r="C17" i="9"/>
  <c r="D17" i="9" s="1"/>
  <c r="X17" i="9" s="1"/>
  <c r="C32" i="9"/>
  <c r="M21" i="9"/>
  <c r="N21" i="9" s="1"/>
  <c r="X22" i="9" s="1"/>
  <c r="C26" i="9"/>
  <c r="D26" i="9" s="1"/>
  <c r="X24" i="9" s="1"/>
  <c r="M17" i="9"/>
  <c r="N17" i="9" s="1"/>
  <c r="X19" i="9" s="1"/>
  <c r="C21" i="9"/>
  <c r="D21" i="9" s="1"/>
  <c r="X20" i="9" s="1"/>
  <c r="C22" i="9"/>
  <c r="D22" i="9" s="1"/>
  <c r="X21" i="9" s="1"/>
  <c r="D32" i="9"/>
  <c r="M22" i="9"/>
  <c r="N22" i="9" s="1"/>
  <c r="X23" i="9" s="1"/>
  <c r="M26" i="9"/>
  <c r="N26" i="9" s="1"/>
  <c r="X26" i="9" s="1"/>
  <c r="M16" i="9"/>
  <c r="N16" i="9" s="1"/>
  <c r="X18" i="9" s="1"/>
  <c r="T12" i="11"/>
  <c r="T26" i="11"/>
  <c r="Z38" i="12"/>
  <c r="Z53" i="12"/>
  <c r="N8" i="9"/>
  <c r="Z27" i="12"/>
  <c r="AA20" i="12"/>
  <c r="AA27" i="12"/>
  <c r="U21" i="11"/>
  <c r="L33" i="11" l="1"/>
  <c r="O31" i="11"/>
  <c r="L27" i="11"/>
  <c r="O25" i="11"/>
  <c r="O13" i="11"/>
  <c r="L21" i="11"/>
  <c r="O19" i="11"/>
  <c r="U13" i="12"/>
  <c r="R27" i="12"/>
  <c r="U25" i="12"/>
  <c r="R21" i="12"/>
  <c r="U19" i="12"/>
  <c r="R33" i="12"/>
  <c r="U31" i="12"/>
  <c r="R51" i="12"/>
  <c r="U49" i="12"/>
  <c r="R45" i="12"/>
  <c r="U43" i="12"/>
  <c r="R39" i="12"/>
  <c r="U37" i="12"/>
  <c r="R57" i="12"/>
  <c r="U55" i="12"/>
  <c r="AC13" i="12"/>
  <c r="Z35" i="12"/>
  <c r="V32" i="9"/>
  <c r="J8" i="9"/>
  <c r="Z57" i="12"/>
  <c r="AA41" i="12"/>
  <c r="AA24" i="12"/>
  <c r="AA42" i="12"/>
  <c r="Z30" i="12"/>
  <c r="AA18" i="12"/>
  <c r="Z48" i="12"/>
  <c r="AA12" i="12"/>
  <c r="AA54" i="12"/>
  <c r="U12" i="11"/>
  <c r="AA50" i="12"/>
  <c r="T30" i="11"/>
  <c r="M3" i="10"/>
  <c r="O23" i="11"/>
  <c r="T24" i="11"/>
  <c r="Z47" i="12"/>
  <c r="U47" i="12"/>
  <c r="V47" i="12" s="1"/>
  <c r="AA45" i="12"/>
  <c r="U14" i="11"/>
  <c r="Z32" i="12"/>
  <c r="O20" i="11"/>
  <c r="P20" i="11" s="1"/>
  <c r="J11" i="9"/>
  <c r="Z54" i="12"/>
  <c r="U53" i="12"/>
  <c r="V53" i="12" s="1"/>
  <c r="U30" i="11"/>
  <c r="T20" i="11"/>
  <c r="O11" i="10"/>
  <c r="O2" i="10" s="1"/>
  <c r="D20" i="10"/>
  <c r="T15" i="11"/>
  <c r="O15" i="10"/>
  <c r="V34" i="9"/>
  <c r="N14" i="10"/>
  <c r="I14" i="10"/>
  <c r="K31" i="10" s="1"/>
  <c r="M31" i="10" s="1"/>
  <c r="O31" i="10" s="1"/>
  <c r="J10" i="9"/>
  <c r="AA14" i="12"/>
  <c r="N10" i="9"/>
  <c r="O14" i="11"/>
  <c r="P14" i="11" s="1"/>
  <c r="N9" i="9"/>
  <c r="Z17" i="12"/>
  <c r="Y33" i="9"/>
  <c r="AA48" i="12"/>
  <c r="U35" i="12"/>
  <c r="V35" i="12" s="1"/>
  <c r="V35" i="9"/>
  <c r="N11" i="9"/>
  <c r="N12" i="10"/>
  <c r="N3" i="10" s="1"/>
  <c r="AA39" i="12"/>
  <c r="U18" i="11"/>
  <c r="Z36" i="12"/>
  <c r="O26" i="11"/>
  <c r="P26" i="11" s="1"/>
  <c r="U38" i="12"/>
  <c r="V38" i="12" s="1"/>
  <c r="T32" i="11"/>
  <c r="T2" i="11" s="1"/>
  <c r="Z12" i="12"/>
  <c r="T18" i="11"/>
  <c r="AA23" i="12"/>
  <c r="N11" i="10"/>
  <c r="N2" i="10" s="1"/>
  <c r="Z26" i="12"/>
  <c r="U41" i="12"/>
  <c r="V41" i="12" s="1"/>
  <c r="O21" i="10"/>
  <c r="Z42" i="12"/>
  <c r="U11" i="12"/>
  <c r="V11" i="12" s="1"/>
  <c r="J9" i="9"/>
  <c r="U32" i="11"/>
  <c r="U2" i="11" s="1"/>
  <c r="Z11" i="12"/>
  <c r="U26" i="12"/>
  <c r="V26" i="12" s="1"/>
  <c r="O11" i="11"/>
  <c r="P11" i="11" s="1"/>
  <c r="U11" i="11"/>
  <c r="T27" i="11"/>
  <c r="M2" i="10"/>
  <c r="AA36" i="12"/>
  <c r="O29" i="11"/>
  <c r="P29" i="11" s="1"/>
  <c r="I11" i="10"/>
  <c r="J11" i="10" s="1"/>
  <c r="U29" i="11"/>
  <c r="T33" i="11"/>
  <c r="T3" i="11" s="1"/>
  <c r="AA44" i="12"/>
  <c r="U23" i="11"/>
  <c r="T23" i="11"/>
  <c r="U56" i="12"/>
  <c r="V56" i="12" s="1"/>
  <c r="U44" i="12"/>
  <c r="V44" i="12" s="1"/>
  <c r="AA56" i="12"/>
  <c r="O32" i="11"/>
  <c r="P32" i="11" s="1"/>
  <c r="AA51" i="12"/>
  <c r="S3" i="11"/>
  <c r="U50" i="12"/>
  <c r="V50" i="12" s="1"/>
  <c r="U17" i="11"/>
  <c r="U23" i="12"/>
  <c r="V23" i="12" s="1"/>
  <c r="U32" i="12"/>
  <c r="V32" i="12" s="1"/>
  <c r="O17" i="11"/>
  <c r="P17" i="11" s="1"/>
  <c r="U20" i="12"/>
  <c r="V20" i="12" s="1"/>
  <c r="Z33" i="12"/>
  <c r="O18" i="10"/>
  <c r="AA21" i="12"/>
  <c r="Z24" i="12"/>
  <c r="AA30" i="12"/>
  <c r="I17" i="10"/>
  <c r="J17" i="10" s="1"/>
  <c r="O20" i="10"/>
  <c r="O17" i="10"/>
  <c r="I20" i="10"/>
  <c r="K32" i="10" s="1"/>
  <c r="M32" i="10" s="1"/>
  <c r="U29" i="12"/>
  <c r="V29" i="12" s="1"/>
  <c r="AA29" i="12"/>
  <c r="U17" i="12"/>
  <c r="V17" i="12" s="1"/>
  <c r="Z18" i="12"/>
  <c r="U14" i="12"/>
  <c r="V14" i="12" s="1"/>
  <c r="Z15" i="12"/>
  <c r="N34" i="9"/>
  <c r="N35" i="9"/>
  <c r="J34" i="9"/>
  <c r="D35" i="9"/>
  <c r="N33" i="9"/>
  <c r="J33" i="9"/>
  <c r="AA32" i="9"/>
  <c r="AB32" i="9"/>
  <c r="Z34" i="9"/>
  <c r="AA34" i="9"/>
  <c r="AB34" i="9"/>
  <c r="Z35" i="9"/>
  <c r="AB35" i="9"/>
  <c r="AB33" i="9"/>
  <c r="AC32" i="9"/>
  <c r="AC35" i="9"/>
  <c r="Z32" i="9"/>
  <c r="AC33" i="9"/>
  <c r="Z33" i="9"/>
  <c r="AA35" i="9"/>
  <c r="AC34" i="9"/>
  <c r="AA33" i="9"/>
  <c r="P23" i="11"/>
  <c r="AC19" i="12" l="1"/>
  <c r="AC25" i="12" s="1"/>
  <c r="AC31" i="12" s="1"/>
  <c r="AC37" i="12" s="1"/>
  <c r="AC43" i="12" s="1"/>
  <c r="AC49" i="12" s="1"/>
  <c r="AC55" i="12" s="1"/>
  <c r="R15" i="12"/>
  <c r="O18" i="12" s="1"/>
  <c r="Z16" i="11"/>
  <c r="Z28" i="11" s="1"/>
  <c r="AG24" i="11"/>
  <c r="AI24" i="11" s="1"/>
  <c r="AK24" i="11" s="1"/>
  <c r="J14" i="10"/>
  <c r="N31" i="10"/>
  <c r="AP36" i="12"/>
  <c r="AR36" i="12" s="1"/>
  <c r="AT36" i="12" s="1"/>
  <c r="AP38" i="12"/>
  <c r="AR38" i="12" s="1"/>
  <c r="AS38" i="12" s="1"/>
  <c r="AP37" i="12"/>
  <c r="AR37" i="12" s="1"/>
  <c r="AT37" i="12" s="1"/>
  <c r="AG26" i="11"/>
  <c r="AI26" i="11" s="1"/>
  <c r="AK26" i="11" s="1"/>
  <c r="AG23" i="11"/>
  <c r="AI23" i="11" s="1"/>
  <c r="AK23" i="11" s="1"/>
  <c r="AP40" i="12"/>
  <c r="AR40" i="12" s="1"/>
  <c r="AT40" i="12" s="1"/>
  <c r="AP42" i="12"/>
  <c r="AR42" i="12" s="1"/>
  <c r="AT42" i="12" s="1"/>
  <c r="AG25" i="11"/>
  <c r="AI25" i="11" s="1"/>
  <c r="AJ25" i="11" s="1"/>
  <c r="J20" i="10"/>
  <c r="AP35" i="12"/>
  <c r="AR35" i="12" s="1"/>
  <c r="AT35" i="12" s="1"/>
  <c r="AP39" i="12"/>
  <c r="AR39" i="12" s="1"/>
  <c r="AS39" i="12" s="1"/>
  <c r="AP41" i="12"/>
  <c r="AR41" i="12" s="1"/>
  <c r="AS41" i="12" s="1"/>
  <c r="N32" i="10"/>
  <c r="O32" i="10"/>
  <c r="O30" i="12" l="1"/>
  <c r="O54" i="12"/>
  <c r="O42" i="12"/>
  <c r="AF16" i="12"/>
  <c r="AF28" i="12" s="1"/>
  <c r="AF40" i="12" s="1"/>
  <c r="AF52" i="12" s="1"/>
  <c r="AJ24" i="11"/>
  <c r="AS36" i="12"/>
  <c r="AT38" i="12"/>
  <c r="AJ23" i="11"/>
  <c r="AS37" i="12"/>
  <c r="AJ26" i="11"/>
  <c r="AS40" i="12"/>
  <c r="AS42" i="12"/>
  <c r="AK25" i="11"/>
  <c r="AT39" i="12"/>
  <c r="AS35" i="12"/>
  <c r="AT41" i="12"/>
  <c r="AG52" i="12" l="1"/>
  <c r="AI22" i="12" l="1"/>
  <c r="AI46" i="12" s="1"/>
</calcChain>
</file>

<file path=xl/comments1.xml><?xml version="1.0" encoding="utf-8"?>
<comments xmlns="http://schemas.openxmlformats.org/spreadsheetml/2006/main">
  <authors>
    <author>FFL</author>
  </authors>
  <commentList>
    <comment ref="V5" authorId="0">
      <text>
        <r>
          <rPr>
            <b/>
            <sz val="8"/>
            <color indexed="81"/>
            <rFont val="Tahoma"/>
            <family val="2"/>
          </rPr>
          <t>Ne pas effacer</t>
        </r>
      </text>
    </comment>
  </commentList>
</comments>
</file>

<file path=xl/comments2.xml><?xml version="1.0" encoding="utf-8"?>
<comments xmlns="http://schemas.openxmlformats.org/spreadsheetml/2006/main">
  <authors>
    <author>jm.gourdin</author>
  </authors>
  <commentList>
    <comment ref="I3" authorId="0">
      <text>
        <r>
          <rPr>
            <b/>
            <sz val="9"/>
            <color indexed="81"/>
            <rFont val="Tahoma"/>
            <family val="2"/>
          </rPr>
          <t>formule matricielle</t>
        </r>
        <r>
          <rPr>
            <sz val="9"/>
            <color indexed="81"/>
            <rFont val="Tahoma"/>
            <family val="2"/>
          </rPr>
          <t xml:space="preserve">
</t>
        </r>
      </text>
    </comment>
  </commentList>
</comments>
</file>

<file path=xl/comments3.xml><?xml version="1.0" encoding="utf-8"?>
<comments xmlns="http://schemas.openxmlformats.org/spreadsheetml/2006/main">
  <authors>
    <author>FFL</author>
  </authors>
  <commentList>
    <comment ref="B3" authorId="0">
      <text>
        <r>
          <rPr>
            <sz val="8"/>
            <color indexed="81"/>
            <rFont val="Tahoma"/>
            <family val="2"/>
          </rPr>
          <t>N° lutteurs pour tableau de marque.
MFC Police blanche si #N/A</t>
        </r>
      </text>
    </comment>
    <comment ref="F6" authorId="0">
      <text>
        <r>
          <rPr>
            <sz val="8"/>
            <color indexed="81"/>
            <rFont val="Tahoma"/>
            <family val="2"/>
          </rPr>
          <t>N° combat et tapis</t>
        </r>
      </text>
    </comment>
  </commentList>
</comments>
</file>

<file path=xl/comments4.xml><?xml version="1.0" encoding="utf-8"?>
<comments xmlns="http://schemas.openxmlformats.org/spreadsheetml/2006/main">
  <authors>
    <author>FFL</author>
  </authors>
  <commentList>
    <comment ref="AA10" authorId="0">
      <text>
        <r>
          <rPr>
            <sz val="7"/>
            <color indexed="81"/>
            <rFont val="Tahoma"/>
            <family val="2"/>
          </rPr>
          <t>En modifiant ce N° tous les numéro du tours se modifient</t>
        </r>
      </text>
    </comment>
  </commentList>
</comments>
</file>

<file path=xl/sharedStrings.xml><?xml version="1.0" encoding="utf-8"?>
<sst xmlns="http://schemas.openxmlformats.org/spreadsheetml/2006/main" count="2191" uniqueCount="459">
  <si>
    <r>
      <rPr>
        <b/>
        <i/>
        <sz val="9"/>
        <color rgb="FFFFC000"/>
        <rFont val="Arial"/>
        <family val="2"/>
      </rPr>
      <t>COMPÉTITION</t>
    </r>
    <r>
      <rPr>
        <i/>
        <sz val="9"/>
        <color rgb="FFFFC000"/>
        <rFont val="Arial"/>
        <family val="2"/>
      </rPr>
      <t xml:space="preserve"> </t>
    </r>
    <r>
      <rPr>
        <i/>
        <sz val="6"/>
        <color rgb="FFFFC000"/>
        <rFont val="Arial"/>
        <family val="2"/>
      </rPr>
      <t>(nature, style, catégorie d'âge, lieu, date)</t>
    </r>
  </si>
  <si>
    <t xml:space="preserve">LUTTEURS PESÉS </t>
  </si>
  <si>
    <t xml:space="preserve">INSCRITS </t>
  </si>
  <si>
    <t>Nb tableaux :</t>
  </si>
  <si>
    <t>style_age</t>
  </si>
  <si>
    <t>style_age_pd_app</t>
  </si>
  <si>
    <t>STYLE</t>
  </si>
  <si>
    <t>AGE</t>
  </si>
  <si>
    <t>POIDS engag.</t>
  </si>
  <si>
    <t>POIDS
inscrits</t>
  </si>
  <si>
    <t>POIDS
réel</t>
  </si>
  <si>
    <t>N° Pesée</t>
  </si>
  <si>
    <t>N° Appar</t>
  </si>
  <si>
    <t>NOM</t>
  </si>
  <si>
    <t>Prénom</t>
  </si>
  <si>
    <t>Club</t>
  </si>
  <si>
    <t>CR</t>
  </si>
  <si>
    <t/>
  </si>
  <si>
    <t>ñ</t>
  </si>
  <si>
    <t>N°</t>
  </si>
  <si>
    <t>POIDS</t>
  </si>
  <si>
    <t>TABLEAUX</t>
  </si>
  <si>
    <t>Engagés</t>
  </si>
  <si>
    <t>Pesés</t>
  </si>
  <si>
    <t xml:space="preserve"> NOM TABLEAU CRÉE</t>
  </si>
  <si>
    <t>MESSAGE</t>
  </si>
  <si>
    <t>Formule en O7 incrémentée=SI(N7&lt;&gt;"";SI(ET($U$4&lt;&gt;"";$W$4&lt;&gt;"");SOMME.SI.ENS($I$7:$I$500;$H$7:$H$500;N7;$B$7:$B$500;$U$4;$C$7:$C$500;$W$4);SI(ET($U$4="";$W$4="");SOMME.SI.ENS($I$7:$I$500;$H$7:$H$500;N7);SI(ET($U$4="";$W$4&lt;&gt;"");SOMME.SI.ENS($I$7:$I$500;$H$7:$H$500;N7;$C$7:$C$500;$W$4);SI(ET($U$4&lt;&gt;"";$W$4="");SOMME.SI.ENS($I$7:$I$500;$H$7:$H$500;N7;$B$7:$B$500;$U$4)))));"")</t>
  </si>
  <si>
    <t>Formule en S7=SI(R7&lt;&gt;"";SI(ET($U$4&lt;&gt;"";$W$4&lt;&gt;"");SOMME.SI.ENS($I$7:$I$500;$G$7:$G$500;R7;$B$7:$B$500;$U$4;$C$7:$C$500;$W$4);SI(ET($U$4="";$W$4="");SOMME.SI.ENS($I$7:$I$500;$G$7:$G$500;R7);SI(ET($U$4="";$W$4&lt;&gt;"");SOMME.SI.ENS($I$7:$I$500;$G$7:$G$500;R7;$C$7:$C$500;$W$4);SI(ET($U$4&lt;&gt;"";$W$4="");SOMME.SI.ENS($I$7:$I$500;$G$7:$G$500;R7;$B$7:$B$500;$U$4)))));"")</t>
  </si>
  <si>
    <t>Clubs  :</t>
  </si>
  <si>
    <t>Colonnes utilisés par macro CLASSEMENT EQUIPES (Filtre avancé + copier coller sans doublon)</t>
  </si>
  <si>
    <t xml:space="preserve">Comités : </t>
  </si>
  <si>
    <t>Total</t>
  </si>
  <si>
    <t>U4 et W4 utilisés pour le choix du clt équipe</t>
  </si>
  <si>
    <t>Nb lutteurs (par macro)</t>
  </si>
  <si>
    <t>Style</t>
  </si>
  <si>
    <t>Age</t>
  </si>
  <si>
    <t>Poids</t>
  </si>
  <si>
    <t>Clt</t>
  </si>
  <si>
    <t>NOM Prénom</t>
  </si>
  <si>
    <t>Pts</t>
  </si>
  <si>
    <t>Pt</t>
  </si>
  <si>
    <t>Fédération Française de Lutte</t>
  </si>
  <si>
    <t>Lutteur(se)s  :</t>
  </si>
  <si>
    <t xml:space="preserve">CLASSEMENT COMITÉS RÉGIONAUX </t>
  </si>
  <si>
    <t xml:space="preserve">9 pt aux 1er, 7 pt aux 2è, 6 pt 3è, 5 pt 4è, 4 pt 5è, 2 pt 7è, 1 pt aux autres </t>
  </si>
  <si>
    <t>CLASSEMENT DES CLUBS</t>
  </si>
  <si>
    <t>FINALISTES 1e-2e et 3e-5e</t>
  </si>
  <si>
    <t>PLACE</t>
  </si>
  <si>
    <t>NOM &amp; Prénom</t>
  </si>
  <si>
    <t>CLUB</t>
  </si>
  <si>
    <t>LIBRE</t>
  </si>
  <si>
    <t>MINIME</t>
  </si>
  <si>
    <t>1e</t>
  </si>
  <si>
    <t>GRECO</t>
  </si>
  <si>
    <t>CADET</t>
  </si>
  <si>
    <t>SENIOR</t>
  </si>
  <si>
    <t>FEMININE</t>
  </si>
  <si>
    <t xml:space="preserve"> Nb bulletin imprimé fixé dans la rubrique options page acceuil
</t>
  </si>
  <si>
    <t>Juge</t>
  </si>
  <si>
    <t>QUALIFICATION</t>
  </si>
  <si>
    <t>FFL - Correspondances catégories d'âge et de poids</t>
  </si>
  <si>
    <r>
      <rPr>
        <b/>
        <i/>
        <sz val="10"/>
        <color rgb="FF3333FF"/>
        <rFont val="Arial"/>
        <family val="2"/>
      </rPr>
      <t>"Tolérance poids"</t>
    </r>
    <r>
      <rPr>
        <b/>
        <sz val="10"/>
        <color rgb="FF3333FF"/>
        <rFont val="Arial"/>
        <family val="2"/>
      </rPr>
      <t xml:space="preserve"> =&gt; Les catégories automatiquement modifiées en choisissant la tolérance dans colonne </t>
    </r>
    <r>
      <rPr>
        <b/>
        <i/>
        <sz val="10"/>
        <color rgb="FF3333FF"/>
        <rFont val="Arial"/>
        <family val="2"/>
      </rPr>
      <t>"Modif. cat</t>
    </r>
    <r>
      <rPr>
        <b/>
        <sz val="10"/>
        <color rgb="FF3333FF"/>
        <rFont val="Arial"/>
        <family val="2"/>
      </rPr>
      <t>."</t>
    </r>
  </si>
  <si>
    <t>(tolérance)</t>
  </si>
  <si>
    <t>Style&amp;Age (formule)</t>
  </si>
  <si>
    <t xml:space="preserve">  Age</t>
  </si>
  <si>
    <t>Modif. cat.</t>
  </si>
  <si>
    <t>Cat 1</t>
  </si>
  <si>
    <t>Cat 2</t>
  </si>
  <si>
    <t>Cat 3</t>
  </si>
  <si>
    <t>Cat 4</t>
  </si>
  <si>
    <t>Cat 5</t>
  </si>
  <si>
    <t>Cat 6</t>
  </si>
  <si>
    <t>Cat 7</t>
  </si>
  <si>
    <t>Cat 8</t>
  </si>
  <si>
    <t>Cat 9</t>
  </si>
  <si>
    <t>Cat 10</t>
  </si>
  <si>
    <t>Cat 11</t>
  </si>
  <si>
    <t>Cat 12</t>
  </si>
  <si>
    <t>Cat 13</t>
  </si>
  <si>
    <t>JUNIOR</t>
  </si>
  <si>
    <t>VETERAN A</t>
  </si>
  <si>
    <t>VETERAN B</t>
  </si>
  <si>
    <t>VETERAN C</t>
  </si>
  <si>
    <t>VETERAN D</t>
  </si>
  <si>
    <t xml:space="preserve">N° combat </t>
  </si>
  <si>
    <t xml:space="preserve">Tour </t>
  </si>
  <si>
    <t>TOUR 1</t>
  </si>
  <si>
    <t>IMPR TABLEAU</t>
  </si>
  <si>
    <t>IMPR COMBATS</t>
  </si>
  <si>
    <t>CRITERES CLT</t>
  </si>
  <si>
    <t>VICT - PT CLT</t>
  </si>
  <si>
    <t>PDF (double clic)</t>
  </si>
  <si>
    <t>TAPIS</t>
  </si>
  <si>
    <t>Combat n°</t>
  </si>
  <si>
    <t>Vict.</t>
  </si>
  <si>
    <t>Pt Clt</t>
  </si>
  <si>
    <t>Pt T.</t>
  </si>
  <si>
    <t>Vict</t>
  </si>
  <si>
    <t>Pt clt</t>
  </si>
  <si>
    <t>Pt T</t>
  </si>
  <si>
    <t>TOUR 2</t>
  </si>
  <si>
    <t>TOUR 3</t>
  </si>
  <si>
    <t>Le classement proposé ci-dessous est basé uniquement sur le nombre de victoires. Les ex-aequo sont à départager selon les critères de classement (cf. bouton ci-dessus).</t>
  </si>
  <si>
    <t>N° app.</t>
  </si>
  <si>
    <t>CLASSEMENT</t>
  </si>
  <si>
    <t>VT</t>
  </si>
  <si>
    <t>VS</t>
  </si>
  <si>
    <t>&gt; A LIRE</t>
  </si>
  <si>
    <t>REP 1</t>
  </si>
  <si>
    <t>1/2 FINALE</t>
  </si>
  <si>
    <t>FINALE 1-2</t>
  </si>
  <si>
    <t>IMPRIMER</t>
  </si>
  <si>
    <t>PDF</t>
  </si>
  <si>
    <t>1A</t>
  </si>
  <si>
    <t>Place 3e-4e</t>
  </si>
  <si>
    <t>1B</t>
  </si>
  <si>
    <t>N° app</t>
  </si>
  <si>
    <t xml:space="preserve"> CLASSEMENT</t>
  </si>
  <si>
    <t>Utilisé par formule si</t>
  </si>
  <si>
    <t>REP 3</t>
  </si>
  <si>
    <t>REP 2</t>
  </si>
  <si>
    <t>1/4 FINALE</t>
  </si>
  <si>
    <t>combat a déjà eu lieu</t>
  </si>
  <si>
    <t>Qual</t>
  </si>
  <si>
    <t>1/4F</t>
  </si>
  <si>
    <t>1.9</t>
  </si>
  <si>
    <t>5.13</t>
  </si>
  <si>
    <t>3.11</t>
  </si>
  <si>
    <t>7.15</t>
  </si>
  <si>
    <t>2.10</t>
  </si>
  <si>
    <t>1D</t>
  </si>
  <si>
    <t>2A</t>
  </si>
  <si>
    <t>6.14</t>
  </si>
  <si>
    <t>4.12</t>
  </si>
  <si>
    <t>8.16</t>
  </si>
  <si>
    <t>2B</t>
  </si>
  <si>
    <t>1C</t>
  </si>
  <si>
    <t>REP 5</t>
  </si>
  <si>
    <t>REP 4</t>
  </si>
  <si>
    <t>1/8 FINALE</t>
  </si>
  <si>
    <t>1/8F</t>
  </si>
  <si>
    <t>1.17</t>
  </si>
  <si>
    <t>9.25</t>
  </si>
  <si>
    <t>5.21</t>
  </si>
  <si>
    <t>13.29</t>
  </si>
  <si>
    <t>3.19</t>
  </si>
  <si>
    <t>1H</t>
  </si>
  <si>
    <t>11.27</t>
  </si>
  <si>
    <t>7.23</t>
  </si>
  <si>
    <t>15.31</t>
  </si>
  <si>
    <t>2.18</t>
  </si>
  <si>
    <t>10.26</t>
  </si>
  <si>
    <t>6.22</t>
  </si>
  <si>
    <t>2C</t>
  </si>
  <si>
    <t>1G</t>
  </si>
  <si>
    <t>3A</t>
  </si>
  <si>
    <t>14.30</t>
  </si>
  <si>
    <t>4.20</t>
  </si>
  <si>
    <t>12.28</t>
  </si>
  <si>
    <t>8.24</t>
  </si>
  <si>
    <t>16.32</t>
  </si>
  <si>
    <t>1F</t>
  </si>
  <si>
    <t>3B</t>
  </si>
  <si>
    <t>2D</t>
  </si>
  <si>
    <t>1E</t>
  </si>
  <si>
    <t>CLASSEMENT GENERAL</t>
  </si>
  <si>
    <t>Version 27/09/2017</t>
  </si>
  <si>
    <t>A</t>
  </si>
  <si>
    <t>B</t>
  </si>
  <si>
    <t>C</t>
  </si>
  <si>
    <t>CAT AGE</t>
  </si>
  <si>
    <t xml:space="preserve"> LICENCE</t>
  </si>
  <si>
    <t>Cadet1 U17</t>
  </si>
  <si>
    <t>Cadet2 U17</t>
  </si>
  <si>
    <t>Minime2 U15</t>
  </si>
  <si>
    <t>Minime1 U15</t>
  </si>
  <si>
    <t>Benjamin2 U13</t>
  </si>
  <si>
    <t>ALONSO</t>
  </si>
  <si>
    <t>Juline</t>
  </si>
  <si>
    <t>Dreux OL Atlas</t>
  </si>
  <si>
    <t>BENAÏACH</t>
  </si>
  <si>
    <t>Clara</t>
  </si>
  <si>
    <t>Compans</t>
  </si>
  <si>
    <t>BOUCHENTER</t>
  </si>
  <si>
    <t>Fadela</t>
  </si>
  <si>
    <t>BOURRU</t>
  </si>
  <si>
    <t>Auriane</t>
  </si>
  <si>
    <t>Sotteville les Rouen</t>
  </si>
  <si>
    <t>BRACQ</t>
  </si>
  <si>
    <t>Lauryne</t>
  </si>
  <si>
    <t>BUISSON</t>
  </si>
  <si>
    <t>Gwendoline</t>
  </si>
  <si>
    <t>CHEVESSIER</t>
  </si>
  <si>
    <t>La Ville aux Dames</t>
  </si>
  <si>
    <t>LE GUILCHER</t>
  </si>
  <si>
    <t>Anaëlle</t>
  </si>
  <si>
    <t>MENDES</t>
  </si>
  <si>
    <t>Eloise</t>
  </si>
  <si>
    <t>Aulnay SCLA</t>
  </si>
  <si>
    <t>POTVIN</t>
  </si>
  <si>
    <t>Laurine</t>
  </si>
  <si>
    <t>Balleroy</t>
  </si>
  <si>
    <t>SAINT CLAIR</t>
  </si>
  <si>
    <t>Sascha</t>
  </si>
  <si>
    <t>ARAR</t>
  </si>
  <si>
    <t>Ilies</t>
  </si>
  <si>
    <t>Younes</t>
  </si>
  <si>
    <t>AURKHANOV</t>
  </si>
  <si>
    <t>Said</t>
  </si>
  <si>
    <t>Joué les Tours CL</t>
  </si>
  <si>
    <t>BEDDIAF</t>
  </si>
  <si>
    <t>Ilyas</t>
  </si>
  <si>
    <t>Le Havre CL</t>
  </si>
  <si>
    <t>BOQUET</t>
  </si>
  <si>
    <t>Quentin</t>
  </si>
  <si>
    <t>Rouen ASPTT</t>
  </si>
  <si>
    <t>BRAULT</t>
  </si>
  <si>
    <t>Antoine</t>
  </si>
  <si>
    <t>CHALCOL</t>
  </si>
  <si>
    <t>Damian</t>
  </si>
  <si>
    <t>Créteil</t>
  </si>
  <si>
    <t>CHEMIN</t>
  </si>
  <si>
    <t>Pierre</t>
  </si>
  <si>
    <t>CHRETIEN</t>
  </si>
  <si>
    <t>Julien</t>
  </si>
  <si>
    <t>Valognes</t>
  </si>
  <si>
    <t>DJABAEV</t>
  </si>
  <si>
    <t>Bilal</t>
  </si>
  <si>
    <t>ELKAID</t>
  </si>
  <si>
    <t>Abdelkader</t>
  </si>
  <si>
    <t>FAUTRAT</t>
  </si>
  <si>
    <t>Marius</t>
  </si>
  <si>
    <t>FEHIM</t>
  </si>
  <si>
    <t>Hamed</t>
  </si>
  <si>
    <t>FOUACHE</t>
  </si>
  <si>
    <t>Aywil</t>
  </si>
  <si>
    <t>HOUMI</t>
  </si>
  <si>
    <t>Soulaimane</t>
  </si>
  <si>
    <t>ISLAMKHANOV</t>
  </si>
  <si>
    <t>Abdullah</t>
  </si>
  <si>
    <t>LECLERC</t>
  </si>
  <si>
    <t>Bastien</t>
  </si>
  <si>
    <t>LEPOITTEVIN</t>
  </si>
  <si>
    <t>Robin</t>
  </si>
  <si>
    <t>METERFI</t>
  </si>
  <si>
    <t>MICHOT</t>
  </si>
  <si>
    <t>Remi</t>
  </si>
  <si>
    <t>PASQUIER</t>
  </si>
  <si>
    <t>Théo</t>
  </si>
  <si>
    <t>SAFI</t>
  </si>
  <si>
    <t>Aymen</t>
  </si>
  <si>
    <t>Aulnay CMASA</t>
  </si>
  <si>
    <t>VARIGAULT HALOPE</t>
  </si>
  <si>
    <t>Nathan</t>
  </si>
  <si>
    <t>AYACHI</t>
  </si>
  <si>
    <t>Charhazed</t>
  </si>
  <si>
    <t>FATAHINE</t>
  </si>
  <si>
    <t>Melissa</t>
  </si>
  <si>
    <t>Bagnolet</t>
  </si>
  <si>
    <t>FLOREA POP</t>
  </si>
  <si>
    <t>Narcisa Mariana</t>
  </si>
  <si>
    <t>GREBENT</t>
  </si>
  <si>
    <t>Stecy</t>
  </si>
  <si>
    <t>KANOUTE</t>
  </si>
  <si>
    <t>Imany</t>
  </si>
  <si>
    <t>LECROQ</t>
  </si>
  <si>
    <t>Chloé</t>
  </si>
  <si>
    <t>LOQMANE</t>
  </si>
  <si>
    <t>Shaima</t>
  </si>
  <si>
    <t>ALLIX</t>
  </si>
  <si>
    <t>Louis</t>
  </si>
  <si>
    <t>BEKAROV</t>
  </si>
  <si>
    <t>Mohamed-Amin</t>
  </si>
  <si>
    <t>Le Mans CLS</t>
  </si>
  <si>
    <t>BELARBI</t>
  </si>
  <si>
    <t>Redha</t>
  </si>
  <si>
    <t>Dorian</t>
  </si>
  <si>
    <t>BENBADRA</t>
  </si>
  <si>
    <t>Ali</t>
  </si>
  <si>
    <t>BONNEMENT</t>
  </si>
  <si>
    <t>Pacôme</t>
  </si>
  <si>
    <t>BOUHASSOUNE</t>
  </si>
  <si>
    <t>Hamza</t>
  </si>
  <si>
    <t>Ivry/Seine</t>
  </si>
  <si>
    <t>BOUKERROUCHE</t>
  </si>
  <si>
    <t>Abdallah</t>
  </si>
  <si>
    <t>CHAMBINAUD</t>
  </si>
  <si>
    <t>Gildas</t>
  </si>
  <si>
    <t>DADAROV</t>
  </si>
  <si>
    <t>Minkail</t>
  </si>
  <si>
    <t>DIOP</t>
  </si>
  <si>
    <t>Ismael</t>
  </si>
  <si>
    <t>DJENANE</t>
  </si>
  <si>
    <t>NaÏm</t>
  </si>
  <si>
    <t>Riyas</t>
  </si>
  <si>
    <t>DORVELUS</t>
  </si>
  <si>
    <t>Allan</t>
  </si>
  <si>
    <t>Rosny sous Bois</t>
  </si>
  <si>
    <t>GADOMSKI</t>
  </si>
  <si>
    <t>Arthur</t>
  </si>
  <si>
    <t>GAUCHET</t>
  </si>
  <si>
    <t>Henri</t>
  </si>
  <si>
    <t>GUILBERT</t>
  </si>
  <si>
    <t>Kévin</t>
  </si>
  <si>
    <t>GUILLOT</t>
  </si>
  <si>
    <t>HANGARD</t>
  </si>
  <si>
    <t>KHANAROV</t>
  </si>
  <si>
    <t>Adam</t>
  </si>
  <si>
    <t>LAMPIN</t>
  </si>
  <si>
    <t>LOPES</t>
  </si>
  <si>
    <t>Abdelhaqq</t>
  </si>
  <si>
    <t>MAMATIEV</t>
  </si>
  <si>
    <t>Kérim</t>
  </si>
  <si>
    <t>MIHMAT</t>
  </si>
  <si>
    <t>MONNET</t>
  </si>
  <si>
    <t>Morgan</t>
  </si>
  <si>
    <t>NAKAEV</t>
  </si>
  <si>
    <t>Abdoul-Malek</t>
  </si>
  <si>
    <t>OISAIEV</t>
  </si>
  <si>
    <t>Abdul-Kerim</t>
  </si>
  <si>
    <t>PANCAR</t>
  </si>
  <si>
    <t>Karim</t>
  </si>
  <si>
    <t>PARIS</t>
  </si>
  <si>
    <t>Nicolas</t>
  </si>
  <si>
    <t>PESLERBE</t>
  </si>
  <si>
    <t>Hyppolite</t>
  </si>
  <si>
    <t>ROBIN</t>
  </si>
  <si>
    <t>Achille</t>
  </si>
  <si>
    <t>SAIDANE</t>
  </si>
  <si>
    <t>Salem</t>
  </si>
  <si>
    <t>SAIDOULAEV</t>
  </si>
  <si>
    <t>Bakar</t>
  </si>
  <si>
    <t>SANNIER</t>
  </si>
  <si>
    <t>Mathys</t>
  </si>
  <si>
    <t>TUNTUEV</t>
  </si>
  <si>
    <t>Ratmir</t>
  </si>
  <si>
    <t>VANDEN ABEELE</t>
  </si>
  <si>
    <t>VISSAITOV</t>
  </si>
  <si>
    <t>Rokhman</t>
  </si>
  <si>
    <t>ZIHOUNE</t>
  </si>
  <si>
    <t>Amine</t>
  </si>
  <si>
    <t>CVL</t>
  </si>
  <si>
    <t>IDF</t>
  </si>
  <si>
    <t>NOR</t>
  </si>
  <si>
    <t>PDL</t>
  </si>
  <si>
    <t>COUPE DE DREUX MINIME CADET LUTTE LIBRE &amp; FEMININE - 26/11/2017</t>
  </si>
  <si>
    <t>095510</t>
  </si>
  <si>
    <t>097766</t>
  </si>
  <si>
    <t>INSCRIPTION - PESÉE</t>
  </si>
  <si>
    <t>102389</t>
  </si>
  <si>
    <t>120565</t>
  </si>
  <si>
    <t>102388</t>
  </si>
  <si>
    <t>144564</t>
  </si>
  <si>
    <t>090947</t>
  </si>
  <si>
    <t>142595</t>
  </si>
  <si>
    <t>134645</t>
  </si>
  <si>
    <t>133462</t>
  </si>
  <si>
    <t>090946</t>
  </si>
  <si>
    <t>134123</t>
  </si>
  <si>
    <t>TOUMIAT</t>
  </si>
  <si>
    <t>Billal</t>
  </si>
  <si>
    <t>Saint-Pierre des Corps</t>
  </si>
  <si>
    <t>AKHMETOV</t>
  </si>
  <si>
    <t>Turpal Ali</t>
  </si>
  <si>
    <t>SNOUCI</t>
  </si>
  <si>
    <t>Charef</t>
  </si>
  <si>
    <t>LE FLAOUTER</t>
  </si>
  <si>
    <t>Kylian</t>
  </si>
  <si>
    <t>Isaak</t>
  </si>
  <si>
    <t>Asludi</t>
  </si>
  <si>
    <t>Aslambek</t>
  </si>
  <si>
    <t>080173</t>
  </si>
  <si>
    <t>046420</t>
  </si>
  <si>
    <t>079469</t>
  </si>
  <si>
    <t>099187</t>
  </si>
  <si>
    <t>142746</t>
  </si>
  <si>
    <t>114154</t>
  </si>
  <si>
    <t>141100</t>
  </si>
  <si>
    <t>141133</t>
  </si>
  <si>
    <t>141134</t>
  </si>
  <si>
    <t>113643</t>
  </si>
  <si>
    <t>115066</t>
  </si>
  <si>
    <t>113642</t>
  </si>
  <si>
    <t>AKLI BERC</t>
  </si>
  <si>
    <t>Hocine</t>
  </si>
  <si>
    <t>BACHSCHMIDT</t>
  </si>
  <si>
    <t>Gautier</t>
  </si>
  <si>
    <t>BRILLON</t>
  </si>
  <si>
    <t>Theo</t>
  </si>
  <si>
    <t>DIAWARA</t>
  </si>
  <si>
    <t>Yahaya</t>
  </si>
  <si>
    <t>MARTIN</t>
  </si>
  <si>
    <t>Maryline</t>
  </si>
  <si>
    <t>MASBAHI</t>
  </si>
  <si>
    <t>Rayan</t>
  </si>
  <si>
    <t>Henzo</t>
  </si>
  <si>
    <t>POGHOSYAN</t>
  </si>
  <si>
    <t>Manvel</t>
  </si>
  <si>
    <t>SNJOYAN</t>
  </si>
  <si>
    <t>Gagik</t>
  </si>
  <si>
    <t>SOGHOMONYAN</t>
  </si>
  <si>
    <t>Grigor</t>
  </si>
  <si>
    <t>104788</t>
  </si>
  <si>
    <t>AIDOUD</t>
  </si>
  <si>
    <t>Amir</t>
  </si>
  <si>
    <t>117733</t>
  </si>
  <si>
    <t>144500</t>
  </si>
  <si>
    <t>145095</t>
  </si>
  <si>
    <t>120753</t>
  </si>
  <si>
    <t>ALBEKOV</t>
  </si>
  <si>
    <t>Said-Ahmad</t>
  </si>
  <si>
    <t>DAVLETOV</t>
  </si>
  <si>
    <t>David</t>
  </si>
  <si>
    <t>GUEREHANOV</t>
  </si>
  <si>
    <t>KHADJIEV</t>
  </si>
  <si>
    <t>Assadoulla</t>
  </si>
  <si>
    <t>143764</t>
  </si>
  <si>
    <t>OUADI</t>
  </si>
  <si>
    <t>Nassin</t>
  </si>
  <si>
    <t>145472</t>
  </si>
  <si>
    <t>VAIREVESE</t>
  </si>
  <si>
    <t>Abbdellah</t>
  </si>
  <si>
    <t>089682</t>
  </si>
  <si>
    <t>BOUCHAIB</t>
  </si>
  <si>
    <t>Yanis</t>
  </si>
  <si>
    <t>141005</t>
  </si>
  <si>
    <t>MUZATON</t>
  </si>
  <si>
    <t>Noemie</t>
  </si>
  <si>
    <t>Orléans</t>
  </si>
  <si>
    <t>133076</t>
  </si>
  <si>
    <t>SELLAI</t>
  </si>
  <si>
    <t>144488</t>
  </si>
  <si>
    <t>HAKOBYAN</t>
  </si>
  <si>
    <t>098796</t>
  </si>
  <si>
    <t>099095</t>
  </si>
  <si>
    <t>139380</t>
  </si>
  <si>
    <t>102397</t>
  </si>
  <si>
    <t>101387</t>
  </si>
  <si>
    <t>BOCHAEV</t>
  </si>
  <si>
    <t>Akhmed</t>
  </si>
  <si>
    <t>Magomed</t>
  </si>
  <si>
    <t>GUIADEM KAMDEM</t>
  </si>
  <si>
    <t>Brandon</t>
  </si>
  <si>
    <t>TAIMASON</t>
  </si>
  <si>
    <t>Temirlan</t>
  </si>
  <si>
    <t>KHOUSPAROV</t>
  </si>
  <si>
    <t>Islam</t>
  </si>
  <si>
    <t>LIBRE MINIME 52</t>
  </si>
  <si>
    <t>Sotteville les Rouen - NOR</t>
  </si>
  <si>
    <t xml:space="preserve">8 </t>
  </si>
  <si>
    <t>LIBRE CADET - 65 KG</t>
  </si>
  <si>
    <t>1 - CHRETIEN Julien</t>
  </si>
  <si>
    <t>Valognes - NOR</t>
  </si>
  <si>
    <t>4 - FEHIM Hamed</t>
  </si>
  <si>
    <t>OUI</t>
  </si>
  <si>
    <t>Z</t>
  </si>
  <si>
    <t>X</t>
  </si>
  <si>
    <t>x</t>
  </si>
  <si>
    <t>NON</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</si>
</sst>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164" formatCode="0&quot; KG&quot;"/>
    <numFmt numFmtId="165" formatCode="0&quot;e&quot;"/>
    <numFmt numFmtId="166" formatCode="0&quot; LUTTEURS&quot;"/>
    <numFmt numFmtId="167" formatCode="dd/mm/yy;@"/>
    <numFmt numFmtId="168" formatCode="0;;;@"/>
    <numFmt numFmtId="169" formatCode="0&quot; kg&quot;"/>
    <numFmt numFmtId="170" formatCode="#&quot;e&quot;"/>
    <numFmt numFmtId="171" formatCode="0&quot;.&quot;"/>
    <numFmt numFmtId="172" formatCode="0&quot; pt&quot;"/>
    <numFmt numFmtId="173" formatCode="&quot;+ &quot;0&quot; KG&quot;"/>
    <numFmt numFmtId="174" formatCode="000000"/>
    <numFmt numFmtId="175" formatCode="_-* #,##0.00\ [$€]_-;\-* #,##0.00\ [$€]_-;_-* &quot;-&quot;??\ [$€]_-;_-@_-"/>
    <numFmt numFmtId="176" formatCode="&quot;TAPIS &quot;@"/>
    <numFmt numFmtId="177" formatCode="\ 0.00&quot; KG&quot;"/>
    <numFmt numFmtId="178" formatCode="0&quot; =&gt; (1 = aperçu bulletin avant impression, 0=pas d'aperçu)&quot;"/>
    <numFmt numFmtId="179" formatCode="0;\-0;;@"/>
  </numFmts>
  <fonts count="147" x14ac:knownFonts="1">
    <font>
      <sz val="11"/>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Arial"/>
      <family val="2"/>
    </font>
    <font>
      <b/>
      <sz val="10"/>
      <color theme="1"/>
      <name val="Arial"/>
      <family val="2"/>
    </font>
    <font>
      <sz val="10"/>
      <color theme="1"/>
      <name val="Arial"/>
      <family val="2"/>
    </font>
    <font>
      <b/>
      <sz val="10"/>
      <color rgb="FF0000CC"/>
      <name val="Arial"/>
      <family val="2"/>
    </font>
    <font>
      <b/>
      <sz val="10"/>
      <color theme="0"/>
      <name val="Arial"/>
      <family val="2"/>
    </font>
    <font>
      <sz val="10"/>
      <color theme="0"/>
      <name val="Arial"/>
      <family val="2"/>
    </font>
    <font>
      <b/>
      <sz val="12"/>
      <color theme="1"/>
      <name val="Arial"/>
      <family val="2"/>
    </font>
    <font>
      <i/>
      <sz val="8"/>
      <color theme="1"/>
      <name val="Arial"/>
      <family val="2"/>
    </font>
    <font>
      <b/>
      <sz val="10"/>
      <color rgb="FFFF0000"/>
      <name val="Arial"/>
      <family val="2"/>
    </font>
    <font>
      <i/>
      <sz val="10"/>
      <color theme="1"/>
      <name val="Arial"/>
      <family val="2"/>
    </font>
    <font>
      <b/>
      <sz val="11"/>
      <color theme="1"/>
      <name val="Arial"/>
      <family val="2"/>
    </font>
    <font>
      <sz val="11"/>
      <color rgb="FFFF0000"/>
      <name val="Arial"/>
      <family val="2"/>
    </font>
    <font>
      <b/>
      <sz val="8"/>
      <color theme="0"/>
      <name val="Arial"/>
      <family val="2"/>
    </font>
    <font>
      <u/>
      <sz val="11"/>
      <color rgb="FF0000CC"/>
      <name val="Arial"/>
      <family val="2"/>
    </font>
    <font>
      <b/>
      <sz val="11"/>
      <name val="Arial"/>
      <family val="2"/>
    </font>
    <font>
      <sz val="10"/>
      <color theme="1"/>
      <name val="Calibri"/>
      <family val="2"/>
      <scheme val="minor"/>
    </font>
    <font>
      <b/>
      <sz val="14"/>
      <color theme="1"/>
      <name val="Arial"/>
      <family val="2"/>
    </font>
    <font>
      <sz val="9"/>
      <color theme="1"/>
      <name val="Arial"/>
      <family val="2"/>
    </font>
    <font>
      <sz val="7"/>
      <color theme="1"/>
      <name val="Arial"/>
      <family val="2"/>
    </font>
    <font>
      <b/>
      <sz val="7"/>
      <color theme="1"/>
      <name val="Arial"/>
      <family val="2"/>
    </font>
    <font>
      <sz val="8"/>
      <color theme="1"/>
      <name val="Arial"/>
      <family val="2"/>
    </font>
    <font>
      <sz val="5"/>
      <color rgb="FFFF0000"/>
      <name val="Arial"/>
      <family val="2"/>
    </font>
    <font>
      <sz val="7"/>
      <color rgb="FF0000CC"/>
      <name val="Arial"/>
      <family val="2"/>
    </font>
    <font>
      <sz val="9"/>
      <color theme="1"/>
      <name val="Wingdings"/>
      <charset val="2"/>
    </font>
    <font>
      <b/>
      <sz val="8"/>
      <color theme="1"/>
      <name val="Arial"/>
      <family val="2"/>
    </font>
    <font>
      <b/>
      <sz val="7"/>
      <color theme="0"/>
      <name val="Arial"/>
      <family val="2"/>
    </font>
    <font>
      <b/>
      <sz val="9"/>
      <color theme="1"/>
      <name val="Arial"/>
      <family val="2"/>
    </font>
    <font>
      <i/>
      <sz val="7"/>
      <color theme="1"/>
      <name val="Arial"/>
      <family val="2"/>
    </font>
    <font>
      <sz val="7"/>
      <color rgb="FFFF0000"/>
      <name val="Arial"/>
      <family val="2"/>
    </font>
    <font>
      <i/>
      <sz val="11"/>
      <color theme="1"/>
      <name val="Arial"/>
      <family val="2"/>
    </font>
    <font>
      <b/>
      <sz val="15"/>
      <color theme="1"/>
      <name val="Arial"/>
      <family val="2"/>
    </font>
    <font>
      <sz val="9"/>
      <color rgb="FFFF0000"/>
      <name val="Arial"/>
      <family val="2"/>
    </font>
    <font>
      <b/>
      <sz val="36"/>
      <color indexed="53"/>
      <name val="Arial"/>
      <family val="2"/>
    </font>
    <font>
      <sz val="7"/>
      <name val="Arial"/>
      <family val="2"/>
    </font>
    <font>
      <b/>
      <sz val="7"/>
      <name val="Arial"/>
      <family val="2"/>
    </font>
    <font>
      <sz val="12"/>
      <name val="Arial"/>
      <family val="2"/>
    </font>
    <font>
      <b/>
      <sz val="9"/>
      <name val="Arial"/>
      <family val="2"/>
    </font>
    <font>
      <b/>
      <sz val="16"/>
      <color theme="1"/>
      <name val="Arial"/>
      <family val="2"/>
    </font>
    <font>
      <b/>
      <sz val="9"/>
      <color theme="0"/>
      <name val="Calibri"/>
      <family val="2"/>
      <scheme val="minor"/>
    </font>
    <font>
      <sz val="5"/>
      <color theme="1"/>
      <name val="Arial"/>
      <family val="2"/>
    </font>
    <font>
      <sz val="5"/>
      <name val="Arial"/>
      <family val="2"/>
    </font>
    <font>
      <b/>
      <sz val="7"/>
      <color theme="2"/>
      <name val="Arial"/>
      <family val="2"/>
    </font>
    <font>
      <b/>
      <sz val="7"/>
      <color theme="8" tint="-0.499984740745262"/>
      <name val="Arial"/>
      <family val="2"/>
    </font>
    <font>
      <sz val="8"/>
      <color indexed="62"/>
      <name val="Arial"/>
      <family val="2"/>
    </font>
    <font>
      <b/>
      <sz val="12"/>
      <color theme="0"/>
      <name val="Arial"/>
      <family val="2"/>
    </font>
    <font>
      <sz val="10"/>
      <color rgb="FF0000CC"/>
      <name val="Arial"/>
      <family val="2"/>
    </font>
    <font>
      <sz val="9"/>
      <color theme="0"/>
      <name val="Arial"/>
      <family val="2"/>
    </font>
    <font>
      <i/>
      <sz val="9"/>
      <color rgb="FFFFC000"/>
      <name val="Arial"/>
      <family val="2"/>
    </font>
    <font>
      <b/>
      <sz val="12"/>
      <color theme="4" tint="-0.499984740745262"/>
      <name val="Arial"/>
      <family val="2"/>
    </font>
    <font>
      <b/>
      <sz val="12"/>
      <color theme="3" tint="-0.499984740745262"/>
      <name val="Arial"/>
      <family val="2"/>
    </font>
    <font>
      <b/>
      <sz val="11"/>
      <color rgb="FFFF0000"/>
      <name val="Calibri"/>
      <family val="2"/>
      <scheme val="minor"/>
    </font>
    <font>
      <sz val="11"/>
      <color rgb="FFFFFFFF"/>
      <name val="Wingdings"/>
      <charset val="2"/>
    </font>
    <font>
      <b/>
      <sz val="14"/>
      <color theme="0"/>
      <name val="Wingdings"/>
      <charset val="2"/>
    </font>
    <font>
      <b/>
      <sz val="14"/>
      <color rgb="FFFFFF00"/>
      <name val="Wingdings"/>
      <charset val="2"/>
    </font>
    <font>
      <sz val="11"/>
      <color theme="0"/>
      <name val="Arial"/>
      <family val="2"/>
    </font>
    <font>
      <sz val="10"/>
      <color theme="4" tint="0.59999389629810485"/>
      <name val="Arial"/>
      <family val="2"/>
    </font>
    <font>
      <b/>
      <sz val="10"/>
      <color theme="4" tint="0.59999389629810485"/>
      <name val="Arial"/>
      <family val="2"/>
    </font>
    <font>
      <b/>
      <sz val="10"/>
      <color theme="3" tint="-0.249977111117893"/>
      <name val="Arial"/>
      <family val="2"/>
    </font>
    <font>
      <b/>
      <sz val="12"/>
      <color rgb="FF0000CC"/>
      <name val="Arial"/>
      <family val="2"/>
    </font>
    <font>
      <i/>
      <sz val="8"/>
      <color rgb="FF0000CC"/>
      <name val="Arial"/>
      <family val="2"/>
    </font>
    <font>
      <sz val="8"/>
      <color rgb="FF0000CC"/>
      <name val="Arial"/>
      <family val="2"/>
    </font>
    <font>
      <sz val="8"/>
      <color rgb="FFFF0000"/>
      <name val="Arial"/>
      <family val="2"/>
    </font>
    <font>
      <sz val="6"/>
      <color rgb="FFFF0000"/>
      <name val="Arial"/>
      <family val="2"/>
    </font>
    <font>
      <sz val="8"/>
      <name val="Arial"/>
      <family val="2"/>
    </font>
    <font>
      <sz val="6"/>
      <color theme="1"/>
      <name val="Arial"/>
      <family val="2"/>
    </font>
    <font>
      <sz val="6"/>
      <name val="Arial"/>
      <family val="2"/>
    </font>
    <font>
      <b/>
      <sz val="8"/>
      <color rgb="FFFF0000"/>
      <name val="Arial"/>
      <family val="2"/>
    </font>
    <font>
      <sz val="10"/>
      <color rgb="FFFF0000"/>
      <name val="Arial"/>
      <family val="2"/>
    </font>
    <font>
      <sz val="10"/>
      <name val="Arial"/>
      <family val="2"/>
    </font>
    <font>
      <b/>
      <sz val="8"/>
      <name val="Arial"/>
      <family val="2"/>
    </font>
    <font>
      <b/>
      <sz val="8"/>
      <color theme="2"/>
      <name val="Arial"/>
      <family val="2"/>
    </font>
    <font>
      <b/>
      <sz val="8"/>
      <color theme="8" tint="-0.499984740745262"/>
      <name val="Arial"/>
      <family val="2"/>
    </font>
    <font>
      <b/>
      <sz val="10"/>
      <name val="Arial"/>
      <family val="2"/>
    </font>
    <font>
      <b/>
      <sz val="7"/>
      <color rgb="FFFF0000"/>
      <name val="Arial"/>
      <family val="2"/>
    </font>
    <font>
      <b/>
      <sz val="15"/>
      <name val="Arial"/>
      <family val="2"/>
    </font>
    <font>
      <sz val="8"/>
      <color indexed="81"/>
      <name val="Tahoma"/>
      <family val="2"/>
    </font>
    <font>
      <sz val="11"/>
      <color rgb="FFFF0000"/>
      <name val="Calibri"/>
      <family val="2"/>
      <scheme val="minor"/>
    </font>
    <font>
      <sz val="8"/>
      <color theme="1"/>
      <name val="Calibri"/>
      <family val="2"/>
      <scheme val="minor"/>
    </font>
    <font>
      <b/>
      <sz val="14"/>
      <name val="Arial"/>
      <family val="2"/>
    </font>
    <font>
      <b/>
      <sz val="10"/>
      <color indexed="12"/>
      <name val="Arial"/>
      <family val="2"/>
    </font>
    <font>
      <sz val="10"/>
      <color indexed="12"/>
      <name val="Arial"/>
      <family val="2"/>
    </font>
    <font>
      <sz val="10"/>
      <color indexed="18"/>
      <name val="Arial"/>
      <family val="2"/>
    </font>
    <font>
      <b/>
      <sz val="10"/>
      <color indexed="18"/>
      <name val="Arial"/>
      <family val="2"/>
    </font>
    <font>
      <b/>
      <sz val="12"/>
      <color indexed="18"/>
      <name val="Arial"/>
      <family val="2"/>
    </font>
    <font>
      <b/>
      <sz val="12"/>
      <name val="Arial"/>
      <family val="2"/>
    </font>
    <font>
      <b/>
      <sz val="13"/>
      <color theme="1"/>
      <name val="Arial"/>
      <family val="2"/>
    </font>
    <font>
      <b/>
      <sz val="11"/>
      <color theme="0"/>
      <name val="Arial"/>
      <family val="2"/>
    </font>
    <font>
      <i/>
      <sz val="9"/>
      <color theme="1"/>
      <name val="Arial"/>
      <family val="2"/>
    </font>
    <font>
      <b/>
      <sz val="13"/>
      <color theme="0"/>
      <name val="Arial"/>
      <family val="2"/>
    </font>
    <font>
      <b/>
      <sz val="11"/>
      <color rgb="FFFF0000"/>
      <name val="Arial"/>
      <family val="2"/>
    </font>
    <font>
      <sz val="9"/>
      <color indexed="81"/>
      <name val="Tahoma"/>
      <family val="2"/>
    </font>
    <font>
      <b/>
      <sz val="9"/>
      <color indexed="81"/>
      <name val="Tahoma"/>
      <family val="2"/>
    </font>
    <font>
      <sz val="8"/>
      <color theme="0"/>
      <name val="Arial"/>
      <family val="2"/>
    </font>
    <font>
      <sz val="10"/>
      <color theme="3" tint="-0.499984740745262"/>
      <name val="Arial"/>
      <family val="2"/>
    </font>
    <font>
      <b/>
      <sz val="12"/>
      <color rgb="FFFF0000"/>
      <name val="Arial"/>
      <family val="2"/>
    </font>
    <font>
      <sz val="9"/>
      <color theme="4" tint="-0.249977111117893"/>
      <name val="Arial"/>
      <family val="2"/>
    </font>
    <font>
      <b/>
      <sz val="10"/>
      <color rgb="FFFFFF00"/>
      <name val="Arial"/>
      <family val="2"/>
    </font>
    <font>
      <sz val="6"/>
      <color indexed="18"/>
      <name val="Arial"/>
      <family val="2"/>
    </font>
    <font>
      <b/>
      <sz val="13"/>
      <color indexed="18"/>
      <name val="Arial"/>
      <family val="2"/>
    </font>
    <font>
      <b/>
      <sz val="9"/>
      <color indexed="9"/>
      <name val="Arial"/>
      <family val="2"/>
    </font>
    <font>
      <b/>
      <sz val="9"/>
      <color indexed="13"/>
      <name val="Arial"/>
      <family val="2"/>
    </font>
    <font>
      <b/>
      <sz val="11"/>
      <color indexed="18"/>
      <name val="Arial"/>
      <family val="2"/>
    </font>
    <font>
      <b/>
      <sz val="11"/>
      <color rgb="FF0000CC"/>
      <name val="Arial"/>
      <family val="2"/>
    </font>
    <font>
      <sz val="9"/>
      <color theme="1"/>
      <name val="Calibri"/>
      <family val="2"/>
      <scheme val="minor"/>
    </font>
    <font>
      <b/>
      <sz val="9"/>
      <color rgb="FFFFFF00"/>
      <name val="Arial"/>
      <family val="2"/>
    </font>
    <font>
      <sz val="12"/>
      <color theme="0"/>
      <name val="Arial"/>
      <family val="2"/>
    </font>
    <font>
      <i/>
      <sz val="12"/>
      <color theme="0"/>
      <name val="Arial"/>
      <family val="2"/>
    </font>
    <font>
      <b/>
      <i/>
      <sz val="10"/>
      <color theme="3" tint="-0.249977111117893"/>
      <name val="Arial"/>
      <family val="2"/>
    </font>
    <font>
      <i/>
      <sz val="8"/>
      <name val="Arial"/>
      <family val="2"/>
    </font>
    <font>
      <i/>
      <sz val="6"/>
      <color theme="1"/>
      <name val="Arial"/>
      <family val="2"/>
    </font>
    <font>
      <i/>
      <sz val="5"/>
      <color theme="1"/>
      <name val="Arial"/>
      <family val="2"/>
    </font>
    <font>
      <b/>
      <sz val="11"/>
      <color theme="4" tint="0.79998168889431442"/>
      <name val="Arial"/>
      <family val="2"/>
    </font>
    <font>
      <b/>
      <i/>
      <sz val="9"/>
      <color rgb="FFFFC000"/>
      <name val="Arial"/>
      <family val="2"/>
    </font>
    <font>
      <sz val="6"/>
      <color theme="0"/>
      <name val="Arial"/>
      <family val="2"/>
    </font>
    <font>
      <sz val="6"/>
      <color theme="1"/>
      <name val="Calibri"/>
      <family val="2"/>
      <scheme val="minor"/>
    </font>
    <font>
      <sz val="10"/>
      <color rgb="FF0000CC"/>
      <name val="Calibri"/>
      <family val="2"/>
      <scheme val="minor"/>
    </font>
    <font>
      <sz val="11"/>
      <color rgb="FF3333FF"/>
      <name val="Calibri"/>
      <family val="2"/>
      <scheme val="minor"/>
    </font>
    <font>
      <sz val="7"/>
      <color indexed="81"/>
      <name val="Tahoma"/>
      <family val="2"/>
    </font>
    <font>
      <b/>
      <sz val="10"/>
      <color rgb="FF3333FF"/>
      <name val="Arial"/>
      <family val="2"/>
    </font>
    <font>
      <b/>
      <i/>
      <sz val="10"/>
      <color rgb="FF3333FF"/>
      <name val="Arial"/>
      <family val="2"/>
    </font>
    <font>
      <b/>
      <sz val="9"/>
      <color rgb="FF3333FF"/>
      <name val="Arial"/>
      <family val="2"/>
    </font>
    <font>
      <sz val="10"/>
      <color theme="1" tint="0.14999847407452621"/>
      <name val="Arial"/>
      <family val="2"/>
    </font>
    <font>
      <b/>
      <sz val="14"/>
      <color theme="3"/>
      <name val="Wingdings"/>
      <charset val="2"/>
    </font>
    <font>
      <b/>
      <sz val="16"/>
      <color theme="3"/>
      <name val="Wingdings 2"/>
      <family val="1"/>
      <charset val="2"/>
    </font>
    <font>
      <b/>
      <sz val="13"/>
      <color theme="3"/>
      <name val="Wingdings 2"/>
      <family val="1"/>
      <charset val="2"/>
    </font>
    <font>
      <b/>
      <sz val="14"/>
      <color theme="3"/>
      <name val="Wingdings 2"/>
      <family val="1"/>
      <charset val="2"/>
    </font>
    <font>
      <b/>
      <sz val="9"/>
      <color theme="3"/>
      <name val="Wingdings 2"/>
      <family val="1"/>
      <charset val="2"/>
    </font>
    <font>
      <b/>
      <sz val="11"/>
      <color theme="3"/>
      <name val="Wingdings 2"/>
      <family val="1"/>
      <charset val="2"/>
    </font>
    <font>
      <i/>
      <sz val="8"/>
      <color theme="4" tint="-0.499984740745262"/>
      <name val="Arial"/>
      <family val="2"/>
    </font>
    <font>
      <i/>
      <sz val="7"/>
      <color theme="4" tint="-0.499984740745262"/>
      <name val="Arial"/>
      <family val="2"/>
    </font>
    <font>
      <sz val="8"/>
      <color indexed="18"/>
      <name val="Arial"/>
      <family val="2"/>
    </font>
    <font>
      <b/>
      <sz val="8"/>
      <color rgb="FF000066"/>
      <name val="Arial"/>
      <family val="2"/>
    </font>
    <font>
      <i/>
      <sz val="6"/>
      <color rgb="FFFFC000"/>
      <name val="Arial"/>
      <family val="2"/>
    </font>
    <font>
      <b/>
      <i/>
      <sz val="9"/>
      <color theme="0"/>
      <name val="Arial"/>
      <family val="2"/>
    </font>
    <font>
      <sz val="11"/>
      <color rgb="FF0000CC"/>
      <name val="Arial"/>
      <family val="2"/>
    </font>
    <font>
      <sz val="10"/>
      <color theme="0"/>
      <name val="Calibri"/>
      <family val="2"/>
      <scheme val="minor"/>
    </font>
    <font>
      <b/>
      <sz val="10"/>
      <color theme="0"/>
      <name val="Calibri"/>
      <family val="2"/>
      <scheme val="minor"/>
    </font>
    <font>
      <b/>
      <sz val="8"/>
      <color indexed="81"/>
      <name val="Tahoma"/>
      <family val="2"/>
    </font>
    <font>
      <b/>
      <sz val="14"/>
      <color rgb="FF0000CC"/>
      <name val="Arial"/>
      <family val="2"/>
    </font>
    <font>
      <sz val="9"/>
      <name val="Arial"/>
      <family val="2"/>
    </font>
    <font>
      <sz val="11"/>
      <color theme="0"/>
      <name val="Calibri"/>
      <family val="2"/>
      <scheme val="minor"/>
    </font>
  </fonts>
  <fills count="27">
    <fill>
      <patternFill patternType="none"/>
    </fill>
    <fill>
      <patternFill patternType="gray125"/>
    </fill>
    <fill>
      <patternFill patternType="solid">
        <fgColor theme="4" tint="-0.249977111117893"/>
        <bgColor indexed="64"/>
      </patternFill>
    </fill>
    <fill>
      <patternFill patternType="solid">
        <fgColor theme="8" tint="0.79998168889431442"/>
        <bgColor indexed="64"/>
      </patternFill>
    </fill>
    <fill>
      <patternFill patternType="solid">
        <fgColor theme="8" tint="-0.249977111117893"/>
        <bgColor indexed="64"/>
      </patternFill>
    </fill>
    <fill>
      <patternFill patternType="solid">
        <fgColor theme="0" tint="-0.14999847407452621"/>
        <bgColor indexed="64"/>
      </patternFill>
    </fill>
    <fill>
      <patternFill patternType="solid">
        <fgColor theme="3" tint="-0.24994659260841701"/>
        <bgColor indexed="64"/>
      </patternFill>
    </fill>
    <fill>
      <patternFill patternType="solid">
        <fgColor theme="3" tint="0.39997558519241921"/>
        <bgColor indexed="64"/>
      </patternFill>
    </fill>
    <fill>
      <patternFill patternType="solid">
        <fgColor theme="4" tint="-0.499984740745262"/>
        <bgColor indexed="64"/>
      </patternFill>
    </fill>
    <fill>
      <patternFill patternType="solid">
        <fgColor rgb="FFFF6600"/>
        <bgColor indexed="64"/>
      </patternFill>
    </fill>
    <fill>
      <patternFill patternType="solid">
        <fgColor theme="8" tint="0.59999389629810485"/>
        <bgColor indexed="64"/>
      </patternFill>
    </fill>
    <fill>
      <patternFill patternType="solid">
        <fgColor theme="3" tint="-0.499984740745262"/>
        <bgColor indexed="64"/>
      </patternFill>
    </fill>
    <fill>
      <patternFill patternType="solid">
        <fgColor theme="4" tint="0.39997558519241921"/>
        <bgColor indexed="64"/>
      </patternFill>
    </fill>
    <fill>
      <patternFill patternType="solid">
        <fgColor theme="1" tint="0.249977111117893"/>
        <bgColor indexed="64"/>
      </patternFill>
    </fill>
    <fill>
      <patternFill patternType="solid">
        <fgColor theme="0"/>
        <bgColor indexed="64"/>
      </patternFill>
    </fill>
    <fill>
      <patternFill patternType="solid">
        <fgColor theme="3"/>
        <bgColor indexed="64"/>
      </patternFill>
    </fill>
    <fill>
      <patternFill patternType="solid">
        <fgColor rgb="FFFFFF99"/>
        <bgColor indexed="64"/>
      </patternFill>
    </fill>
    <fill>
      <patternFill patternType="solid">
        <fgColor indexed="41"/>
        <bgColor indexed="64"/>
      </patternFill>
    </fill>
    <fill>
      <patternFill patternType="solid">
        <fgColor rgb="FFFFFF00"/>
        <bgColor indexed="64"/>
      </patternFill>
    </fill>
    <fill>
      <patternFill patternType="solid">
        <fgColor rgb="FFFFC000"/>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theme="4" tint="0.79998168889431442"/>
        <bgColor indexed="64"/>
      </patternFill>
    </fill>
    <fill>
      <patternFill patternType="solid">
        <fgColor theme="1" tint="0.499984740745262"/>
        <bgColor indexed="64"/>
      </patternFill>
    </fill>
    <fill>
      <patternFill patternType="solid">
        <fgColor theme="0" tint="-0.499984740745262"/>
        <bgColor indexed="64"/>
      </patternFill>
    </fill>
    <fill>
      <patternFill patternType="solid">
        <fgColor theme="1" tint="0.34998626667073579"/>
        <bgColor indexed="64"/>
      </patternFill>
    </fill>
    <fill>
      <patternFill patternType="solid">
        <fgColor rgb="FFFFFFFF"/>
        <bgColor indexed="64"/>
      </patternFill>
    </fill>
  </fills>
  <borders count="92">
    <border>
      <left/>
      <right/>
      <top/>
      <bottom/>
      <diagonal/>
    </border>
    <border>
      <left/>
      <right/>
      <top style="thin">
        <color theme="0" tint="-0.24994659260841701"/>
      </top>
      <bottom style="thin">
        <color theme="0" tint="-0.24994659260841701"/>
      </bottom>
      <diagonal/>
    </border>
    <border>
      <left/>
      <right style="thin">
        <color auto="1"/>
      </right>
      <top style="thin">
        <color auto="1"/>
      </top>
      <bottom style="thin">
        <color auto="1"/>
      </bottom>
      <diagonal/>
    </border>
    <border>
      <left/>
      <right/>
      <top/>
      <bottom style="thin">
        <color auto="1"/>
      </bottom>
      <diagonal/>
    </border>
    <border>
      <left style="thin">
        <color auto="1"/>
      </left>
      <right/>
      <top/>
      <bottom style="thin">
        <color auto="1"/>
      </bottom>
      <diagonal/>
    </border>
    <border>
      <left/>
      <right style="thin">
        <color auto="1"/>
      </right>
      <top/>
      <bottom/>
      <diagonal/>
    </border>
    <border>
      <left/>
      <right style="thin">
        <color auto="1"/>
      </right>
      <top/>
      <bottom style="thin">
        <color auto="1"/>
      </bottom>
      <diagonal/>
    </border>
    <border>
      <left style="thin">
        <color auto="1"/>
      </left>
      <right/>
      <top/>
      <bottom/>
      <diagonal/>
    </border>
    <border>
      <left/>
      <right style="thin">
        <color auto="1"/>
      </right>
      <top style="thin">
        <color auto="1"/>
      </top>
      <bottom/>
      <diagonal/>
    </border>
    <border>
      <left/>
      <right/>
      <top style="thin">
        <color auto="1"/>
      </top>
      <bottom/>
      <diagonal/>
    </border>
    <border>
      <left style="thin">
        <color auto="1"/>
      </left>
      <right/>
      <top style="thin">
        <color auto="1"/>
      </top>
      <bottom/>
      <diagonal/>
    </border>
    <border>
      <left/>
      <right/>
      <top style="thin">
        <color auto="1"/>
      </top>
      <bottom style="thin">
        <color auto="1"/>
      </bottom>
      <diagonal/>
    </border>
    <border>
      <left/>
      <right/>
      <top style="hair">
        <color auto="1"/>
      </top>
      <bottom style="hair">
        <color auto="1"/>
      </bottom>
      <diagonal/>
    </border>
    <border>
      <left/>
      <right style="thin">
        <color auto="1"/>
      </right>
      <top style="hair">
        <color auto="1"/>
      </top>
      <bottom style="hair">
        <color auto="1"/>
      </bottom>
      <diagonal/>
    </border>
    <border>
      <left style="thin">
        <color auto="1"/>
      </left>
      <right style="hair">
        <color auto="1"/>
      </right>
      <top style="thin">
        <color auto="1"/>
      </top>
      <bottom/>
      <diagonal/>
    </border>
    <border>
      <left style="thin">
        <color auto="1"/>
      </left>
      <right style="hair">
        <color auto="1"/>
      </right>
      <top style="hair">
        <color auto="1"/>
      </top>
      <bottom style="hair">
        <color auto="1"/>
      </bottom>
      <diagonal/>
    </border>
    <border>
      <left style="thin">
        <color auto="1"/>
      </left>
      <right style="hair">
        <color auto="1"/>
      </right>
      <top/>
      <bottom style="thin">
        <color auto="1"/>
      </bottom>
      <diagonal/>
    </border>
    <border>
      <left/>
      <right/>
      <top/>
      <bottom style="thin">
        <color theme="0" tint="-0.24994659260841701"/>
      </bottom>
      <diagonal/>
    </border>
    <border>
      <left style="medium">
        <color theme="0"/>
      </left>
      <right style="medium">
        <color theme="0"/>
      </right>
      <top style="medium">
        <color theme="0"/>
      </top>
      <bottom style="medium">
        <color theme="0"/>
      </bottom>
      <diagonal/>
    </border>
    <border>
      <left style="thin">
        <color theme="0" tint="-0.24994659260841701"/>
      </left>
      <right style="thin">
        <color theme="0" tint="-0.24994659260841701"/>
      </right>
      <top/>
      <bottom style="thin">
        <color theme="0" tint="-0.24994659260841701"/>
      </bottom>
      <diagonal/>
    </border>
    <border>
      <left/>
      <right/>
      <top style="medium">
        <color theme="0"/>
      </top>
      <bottom style="thin">
        <color theme="0"/>
      </bottom>
      <diagonal/>
    </border>
    <border>
      <left/>
      <right style="medium">
        <color theme="0"/>
      </right>
      <top/>
      <bottom/>
      <diagonal/>
    </border>
    <border>
      <left style="thin">
        <color auto="1"/>
      </left>
      <right style="hair">
        <color auto="1"/>
      </right>
      <top style="hair">
        <color auto="1"/>
      </top>
      <bottom style="thin">
        <color auto="1"/>
      </bottom>
      <diagonal/>
    </border>
    <border>
      <left/>
      <right/>
      <top style="hair">
        <color auto="1"/>
      </top>
      <bottom style="thin">
        <color auto="1"/>
      </bottom>
      <diagonal/>
    </border>
    <border>
      <left/>
      <right style="thin">
        <color auto="1"/>
      </right>
      <top style="hair">
        <color auto="1"/>
      </top>
      <bottom style="thin">
        <color auto="1"/>
      </bottom>
      <diagonal/>
    </border>
    <border>
      <left style="thin">
        <color auto="1"/>
      </left>
      <right/>
      <top style="hair">
        <color auto="1"/>
      </top>
      <bottom style="hair">
        <color auto="1"/>
      </bottom>
      <diagonal/>
    </border>
    <border>
      <left style="thin">
        <color auto="1"/>
      </left>
      <right/>
      <top style="hair">
        <color auto="1"/>
      </top>
      <bottom style="thin">
        <color auto="1"/>
      </bottom>
      <diagonal/>
    </border>
    <border>
      <left/>
      <right/>
      <top style="medium">
        <color theme="0"/>
      </top>
      <bottom style="medium">
        <color theme="0"/>
      </bottom>
      <diagonal/>
    </border>
    <border>
      <left style="medium">
        <color indexed="64"/>
      </left>
      <right/>
      <top style="thin">
        <color indexed="64"/>
      </top>
      <bottom style="thin">
        <color indexed="64"/>
      </bottom>
      <diagonal/>
    </border>
    <border>
      <left/>
      <right/>
      <top/>
      <bottom style="medium">
        <color indexed="18"/>
      </bottom>
      <diagonal/>
    </border>
    <border>
      <left style="medium">
        <color indexed="18"/>
      </left>
      <right style="medium">
        <color indexed="18"/>
      </right>
      <top style="medium">
        <color indexed="18"/>
      </top>
      <bottom/>
      <diagonal/>
    </border>
    <border>
      <left style="medium">
        <color indexed="18"/>
      </left>
      <right style="thin">
        <color indexed="18"/>
      </right>
      <top style="medium">
        <color indexed="18"/>
      </top>
      <bottom/>
      <diagonal/>
    </border>
    <border>
      <left/>
      <right/>
      <top style="medium">
        <color indexed="18"/>
      </top>
      <bottom/>
      <diagonal/>
    </border>
    <border>
      <left style="thin">
        <color indexed="18"/>
      </left>
      <right style="thin">
        <color indexed="18"/>
      </right>
      <top style="medium">
        <color indexed="18"/>
      </top>
      <bottom/>
      <diagonal/>
    </border>
    <border>
      <left style="medium">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medium">
        <color indexed="18"/>
      </left>
      <right style="medium">
        <color indexed="18"/>
      </right>
      <top style="thin">
        <color theme="0"/>
      </top>
      <bottom style="thin">
        <color theme="0"/>
      </bottom>
      <diagonal/>
    </border>
    <border>
      <left/>
      <right/>
      <top style="medium">
        <color theme="0"/>
      </top>
      <bottom style="thin">
        <color theme="0" tint="-0.24994659260841701"/>
      </bottom>
      <diagonal/>
    </border>
    <border>
      <left/>
      <right/>
      <top/>
      <bottom style="medium">
        <color auto="1"/>
      </bottom>
      <diagonal/>
    </border>
    <border>
      <left style="thin">
        <color indexed="9"/>
      </left>
      <right style="thin">
        <color indexed="9"/>
      </right>
      <top/>
      <bottom/>
      <diagonal/>
    </border>
    <border>
      <left/>
      <right/>
      <top/>
      <bottom style="thin">
        <color indexed="23"/>
      </bottom>
      <diagonal/>
    </border>
    <border>
      <left/>
      <right style="thin">
        <color indexed="23"/>
      </right>
      <top/>
      <bottom style="thin">
        <color indexed="23"/>
      </bottom>
      <diagonal/>
    </border>
    <border>
      <left style="medium">
        <color rgb="FFFF6600"/>
      </left>
      <right style="medium">
        <color rgb="FFFF6600"/>
      </right>
      <top/>
      <bottom style="thin">
        <color indexed="23"/>
      </bottom>
      <diagonal/>
    </border>
    <border>
      <left/>
      <right/>
      <top style="thin">
        <color theme="0"/>
      </top>
      <bottom style="thin">
        <color theme="0"/>
      </bottom>
      <diagonal/>
    </border>
    <border>
      <left style="medium">
        <color rgb="FF00FFFF"/>
      </left>
      <right style="medium">
        <color rgb="FF00FFFF"/>
      </right>
      <top style="medium">
        <color rgb="FF00FFFF"/>
      </top>
      <bottom style="medium">
        <color rgb="FF00FFFF"/>
      </bottom>
      <diagonal/>
    </border>
    <border>
      <left/>
      <right style="thin">
        <color theme="0" tint="-0.34998626667073579"/>
      </right>
      <top style="thin">
        <color theme="0" tint="-0.24994659260841701"/>
      </top>
      <bottom style="thin">
        <color theme="0" tint="-0.24994659260841701"/>
      </bottom>
      <diagonal/>
    </border>
    <border>
      <left style="thin">
        <color theme="0" tint="-0.34998626667073579"/>
      </left>
      <right style="thin">
        <color theme="0" tint="-0.34998626667073579"/>
      </right>
      <top style="thin">
        <color theme="0" tint="-0.24994659260841701"/>
      </top>
      <bottom style="thin">
        <color theme="0" tint="-0.24994659260841701"/>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
      <left/>
      <right/>
      <top style="hair">
        <color auto="1"/>
      </top>
      <bottom/>
      <diagonal/>
    </border>
    <border>
      <left style="thick">
        <color theme="0"/>
      </left>
      <right style="thick">
        <color theme="0"/>
      </right>
      <top style="thick">
        <color theme="0"/>
      </top>
      <bottom style="thick">
        <color theme="0"/>
      </bottom>
      <diagonal/>
    </border>
    <border>
      <left style="thick">
        <color theme="8" tint="-0.24994659260841701"/>
      </left>
      <right style="thick">
        <color theme="8" tint="-0.24994659260841701"/>
      </right>
      <top style="thick">
        <color theme="8" tint="-0.24994659260841701"/>
      </top>
      <bottom style="thick">
        <color theme="8" tint="-0.24994659260841701"/>
      </bottom>
      <diagonal/>
    </border>
    <border>
      <left style="thick">
        <color theme="3" tint="-0.24994659260841701"/>
      </left>
      <right style="thick">
        <color theme="3" tint="-0.24994659260841701"/>
      </right>
      <top style="thick">
        <color theme="3" tint="-0.24994659260841701"/>
      </top>
      <bottom style="thick">
        <color theme="3" tint="-0.24994659260841701"/>
      </bottom>
      <diagonal/>
    </border>
    <border>
      <left style="medium">
        <color auto="1"/>
      </left>
      <right style="medium">
        <color auto="1"/>
      </right>
      <top style="medium">
        <color auto="1"/>
      </top>
      <bottom style="medium">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right style="medium">
        <color indexed="64"/>
      </right>
      <top style="thin">
        <color indexed="64"/>
      </top>
      <bottom style="thin">
        <color indexed="64"/>
      </bottom>
      <diagonal/>
    </border>
    <border>
      <left style="medium">
        <color indexed="18"/>
      </left>
      <right style="thin">
        <color indexed="18"/>
      </right>
      <top style="thin">
        <color indexed="18"/>
      </top>
      <bottom style="thin">
        <color indexed="18"/>
      </bottom>
      <diagonal/>
    </border>
    <border>
      <left style="thin">
        <color indexed="18"/>
      </left>
      <right/>
      <top style="thin">
        <color indexed="18"/>
      </top>
      <bottom style="thin">
        <color indexed="18"/>
      </bottom>
      <diagonal/>
    </border>
    <border>
      <left style="medium">
        <color indexed="18"/>
      </left>
      <right style="medium">
        <color indexed="18"/>
      </right>
      <top style="thin">
        <color indexed="18"/>
      </top>
      <bottom style="thin">
        <color indexed="18"/>
      </bottom>
      <diagonal/>
    </border>
    <border>
      <left style="thin">
        <color indexed="18"/>
      </left>
      <right style="thin">
        <color indexed="18"/>
      </right>
      <top style="thin">
        <color indexed="18"/>
      </top>
      <bottom style="thin">
        <color indexed="18"/>
      </bottom>
      <diagonal/>
    </border>
    <border>
      <left style="medium">
        <color indexed="18"/>
      </left>
      <right style="medium">
        <color indexed="18"/>
      </right>
      <top style="thin">
        <color indexed="18"/>
      </top>
      <bottom style="medium">
        <color indexed="18"/>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23"/>
      </top>
      <bottom style="thin">
        <color indexed="23"/>
      </bottom>
      <diagonal/>
    </border>
    <border>
      <left/>
      <right style="thin">
        <color indexed="23"/>
      </right>
      <top style="thin">
        <color indexed="23"/>
      </top>
      <bottom style="thin">
        <color indexed="23"/>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style="thin">
        <color auto="1"/>
      </bottom>
      <diagonal/>
    </border>
    <border>
      <left/>
      <right/>
      <top style="thin">
        <color auto="1"/>
      </top>
      <bottom style="thin">
        <color auto="1"/>
      </bottom>
      <diagonal/>
    </border>
    <border>
      <left style="thin">
        <color indexed="64"/>
      </left>
      <right style="hair">
        <color indexed="64"/>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hair">
        <color indexed="64"/>
      </left>
      <right style="hair">
        <color indexed="64"/>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hair">
        <color indexed="64"/>
      </bottom>
      <diagonal/>
    </border>
    <border>
      <left/>
      <right/>
      <top/>
      <bottom style="hair">
        <color indexed="64"/>
      </bottom>
      <diagonal/>
    </border>
    <border>
      <left style="medium">
        <color indexed="18"/>
      </left>
      <right style="medium">
        <color indexed="18"/>
      </right>
      <top style="thin">
        <color theme="0"/>
      </top>
      <bottom style="medium">
        <color indexed="18"/>
      </bottom>
      <diagonal/>
    </border>
    <border>
      <left style="medium">
        <color indexed="18"/>
      </left>
      <right style="thin">
        <color indexed="18"/>
      </right>
      <top style="thin">
        <color indexed="18"/>
      </top>
      <bottom style="medium">
        <color indexed="18"/>
      </bottom>
      <diagonal/>
    </border>
    <border>
      <left style="thin">
        <color indexed="18"/>
      </left>
      <right/>
      <top style="thin">
        <color indexed="18"/>
      </top>
      <bottom style="medium">
        <color indexed="18"/>
      </bottom>
      <diagonal/>
    </border>
    <border>
      <left style="thin">
        <color indexed="18"/>
      </left>
      <right style="thin">
        <color indexed="18"/>
      </right>
      <top style="thin">
        <color indexed="18"/>
      </top>
      <bottom style="medium">
        <color indexed="18"/>
      </bottom>
      <diagonal/>
    </border>
    <border>
      <left style="thin">
        <color theme="0" tint="-0.34998626667073579"/>
      </left>
      <right/>
      <top style="thin">
        <color theme="0" tint="-0.24994659260841701"/>
      </top>
      <bottom style="thin">
        <color theme="0" tint="-0.24994659260841701"/>
      </bottom>
      <diagonal/>
    </border>
  </borders>
  <cellStyleXfs count="7">
    <xf numFmtId="0" fontId="0" fillId="0" borderId="0"/>
    <xf numFmtId="0" fontId="5" fillId="0" borderId="0"/>
    <xf numFmtId="0" fontId="3" fillId="0" borderId="0"/>
    <xf numFmtId="0" fontId="2" fillId="0" borderId="0"/>
    <xf numFmtId="0" fontId="74" fillId="0" borderId="0"/>
    <xf numFmtId="175" fontId="74" fillId="0" borderId="0" applyFont="0" applyFill="0" applyBorder="0" applyAlignment="0" applyProtection="0"/>
    <xf numFmtId="0" fontId="1" fillId="0" borderId="0"/>
  </cellStyleXfs>
  <cellXfs count="878">
    <xf numFmtId="0" fontId="0" fillId="0" borderId="0" xfId="0"/>
    <xf numFmtId="0" fontId="5" fillId="0" borderId="0" xfId="1"/>
    <xf numFmtId="0" fontId="6" fillId="0" borderId="0" xfId="1" applyFont="1"/>
    <xf numFmtId="0" fontId="12" fillId="0" borderId="0" xfId="1" applyFont="1" applyAlignment="1">
      <alignment horizontal="centerContinuous" vertical="center"/>
    </xf>
    <xf numFmtId="0" fontId="12" fillId="0" borderId="0" xfId="1" applyFont="1" applyAlignment="1">
      <alignment horizontal="left" vertical="center"/>
    </xf>
    <xf numFmtId="0" fontId="13" fillId="0" borderId="0" xfId="1" applyFont="1" applyAlignment="1">
      <alignment horizontal="right" vertical="center"/>
    </xf>
    <xf numFmtId="0" fontId="16" fillId="0" borderId="0" xfId="0" applyFont="1" applyAlignment="1">
      <alignment vertical="center"/>
    </xf>
    <xf numFmtId="0" fontId="0" fillId="0" borderId="0" xfId="0" applyAlignment="1">
      <alignment vertical="center"/>
    </xf>
    <xf numFmtId="0" fontId="5" fillId="0" borderId="0" xfId="1" applyAlignment="1">
      <alignment horizontal="left"/>
    </xf>
    <xf numFmtId="164" fontId="7" fillId="0" borderId="0" xfId="1" applyNumberFormat="1" applyFont="1" applyBorder="1" applyAlignment="1">
      <alignment horizontal="center" vertical="center"/>
    </xf>
    <xf numFmtId="0" fontId="4" fillId="0" borderId="0" xfId="1" applyFont="1" applyAlignment="1">
      <alignment horizontal="left"/>
    </xf>
    <xf numFmtId="0" fontId="5" fillId="0" borderId="0" xfId="1" applyAlignment="1"/>
    <xf numFmtId="0" fontId="21" fillId="0" borderId="0" xfId="1" applyFont="1"/>
    <xf numFmtId="0" fontId="15" fillId="0" borderId="0" xfId="1" applyFont="1" applyAlignment="1">
      <alignment horizontal="right" vertical="center"/>
    </xf>
    <xf numFmtId="0" fontId="23" fillId="0" borderId="0" xfId="0" applyFont="1" applyAlignment="1">
      <alignment vertical="center"/>
    </xf>
    <xf numFmtId="0" fontId="23" fillId="0" borderId="0" xfId="0" applyFont="1" applyAlignment="1"/>
    <xf numFmtId="0" fontId="24" fillId="0" borderId="0" xfId="0" applyFont="1" applyAlignment="1"/>
    <xf numFmtId="0" fontId="24" fillId="0" borderId="0" xfId="0" applyFont="1" applyAlignment="1">
      <alignment vertical="center"/>
    </xf>
    <xf numFmtId="0" fontId="24" fillId="0" borderId="0" xfId="0" applyFont="1" applyBorder="1" applyAlignment="1">
      <alignment vertical="center"/>
    </xf>
    <xf numFmtId="0" fontId="24" fillId="0" borderId="0" xfId="0" applyFont="1" applyAlignment="1">
      <alignment horizontal="center" vertical="center"/>
    </xf>
    <xf numFmtId="0" fontId="23" fillId="0" borderId="0" xfId="0" applyFont="1" applyAlignment="1">
      <alignment horizontal="center" vertical="center"/>
    </xf>
    <xf numFmtId="0" fontId="23" fillId="0" borderId="0" xfId="0" applyFont="1" applyBorder="1" applyAlignment="1">
      <alignment horizontal="center"/>
    </xf>
    <xf numFmtId="0" fontId="23" fillId="0" borderId="0" xfId="0" applyFont="1" applyAlignment="1">
      <alignment horizontal="center"/>
    </xf>
    <xf numFmtId="0" fontId="24" fillId="0" borderId="0" xfId="0" applyFont="1" applyAlignment="1">
      <alignment horizontal="center"/>
    </xf>
    <xf numFmtId="0" fontId="25" fillId="0" borderId="0" xfId="0" applyFont="1" applyAlignment="1">
      <alignment horizontal="center"/>
    </xf>
    <xf numFmtId="0" fontId="26" fillId="0" borderId="0" xfId="0" applyFont="1" applyAlignment="1">
      <alignment vertical="center"/>
    </xf>
    <xf numFmtId="0" fontId="26" fillId="0" borderId="0" xfId="0" applyFont="1" applyAlignment="1">
      <alignment horizontal="center" vertical="center"/>
    </xf>
    <xf numFmtId="0" fontId="23" fillId="0" borderId="0" xfId="0" applyFont="1" applyBorder="1" applyAlignment="1">
      <alignment vertical="center"/>
    </xf>
    <xf numFmtId="0" fontId="23" fillId="0" borderId="0" xfId="0" quotePrefix="1" applyFont="1" applyAlignment="1">
      <alignment horizontal="center"/>
    </xf>
    <xf numFmtId="0" fontId="23" fillId="0" borderId="3" xfId="0" applyFont="1" applyBorder="1" applyAlignment="1">
      <alignment vertical="center"/>
    </xf>
    <xf numFmtId="0" fontId="24" fillId="0" borderId="3" xfId="0" applyNumberFormat="1" applyFont="1" applyBorder="1" applyAlignment="1"/>
    <xf numFmtId="0" fontId="23" fillId="0" borderId="5" xfId="0" applyFont="1" applyBorder="1" applyAlignment="1">
      <alignment vertical="center"/>
    </xf>
    <xf numFmtId="0" fontId="27" fillId="0" borderId="0" xfId="0" applyFont="1" applyAlignment="1"/>
    <xf numFmtId="0" fontId="24" fillId="0" borderId="0" xfId="0" quotePrefix="1" applyFont="1" applyAlignment="1">
      <alignment horizontal="center"/>
    </xf>
    <xf numFmtId="0" fontId="26" fillId="0" borderId="5" xfId="0" applyFont="1" applyBorder="1" applyAlignment="1">
      <alignment vertical="center"/>
    </xf>
    <xf numFmtId="0" fontId="27" fillId="0" borderId="0" xfId="0" applyFont="1" applyBorder="1" applyAlignment="1"/>
    <xf numFmtId="0" fontId="24" fillId="0" borderId="6" xfId="0" applyFont="1" applyBorder="1" applyAlignment="1">
      <alignment vertical="center"/>
    </xf>
    <xf numFmtId="0" fontId="24" fillId="0" borderId="3" xfId="0" applyFont="1" applyBorder="1" applyAlignment="1">
      <alignment vertical="center"/>
    </xf>
    <xf numFmtId="0" fontId="24" fillId="0" borderId="3" xfId="0" applyFont="1" applyBorder="1" applyAlignment="1">
      <alignment horizontal="center" vertical="center"/>
    </xf>
    <xf numFmtId="0" fontId="28" fillId="0" borderId="0" xfId="0" applyFont="1" applyBorder="1" applyAlignment="1">
      <alignment vertical="top"/>
    </xf>
    <xf numFmtId="0" fontId="28" fillId="0" borderId="0" xfId="0" applyFont="1" applyAlignment="1">
      <alignment vertical="center"/>
    </xf>
    <xf numFmtId="0" fontId="28" fillId="0" borderId="0" xfId="0" applyFont="1" applyBorder="1" applyAlignment="1">
      <alignment horizontal="left"/>
    </xf>
    <xf numFmtId="0" fontId="24" fillId="0" borderId="7" xfId="0" applyFont="1" applyBorder="1" applyAlignment="1">
      <alignment horizontal="center"/>
    </xf>
    <xf numFmtId="0" fontId="23" fillId="0" borderId="0" xfId="0" quotePrefix="1" applyFont="1" applyAlignment="1">
      <alignment vertical="center"/>
    </xf>
    <xf numFmtId="0" fontId="24" fillId="0" borderId="0" xfId="0" quotePrefix="1" applyFont="1" applyBorder="1" applyAlignment="1">
      <alignment vertical="center"/>
    </xf>
    <xf numFmtId="0" fontId="24" fillId="0" borderId="3" xfId="0" applyFont="1" applyBorder="1" applyAlignment="1"/>
    <xf numFmtId="0" fontId="24" fillId="0" borderId="8" xfId="0" applyFont="1" applyBorder="1" applyAlignment="1">
      <alignment vertical="center"/>
    </xf>
    <xf numFmtId="0" fontId="24" fillId="0" borderId="9" xfId="0" applyFont="1" applyBorder="1" applyAlignment="1">
      <alignment vertical="center"/>
    </xf>
    <xf numFmtId="0" fontId="24" fillId="0" borderId="9" xfId="0" applyFont="1" applyBorder="1" applyAlignment="1">
      <alignment horizontal="center" vertical="center"/>
    </xf>
    <xf numFmtId="0" fontId="23" fillId="0" borderId="6" xfId="0" applyFont="1" applyBorder="1" applyAlignment="1">
      <alignment vertical="center"/>
    </xf>
    <xf numFmtId="0" fontId="23" fillId="0" borderId="7" xfId="0" quotePrefix="1" applyFont="1" applyBorder="1" applyAlignment="1">
      <alignment vertical="center"/>
    </xf>
    <xf numFmtId="0" fontId="28" fillId="0" borderId="5" xfId="0" applyFont="1" applyBorder="1" applyAlignment="1">
      <alignment vertical="center"/>
    </xf>
    <xf numFmtId="0" fontId="27" fillId="0" borderId="0" xfId="0" applyFont="1" applyAlignment="1">
      <alignment horizontal="center" vertical="center"/>
    </xf>
    <xf numFmtId="0" fontId="28" fillId="0" borderId="10" xfId="0" applyFont="1" applyBorder="1" applyAlignment="1">
      <alignment vertical="center"/>
    </xf>
    <xf numFmtId="0" fontId="28" fillId="0" borderId="0" xfId="0" quotePrefix="1" applyFont="1" applyBorder="1" applyAlignment="1">
      <alignment vertical="center"/>
    </xf>
    <xf numFmtId="0" fontId="24" fillId="0" borderId="7" xfId="0" quotePrefix="1" applyFont="1" applyBorder="1" applyAlignment="1">
      <alignment horizontal="center"/>
    </xf>
    <xf numFmtId="0" fontId="26" fillId="0" borderId="6" xfId="0" applyFont="1" applyBorder="1" applyAlignment="1"/>
    <xf numFmtId="0" fontId="26" fillId="0" borderId="0" xfId="0" quotePrefix="1" applyFont="1" applyAlignment="1">
      <alignment vertical="center"/>
    </xf>
    <xf numFmtId="0" fontId="24" fillId="0" borderId="0" xfId="0" quotePrefix="1" applyFont="1" applyAlignment="1"/>
    <xf numFmtId="0" fontId="28" fillId="0" borderId="8" xfId="0" applyFont="1" applyBorder="1" applyAlignment="1">
      <alignment vertical="center"/>
    </xf>
    <xf numFmtId="0" fontId="28" fillId="0" borderId="10" xfId="0" quotePrefix="1" applyFont="1" applyBorder="1" applyAlignment="1">
      <alignment vertical="top"/>
    </xf>
    <xf numFmtId="0" fontId="28" fillId="0" borderId="10" xfId="0" quotePrefix="1" applyFont="1" applyBorder="1" applyAlignment="1">
      <alignment horizontal="center" vertical="top"/>
    </xf>
    <xf numFmtId="0" fontId="25" fillId="0" borderId="0" xfId="0" applyFont="1" applyBorder="1" applyAlignment="1">
      <alignment horizontal="left" vertical="center"/>
    </xf>
    <xf numFmtId="0" fontId="24" fillId="0" borderId="5" xfId="0" applyFont="1" applyBorder="1" applyAlignment="1">
      <alignment vertical="center"/>
    </xf>
    <xf numFmtId="0" fontId="26" fillId="0" borderId="0" xfId="0" quotePrefix="1" applyFont="1" applyBorder="1" applyAlignment="1">
      <alignment vertical="center"/>
    </xf>
    <xf numFmtId="0" fontId="26" fillId="0" borderId="0" xfId="0" applyFont="1" applyBorder="1" applyAlignment="1">
      <alignment vertical="center"/>
    </xf>
    <xf numFmtId="0" fontId="23" fillId="0" borderId="0" xfId="0" applyFont="1" applyBorder="1" applyAlignment="1"/>
    <xf numFmtId="0" fontId="23" fillId="0" borderId="0" xfId="0" quotePrefix="1" applyFont="1" applyBorder="1" applyAlignment="1">
      <alignment horizontal="center"/>
    </xf>
    <xf numFmtId="0" fontId="24" fillId="0" borderId="0" xfId="0" applyFont="1" applyBorder="1" applyAlignment="1"/>
    <xf numFmtId="0" fontId="27" fillId="0" borderId="0" xfId="0" applyFont="1" applyBorder="1" applyAlignment="1">
      <alignment horizontal="center" vertical="center"/>
    </xf>
    <xf numFmtId="0" fontId="28" fillId="0" borderId="0" xfId="0" applyFont="1" applyAlignment="1">
      <alignment horizontal="center"/>
    </xf>
    <xf numFmtId="0" fontId="24" fillId="0" borderId="0" xfId="0" applyFont="1" applyBorder="1" applyAlignment="1">
      <alignment horizontal="center" vertical="center"/>
    </xf>
    <xf numFmtId="0" fontId="23" fillId="0" borderId="8" xfId="0" applyFont="1" applyBorder="1" applyAlignment="1">
      <alignment vertical="center"/>
    </xf>
    <xf numFmtId="0" fontId="28" fillId="0" borderId="10" xfId="0" quotePrefix="1" applyFont="1" applyBorder="1" applyAlignment="1">
      <alignment horizontal="center"/>
    </xf>
    <xf numFmtId="0" fontId="24" fillId="0" borderId="0" xfId="0" quotePrefix="1" applyFont="1" applyBorder="1" applyAlignment="1"/>
    <xf numFmtId="0" fontId="25" fillId="0" borderId="0" xfId="0" applyFont="1" applyAlignment="1">
      <alignment vertical="center"/>
    </xf>
    <xf numFmtId="0" fontId="24" fillId="0" borderId="0" xfId="0" applyFont="1" applyBorder="1" applyAlignment="1">
      <alignment horizontal="center"/>
    </xf>
    <xf numFmtId="0" fontId="26" fillId="0" borderId="0" xfId="0" applyFont="1" applyBorder="1" applyAlignment="1"/>
    <xf numFmtId="0" fontId="26" fillId="0" borderId="0" xfId="0" applyFont="1" applyAlignment="1"/>
    <xf numFmtId="0" fontId="24" fillId="0" borderId="4" xfId="0" applyFont="1" applyBorder="1" applyAlignment="1">
      <alignment horizontal="center" vertical="center"/>
    </xf>
    <xf numFmtId="0" fontId="24" fillId="0" borderId="10" xfId="0" applyFont="1" applyBorder="1" applyAlignment="1">
      <alignment horizontal="center" vertical="center"/>
    </xf>
    <xf numFmtId="0" fontId="23" fillId="0" borderId="5" xfId="0" applyNumberFormat="1" applyFont="1" applyBorder="1" applyAlignment="1">
      <alignment vertical="center"/>
    </xf>
    <xf numFmtId="0" fontId="23" fillId="0" borderId="0" xfId="0" applyNumberFormat="1" applyFont="1" applyAlignment="1">
      <alignment vertical="center"/>
    </xf>
    <xf numFmtId="0" fontId="23" fillId="0" borderId="6" xfId="0" applyNumberFormat="1" applyFont="1" applyBorder="1" applyAlignment="1">
      <alignment vertical="center"/>
    </xf>
    <xf numFmtId="0" fontId="25" fillId="0" borderId="0" xfId="0" applyNumberFormat="1" applyFont="1" applyBorder="1" applyAlignment="1">
      <alignment horizontal="left" vertical="center"/>
    </xf>
    <xf numFmtId="0" fontId="28" fillId="0" borderId="7" xfId="0" quotePrefix="1" applyFont="1" applyBorder="1" applyAlignment="1">
      <alignment vertical="center"/>
    </xf>
    <xf numFmtId="0" fontId="30" fillId="0" borderId="0" xfId="0" applyFont="1" applyAlignment="1">
      <alignment vertical="center"/>
    </xf>
    <xf numFmtId="0" fontId="23" fillId="0" borderId="7" xfId="0" quotePrefix="1" applyFont="1" applyBorder="1" applyAlignment="1">
      <alignment horizontal="center" vertical="center"/>
    </xf>
    <xf numFmtId="0" fontId="28" fillId="0" borderId="10" xfId="0" quotePrefix="1" applyFont="1" applyBorder="1" applyAlignment="1">
      <alignment vertical="center"/>
    </xf>
    <xf numFmtId="0" fontId="32" fillId="0" borderId="0" xfId="0" applyFont="1" applyAlignment="1">
      <alignment vertical="center"/>
    </xf>
    <xf numFmtId="0" fontId="32" fillId="0" borderId="0" xfId="0" applyFont="1" applyAlignment="1"/>
    <xf numFmtId="0" fontId="24" fillId="0" borderId="0" xfId="0" applyFont="1" applyAlignment="1">
      <alignment horizontal="left" vertical="center"/>
    </xf>
    <xf numFmtId="0" fontId="30" fillId="0" borderId="0" xfId="0" applyFont="1" applyAlignment="1">
      <alignment horizontal="center" vertical="center"/>
    </xf>
    <xf numFmtId="0" fontId="26" fillId="0" borderId="0" xfId="0" applyFont="1" applyBorder="1" applyAlignment="1">
      <alignment horizontal="center"/>
    </xf>
    <xf numFmtId="0" fontId="26" fillId="0" borderId="0" xfId="0" applyFont="1" applyAlignment="1">
      <alignment horizontal="center"/>
    </xf>
    <xf numFmtId="0" fontId="32" fillId="0" borderId="0" xfId="0" applyFont="1" applyAlignment="1">
      <alignment horizontal="center"/>
    </xf>
    <xf numFmtId="0" fontId="25" fillId="0" borderId="0" xfId="0" applyFont="1" applyAlignment="1"/>
    <xf numFmtId="0" fontId="25" fillId="0" borderId="9" xfId="0" applyFont="1" applyBorder="1" applyAlignment="1">
      <alignment horizontal="right" vertical="center"/>
    </xf>
    <xf numFmtId="0" fontId="25" fillId="0" borderId="9" xfId="0" applyFont="1" applyBorder="1" applyAlignment="1">
      <alignment vertical="center"/>
    </xf>
    <xf numFmtId="0" fontId="25" fillId="0" borderId="9" xfId="0" applyFont="1" applyBorder="1" applyAlignment="1"/>
    <xf numFmtId="0" fontId="25" fillId="0" borderId="9" xfId="0" applyFont="1" applyBorder="1" applyAlignment="1">
      <alignment horizontal="left" vertical="center"/>
    </xf>
    <xf numFmtId="0" fontId="25" fillId="0" borderId="9" xfId="0" applyFont="1" applyBorder="1" applyAlignment="1">
      <alignment horizontal="center" vertical="center"/>
    </xf>
    <xf numFmtId="0" fontId="25" fillId="0" borderId="9" xfId="0" applyFont="1" applyBorder="1" applyAlignment="1">
      <alignment horizontal="center"/>
    </xf>
    <xf numFmtId="0" fontId="24" fillId="0" borderId="0" xfId="0" quotePrefix="1" applyFont="1" applyAlignment="1">
      <alignment horizontal="left"/>
    </xf>
    <xf numFmtId="0" fontId="25" fillId="0" borderId="0" xfId="0" quotePrefix="1" applyFont="1" applyAlignment="1">
      <alignment horizontal="left"/>
    </xf>
    <xf numFmtId="0" fontId="25" fillId="0" borderId="3" xfId="0" quotePrefix="1" applyFont="1" applyBorder="1" applyAlignment="1">
      <alignment horizontal="left" vertical="center"/>
    </xf>
    <xf numFmtId="0" fontId="16" fillId="0" borderId="0" xfId="0" applyFont="1" applyBorder="1" applyAlignment="1">
      <alignment vertical="center"/>
    </xf>
    <xf numFmtId="0" fontId="29" fillId="0" borderId="0" xfId="0" applyFont="1" applyAlignment="1"/>
    <xf numFmtId="0" fontId="24" fillId="0" borderId="0" xfId="0" applyNumberFormat="1" applyFont="1" applyAlignment="1"/>
    <xf numFmtId="0" fontId="24" fillId="0" borderId="0" xfId="0" applyNumberFormat="1" applyFont="1" applyAlignment="1">
      <alignment vertical="center"/>
    </xf>
    <xf numFmtId="0" fontId="28" fillId="0" borderId="0" xfId="0" applyFont="1" applyBorder="1" applyAlignment="1">
      <alignment vertical="center"/>
    </xf>
    <xf numFmtId="1" fontId="28" fillId="0" borderId="0" xfId="0" applyNumberFormat="1" applyFont="1" applyBorder="1" applyAlignment="1">
      <alignment horizontal="left" vertical="center"/>
    </xf>
    <xf numFmtId="0" fontId="24" fillId="0" borderId="0" xfId="0" applyFont="1" applyBorder="1" applyAlignment="1">
      <alignment horizontal="right"/>
    </xf>
    <xf numFmtId="0" fontId="28" fillId="0" borderId="2" xfId="0" applyFont="1" applyBorder="1" applyAlignment="1">
      <alignment vertical="center"/>
    </xf>
    <xf numFmtId="0" fontId="28" fillId="0" borderId="11" xfId="0" applyFont="1" applyBorder="1" applyAlignment="1">
      <alignment vertical="center"/>
    </xf>
    <xf numFmtId="0" fontId="28" fillId="0" borderId="11" xfId="0" applyFont="1" applyBorder="1" applyAlignment="1">
      <alignment horizontal="left" vertical="center"/>
    </xf>
    <xf numFmtId="0" fontId="24" fillId="0" borderId="11" xfId="0" applyFont="1" applyBorder="1" applyAlignment="1">
      <alignment horizontal="right"/>
    </xf>
    <xf numFmtId="0" fontId="33" fillId="0" borderId="0" xfId="0" applyFont="1" applyAlignment="1">
      <alignment horizontal="right" vertical="center"/>
    </xf>
    <xf numFmtId="0" fontId="34" fillId="0" borderId="2" xfId="0" applyFont="1" applyBorder="1" applyAlignment="1">
      <alignment vertical="center"/>
    </xf>
    <xf numFmtId="0" fontId="34" fillId="0" borderId="11" xfId="0" applyFont="1" applyBorder="1" applyAlignment="1">
      <alignment vertical="center"/>
    </xf>
    <xf numFmtId="0" fontId="34" fillId="0" borderId="11" xfId="0" applyFont="1" applyBorder="1" applyAlignment="1">
      <alignment horizontal="left" vertical="center"/>
    </xf>
    <xf numFmtId="0" fontId="33" fillId="0" borderId="0" xfId="0" applyFont="1" applyAlignment="1">
      <alignment horizontal="center" vertical="center"/>
    </xf>
    <xf numFmtId="0" fontId="35" fillId="0" borderId="0" xfId="0" applyFont="1" applyAlignment="1">
      <alignment vertical="center"/>
    </xf>
    <xf numFmtId="0" fontId="33" fillId="0" borderId="0" xfId="0" applyFont="1" applyAlignment="1">
      <alignment horizontal="left" vertical="center"/>
    </xf>
    <xf numFmtId="0" fontId="38" fillId="0" borderId="0" xfId="0" applyFont="1" applyBorder="1" applyAlignment="1">
      <alignment vertical="center"/>
    </xf>
    <xf numFmtId="0" fontId="41" fillId="0" borderId="0" xfId="0" applyFont="1" applyBorder="1" applyAlignment="1">
      <alignment vertical="center"/>
    </xf>
    <xf numFmtId="0" fontId="0" fillId="0" borderId="0" xfId="0" applyNumberFormat="1" applyAlignment="1">
      <alignment vertical="center"/>
    </xf>
    <xf numFmtId="0" fontId="26" fillId="0" borderId="0" xfId="1" applyFont="1"/>
    <xf numFmtId="0" fontId="12" fillId="0" borderId="0" xfId="1" applyFont="1" applyAlignment="1">
      <alignment horizontal="left"/>
    </xf>
    <xf numFmtId="0" fontId="5" fillId="0" borderId="0" xfId="1" applyAlignment="1">
      <alignment horizontal="center"/>
    </xf>
    <xf numFmtId="0" fontId="44" fillId="7" borderId="0" xfId="1" applyFont="1" applyFill="1" applyAlignment="1">
      <alignment horizontal="left" vertical="center"/>
    </xf>
    <xf numFmtId="0" fontId="39" fillId="0" borderId="9" xfId="0" applyNumberFormat="1" applyFont="1" applyFill="1" applyBorder="1" applyAlignment="1">
      <alignment horizontal="left" vertical="center"/>
    </xf>
    <xf numFmtId="0" fontId="39" fillId="0" borderId="12" xfId="0" applyNumberFormat="1" applyFont="1" applyFill="1" applyBorder="1" applyAlignment="1">
      <alignment horizontal="left" vertical="center"/>
    </xf>
    <xf numFmtId="0" fontId="23" fillId="0" borderId="5" xfId="0" applyFont="1" applyBorder="1" applyAlignment="1"/>
    <xf numFmtId="0" fontId="25" fillId="0" borderId="0" xfId="0" applyFont="1" applyAlignment="1">
      <alignment horizontal="center" vertical="center"/>
    </xf>
    <xf numFmtId="0" fontId="23" fillId="0" borderId="0" xfId="0" applyNumberFormat="1" applyFont="1" applyBorder="1" applyAlignment="1">
      <alignment vertical="center"/>
    </xf>
    <xf numFmtId="0" fontId="34" fillId="0" borderId="0" xfId="0" quotePrefix="1" applyFont="1" applyAlignment="1">
      <alignment vertical="center"/>
    </xf>
    <xf numFmtId="0" fontId="39" fillId="0" borderId="3" xfId="0" applyNumberFormat="1" applyFont="1" applyFill="1" applyBorder="1" applyAlignment="1">
      <alignment horizontal="left" vertical="center"/>
    </xf>
    <xf numFmtId="0" fontId="26" fillId="0" borderId="0" xfId="0" applyFont="1" applyAlignment="1">
      <alignment horizontal="left" vertical="center"/>
    </xf>
    <xf numFmtId="0" fontId="26" fillId="0" borderId="0" xfId="0" applyNumberFormat="1" applyFont="1" applyAlignment="1">
      <alignment vertical="center"/>
    </xf>
    <xf numFmtId="0" fontId="40" fillId="0" borderId="0" xfId="0" applyFont="1" applyAlignment="1">
      <alignment horizontal="center" vertical="center"/>
    </xf>
    <xf numFmtId="0" fontId="24" fillId="0" borderId="0" xfId="0" applyNumberFormat="1" applyFont="1" applyBorder="1" applyAlignment="1"/>
    <xf numFmtId="0" fontId="3" fillId="0" borderId="0" xfId="2"/>
    <xf numFmtId="0" fontId="49" fillId="2" borderId="0" xfId="2" applyNumberFormat="1" applyFont="1" applyFill="1" applyAlignment="1">
      <alignment horizontal="left" vertical="center" indent="1"/>
    </xf>
    <xf numFmtId="0" fontId="21" fillId="5" borderId="0" xfId="1" applyFont="1" applyFill="1"/>
    <xf numFmtId="0" fontId="22" fillId="5" borderId="0" xfId="1" applyFont="1" applyFill="1" applyAlignment="1">
      <alignment horizontal="left" vertical="center" indent="1"/>
    </xf>
    <xf numFmtId="0" fontId="0" fillId="2" borderId="0" xfId="0" applyFill="1" applyAlignment="1">
      <alignment vertical="center"/>
    </xf>
    <xf numFmtId="0" fontId="0" fillId="2" borderId="0" xfId="0" applyFill="1" applyAlignment="1">
      <alignment horizontal="center" vertical="center"/>
    </xf>
    <xf numFmtId="0" fontId="0" fillId="2" borderId="0" xfId="0" applyFill="1" applyAlignment="1">
      <alignment horizontal="left" vertical="center"/>
    </xf>
    <xf numFmtId="0" fontId="16" fillId="2" borderId="0" xfId="0" applyFont="1" applyFill="1" applyAlignment="1">
      <alignment horizontal="center" vertical="center"/>
    </xf>
    <xf numFmtId="0" fontId="19" fillId="2" borderId="0" xfId="0" applyFont="1" applyFill="1" applyBorder="1" applyAlignment="1">
      <alignment horizontal="center" vertical="center"/>
    </xf>
    <xf numFmtId="0" fontId="16" fillId="2" borderId="0" xfId="0" applyFont="1" applyFill="1" applyAlignment="1">
      <alignment vertical="center"/>
    </xf>
    <xf numFmtId="0" fontId="20" fillId="2" borderId="0" xfId="0" applyFont="1" applyFill="1" applyBorder="1" applyAlignment="1">
      <alignment vertical="center"/>
    </xf>
    <xf numFmtId="0" fontId="50" fillId="11" borderId="20" xfId="0" applyFont="1" applyFill="1" applyBorder="1" applyAlignment="1">
      <alignment horizontal="left" vertical="center"/>
    </xf>
    <xf numFmtId="0" fontId="17" fillId="2" borderId="0" xfId="0" applyFont="1" applyFill="1" applyBorder="1" applyAlignment="1">
      <alignment horizontal="left" vertical="center"/>
    </xf>
    <xf numFmtId="0" fontId="21" fillId="0" borderId="0" xfId="1" applyFont="1" applyFill="1"/>
    <xf numFmtId="0" fontId="12" fillId="0" borderId="0" xfId="1" applyFont="1" applyFill="1" applyAlignment="1">
      <alignment horizontal="right" vertical="center"/>
    </xf>
    <xf numFmtId="0" fontId="52" fillId="2" borderId="21" xfId="0" applyFont="1" applyFill="1" applyBorder="1" applyAlignment="1">
      <alignment horizontal="center" vertical="center"/>
    </xf>
    <xf numFmtId="0" fontId="0" fillId="0" borderId="0" xfId="0" applyFill="1" applyAlignment="1">
      <alignment vertical="center"/>
    </xf>
    <xf numFmtId="0" fontId="0" fillId="0" borderId="0" xfId="0" applyFill="1" applyAlignment="1">
      <alignment horizontal="center" vertical="center"/>
    </xf>
    <xf numFmtId="0" fontId="0" fillId="0" borderId="0" xfId="0" applyFill="1" applyAlignment="1">
      <alignment horizontal="left" vertical="center"/>
    </xf>
    <xf numFmtId="0" fontId="16" fillId="0" borderId="0" xfId="0" applyFont="1" applyFill="1" applyAlignment="1">
      <alignment horizontal="center" vertical="center"/>
    </xf>
    <xf numFmtId="0" fontId="19" fillId="0" borderId="0" xfId="0" applyFont="1" applyFill="1" applyBorder="1" applyAlignment="1">
      <alignment horizontal="center" vertical="center"/>
    </xf>
    <xf numFmtId="0" fontId="17" fillId="0" borderId="0" xfId="0" applyFont="1" applyFill="1" applyBorder="1" applyAlignment="1">
      <alignment horizontal="left" vertical="center"/>
    </xf>
    <xf numFmtId="164" fontId="43" fillId="5" borderId="0" xfId="1" applyNumberFormat="1" applyFont="1" applyFill="1" applyAlignment="1">
      <alignment horizontal="left" vertical="center"/>
    </xf>
    <xf numFmtId="0" fontId="49" fillId="8" borderId="0" xfId="2" applyNumberFormat="1" applyFont="1" applyFill="1" applyAlignment="1">
      <alignment horizontal="left" vertical="center" indent="1"/>
    </xf>
    <xf numFmtId="0" fontId="53" fillId="8" borderId="0" xfId="2" applyNumberFormat="1" applyFont="1" applyFill="1" applyAlignment="1">
      <alignment horizontal="left"/>
    </xf>
    <xf numFmtId="0" fontId="56" fillId="0" borderId="0" xfId="1" quotePrefix="1" applyFont="1" applyAlignment="1">
      <alignment horizontal="left"/>
    </xf>
    <xf numFmtId="0" fontId="57" fillId="2" borderId="0" xfId="0" applyFont="1" applyFill="1" applyAlignment="1">
      <alignment horizontal="center" vertical="center"/>
    </xf>
    <xf numFmtId="0" fontId="58" fillId="2" borderId="0" xfId="0" applyFont="1" applyFill="1" applyAlignment="1">
      <alignment horizontal="center" vertical="center"/>
    </xf>
    <xf numFmtId="0" fontId="59" fillId="2" borderId="0" xfId="0" applyFont="1" applyFill="1" applyAlignment="1">
      <alignment horizontal="center" vertical="center"/>
    </xf>
    <xf numFmtId="0" fontId="60" fillId="2" borderId="0" xfId="0" applyFont="1" applyFill="1" applyAlignment="1">
      <alignment vertical="center"/>
    </xf>
    <xf numFmtId="0" fontId="61" fillId="2" borderId="0" xfId="0" applyFont="1" applyFill="1" applyBorder="1" applyAlignment="1">
      <alignment vertical="center"/>
    </xf>
    <xf numFmtId="0" fontId="62" fillId="2" borderId="0" xfId="0" applyFont="1" applyFill="1" applyBorder="1" applyAlignment="1">
      <alignment vertical="center" wrapText="1"/>
    </xf>
    <xf numFmtId="0" fontId="63" fillId="12" borderId="0" xfId="0" applyFont="1" applyFill="1" applyAlignment="1">
      <alignment horizontal="left" vertical="center"/>
    </xf>
    <xf numFmtId="0" fontId="10" fillId="13" borderId="0" xfId="1" applyFont="1" applyFill="1" applyAlignment="1">
      <alignment horizontal="left" vertical="center"/>
    </xf>
    <xf numFmtId="0" fontId="10" fillId="13" borderId="0" xfId="1" applyFont="1" applyFill="1" applyAlignment="1">
      <alignment horizontal="left" vertical="center" indent="1"/>
    </xf>
    <xf numFmtId="0" fontId="11" fillId="13" borderId="0" xfId="1" applyFont="1" applyFill="1" applyAlignment="1">
      <alignment horizontal="left" vertical="center"/>
    </xf>
    <xf numFmtId="0" fontId="11" fillId="13" borderId="0" xfId="1" applyFont="1" applyFill="1" applyAlignment="1">
      <alignment horizontal="left" vertical="center" indent="1"/>
    </xf>
    <xf numFmtId="0" fontId="10" fillId="13" borderId="0" xfId="1" applyFont="1" applyFill="1" applyAlignment="1">
      <alignment vertical="center"/>
    </xf>
    <xf numFmtId="0" fontId="5" fillId="2" borderId="0" xfId="1" applyFill="1"/>
    <xf numFmtId="0" fontId="21" fillId="2" borderId="0" xfId="1" applyFont="1" applyFill="1"/>
    <xf numFmtId="0" fontId="6" fillId="2" borderId="0" xfId="1" applyFont="1" applyFill="1"/>
    <xf numFmtId="0" fontId="26" fillId="2" borderId="0" xfId="1" applyFont="1" applyFill="1"/>
    <xf numFmtId="164" fontId="7" fillId="2" borderId="0" xfId="1" applyNumberFormat="1" applyFont="1" applyFill="1" applyBorder="1" applyAlignment="1">
      <alignment horizontal="center" vertical="center"/>
    </xf>
    <xf numFmtId="0" fontId="11" fillId="2" borderId="0" xfId="0" applyFont="1" applyFill="1" applyBorder="1" applyAlignment="1">
      <alignment vertical="center" wrapText="1"/>
    </xf>
    <xf numFmtId="164" fontId="43" fillId="5" borderId="0" xfId="1" applyNumberFormat="1" applyFont="1" applyFill="1" applyAlignment="1">
      <alignment horizontal="left" vertical="center" indent="1"/>
    </xf>
    <xf numFmtId="0" fontId="55" fillId="3" borderId="17" xfId="0" applyFont="1" applyFill="1" applyBorder="1" applyAlignment="1" applyProtection="1">
      <alignment horizontal="left" vertical="center" indent="1"/>
    </xf>
    <xf numFmtId="0" fontId="55" fillId="3" borderId="17" xfId="0" applyFont="1" applyFill="1" applyBorder="1" applyAlignment="1" applyProtection="1">
      <alignment horizontal="left" vertical="center"/>
    </xf>
    <xf numFmtId="0" fontId="45" fillId="0" borderId="0" xfId="0" applyFont="1" applyAlignment="1">
      <alignment horizontal="right"/>
    </xf>
    <xf numFmtId="0" fontId="23" fillId="0" borderId="0" xfId="0" applyFont="1" applyFill="1" applyAlignment="1"/>
    <xf numFmtId="0" fontId="25" fillId="0" borderId="0" xfId="0" applyFont="1" applyAlignment="1">
      <alignment horizontal="left" vertical="center"/>
    </xf>
    <xf numFmtId="0" fontId="40" fillId="0" borderId="0" xfId="0" applyFont="1" applyAlignment="1"/>
    <xf numFmtId="0" fontId="40" fillId="0" borderId="0" xfId="0" applyFont="1" applyAlignment="1">
      <alignment vertical="top"/>
    </xf>
    <xf numFmtId="0" fontId="40" fillId="0" borderId="11" xfId="0" applyFont="1" applyBorder="1" applyAlignment="1">
      <alignment horizontal="center" vertical="center"/>
    </xf>
    <xf numFmtId="0" fontId="40" fillId="0" borderId="2" xfId="0" applyFont="1" applyBorder="1" applyAlignment="1">
      <alignment horizontal="center" vertical="center"/>
    </xf>
    <xf numFmtId="0" fontId="39" fillId="0" borderId="7" xfId="0" applyFont="1" applyBorder="1" applyAlignment="1">
      <alignment horizontal="center" vertical="center"/>
    </xf>
    <xf numFmtId="0" fontId="39" fillId="0" borderId="4" xfId="0" applyFont="1" applyBorder="1" applyAlignment="1">
      <alignment horizontal="center" vertical="center"/>
    </xf>
    <xf numFmtId="0" fontId="23" fillId="0" borderId="0" xfId="0" quotePrefix="1" applyFont="1" applyAlignment="1"/>
    <xf numFmtId="0" fontId="25" fillId="0" borderId="0" xfId="0" quotePrefix="1" applyFont="1" applyAlignment="1">
      <alignment horizontal="center"/>
    </xf>
    <xf numFmtId="0" fontId="25" fillId="0" borderId="2" xfId="0" applyFont="1" applyBorder="1" applyAlignment="1" applyProtection="1">
      <alignment horizontal="right" vertical="center"/>
      <protection locked="0"/>
    </xf>
    <xf numFmtId="0" fontId="25" fillId="0" borderId="11" xfId="0" applyFont="1" applyBorder="1" applyAlignment="1" applyProtection="1">
      <alignment horizontal="center" vertical="center"/>
      <protection locked="0"/>
    </xf>
    <xf numFmtId="0" fontId="25" fillId="0" borderId="2" xfId="0" applyFont="1" applyBorder="1" applyAlignment="1" applyProtection="1">
      <alignment horizontal="center" vertical="center"/>
      <protection locked="0"/>
    </xf>
    <xf numFmtId="166" fontId="24" fillId="0" borderId="0" xfId="0" applyNumberFormat="1" applyFont="1" applyFill="1" applyAlignment="1">
      <alignment horizontal="centerContinuous" vertical="center"/>
    </xf>
    <xf numFmtId="0" fontId="30" fillId="0" borderId="9" xfId="0" applyFont="1" applyBorder="1" applyAlignment="1">
      <alignment horizontal="left" vertical="center"/>
    </xf>
    <xf numFmtId="0" fontId="30" fillId="0" borderId="9" xfId="0" applyFont="1" applyBorder="1" applyAlignment="1">
      <alignment vertical="center"/>
    </xf>
    <xf numFmtId="0" fontId="30" fillId="0" borderId="9" xfId="0" applyFont="1" applyBorder="1" applyAlignment="1">
      <alignment horizontal="center"/>
    </xf>
    <xf numFmtId="0" fontId="30" fillId="0" borderId="9" xfId="0" applyFont="1" applyBorder="1" applyAlignment="1"/>
    <xf numFmtId="0" fontId="30" fillId="0" borderId="9" xfId="0" applyFont="1" applyBorder="1" applyAlignment="1">
      <alignment horizontal="right" vertical="center"/>
    </xf>
    <xf numFmtId="0" fontId="26" fillId="0" borderId="9" xfId="0" applyFont="1" applyBorder="1" applyAlignment="1">
      <alignment horizontal="center" vertical="center"/>
    </xf>
    <xf numFmtId="0" fontId="26" fillId="0" borderId="9" xfId="0" applyFont="1" applyBorder="1" applyAlignment="1">
      <alignment vertical="center"/>
    </xf>
    <xf numFmtId="0" fontId="26" fillId="0" borderId="8" xfId="0" applyFont="1" applyBorder="1" applyAlignment="1">
      <alignment vertical="center"/>
    </xf>
    <xf numFmtId="0" fontId="26" fillId="0" borderId="3" xfId="0" applyFont="1" applyBorder="1" applyAlignment="1">
      <alignment horizontal="center" vertical="center"/>
    </xf>
    <xf numFmtId="0" fontId="26" fillId="0" borderId="3" xfId="0" applyFont="1" applyBorder="1" applyAlignment="1">
      <alignment vertical="center"/>
    </xf>
    <xf numFmtId="0" fontId="26" fillId="0" borderId="6" xfId="0" applyFont="1" applyBorder="1" applyAlignment="1">
      <alignment vertical="center"/>
    </xf>
    <xf numFmtId="0" fontId="26" fillId="0" borderId="3" xfId="0" applyFont="1" applyBorder="1" applyAlignment="1"/>
    <xf numFmtId="0" fontId="26" fillId="0" borderId="0" xfId="0" quotePrefix="1" applyFont="1" applyAlignment="1"/>
    <xf numFmtId="0" fontId="66" fillId="0" borderId="8" xfId="0" applyFont="1" applyBorder="1" applyAlignment="1">
      <alignment vertical="center"/>
    </xf>
    <xf numFmtId="0" fontId="67" fillId="0" borderId="0" xfId="0" applyFont="1" applyAlignment="1"/>
    <xf numFmtId="0" fontId="30" fillId="0" borderId="0" xfId="0" quotePrefix="1" applyFont="1" applyAlignment="1">
      <alignment horizontal="center"/>
    </xf>
    <xf numFmtId="0" fontId="26" fillId="0" borderId="3" xfId="0" applyNumberFormat="1" applyFont="1" applyBorder="1" applyAlignment="1"/>
    <xf numFmtId="0" fontId="66" fillId="0" borderId="10" xfId="0" quotePrefix="1" applyFont="1" applyBorder="1" applyAlignment="1">
      <alignment vertical="top"/>
    </xf>
    <xf numFmtId="0" fontId="66" fillId="0" borderId="9" xfId="0" quotePrefix="1" applyFont="1" applyBorder="1" applyAlignment="1">
      <alignment vertical="top"/>
    </xf>
    <xf numFmtId="0" fontId="66" fillId="0" borderId="10" xfId="0" quotePrefix="1" applyFont="1" applyBorder="1" applyAlignment="1">
      <alignment vertical="center"/>
    </xf>
    <xf numFmtId="0" fontId="26" fillId="0" borderId="7" xfId="0" applyFont="1" applyBorder="1" applyAlignment="1">
      <alignment horizontal="center"/>
    </xf>
    <xf numFmtId="0" fontId="26" fillId="0" borderId="7" xfId="0" quotePrefix="1" applyFont="1" applyBorder="1" applyAlignment="1">
      <alignment horizontal="center" vertical="center"/>
    </xf>
    <xf numFmtId="0" fontId="66" fillId="0" borderId="0" xfId="0" quotePrefix="1" applyFont="1" applyBorder="1" applyAlignment="1"/>
    <xf numFmtId="0" fontId="66" fillId="0" borderId="0" xfId="0" applyFont="1" applyBorder="1" applyAlignment="1">
      <alignment vertical="top"/>
    </xf>
    <xf numFmtId="0" fontId="26" fillId="0" borderId="7" xfId="0" quotePrefix="1" applyFont="1" applyBorder="1" applyAlignment="1">
      <alignment horizontal="center"/>
    </xf>
    <xf numFmtId="0" fontId="66" fillId="0" borderId="0" xfId="0" applyFont="1" applyAlignment="1">
      <alignment horizontal="center"/>
    </xf>
    <xf numFmtId="0" fontId="26" fillId="0" borderId="0" xfId="0" quotePrefix="1" applyFont="1" applyAlignment="1">
      <alignment horizontal="center"/>
    </xf>
    <xf numFmtId="0" fontId="66" fillId="0" borderId="0" xfId="0" quotePrefix="1" applyFont="1" applyBorder="1" applyAlignment="1">
      <alignment vertical="center"/>
    </xf>
    <xf numFmtId="0" fontId="66" fillId="0" borderId="10" xfId="0" applyFont="1" applyBorder="1" applyAlignment="1">
      <alignment vertical="center"/>
    </xf>
    <xf numFmtId="0" fontId="66" fillId="0" borderId="7" xfId="0" quotePrefix="1" applyFont="1" applyBorder="1" applyAlignment="1">
      <alignment vertical="center"/>
    </xf>
    <xf numFmtId="0" fontId="26" fillId="0" borderId="5" xfId="0" applyNumberFormat="1" applyFont="1" applyBorder="1" applyAlignment="1">
      <alignment vertical="center"/>
    </xf>
    <xf numFmtId="0" fontId="66" fillId="0" borderId="10" xfId="0" quotePrefix="1" applyFont="1" applyBorder="1" applyAlignment="1">
      <alignment horizontal="center"/>
    </xf>
    <xf numFmtId="0" fontId="30" fillId="0" borderId="0" xfId="0" applyNumberFormat="1" applyFont="1" applyBorder="1" applyAlignment="1">
      <alignment horizontal="left" vertical="center"/>
    </xf>
    <xf numFmtId="0" fontId="26" fillId="0" borderId="0" xfId="0" applyNumberFormat="1" applyFont="1" applyBorder="1" applyAlignment="1">
      <alignment vertical="center"/>
    </xf>
    <xf numFmtId="0" fontId="26" fillId="0" borderId="7" xfId="0" quotePrefix="1" applyFont="1" applyBorder="1" applyAlignment="1">
      <alignment vertical="center"/>
    </xf>
    <xf numFmtId="0" fontId="26" fillId="0" borderId="0" xfId="0" quotePrefix="1" applyFont="1" applyBorder="1" applyAlignment="1"/>
    <xf numFmtId="0" fontId="68" fillId="0" borderId="0" xfId="0" applyFont="1" applyAlignment="1">
      <alignment horizontal="center" vertical="center"/>
    </xf>
    <xf numFmtId="0" fontId="68" fillId="0" borderId="0" xfId="0" applyFont="1" applyBorder="1" applyAlignment="1">
      <alignment horizontal="center" vertical="center"/>
    </xf>
    <xf numFmtId="0" fontId="68" fillId="0" borderId="0" xfId="0" quotePrefix="1" applyFont="1" applyAlignment="1">
      <alignment horizontal="center"/>
    </xf>
    <xf numFmtId="0" fontId="69" fillId="0" borderId="9" xfId="0" applyNumberFormat="1" applyFont="1" applyFill="1" applyBorder="1" applyAlignment="1">
      <alignment horizontal="left" vertical="center"/>
    </xf>
    <xf numFmtId="0" fontId="69" fillId="0" borderId="12" xfId="0" applyNumberFormat="1" applyFont="1" applyFill="1" applyBorder="1" applyAlignment="1">
      <alignment horizontal="left" vertical="center"/>
    </xf>
    <xf numFmtId="0" fontId="70" fillId="0" borderId="0" xfId="0" applyFont="1" applyAlignment="1">
      <alignment horizontal="right"/>
    </xf>
    <xf numFmtId="0" fontId="30" fillId="0" borderId="0" xfId="0" applyFont="1" applyAlignment="1">
      <alignment horizontal="left" vertical="center"/>
    </xf>
    <xf numFmtId="0" fontId="30" fillId="0" borderId="11" xfId="0" applyFont="1" applyBorder="1" applyAlignment="1" applyProtection="1">
      <alignment horizontal="center" vertical="center"/>
      <protection locked="0"/>
    </xf>
    <xf numFmtId="0" fontId="30" fillId="0" borderId="2" xfId="0" applyFont="1" applyBorder="1" applyAlignment="1" applyProtection="1">
      <alignment horizontal="center" vertical="center"/>
      <protection locked="0"/>
    </xf>
    <xf numFmtId="0" fontId="13" fillId="0" borderId="0" xfId="0" applyFont="1" applyAlignment="1">
      <alignment horizontal="right" vertical="center"/>
    </xf>
    <xf numFmtId="0" fontId="67" fillId="0" borderId="11" xfId="0" applyFont="1" applyBorder="1" applyAlignment="1">
      <alignment horizontal="left" vertical="center"/>
    </xf>
    <xf numFmtId="0" fontId="67" fillId="0" borderId="11" xfId="0" applyFont="1" applyBorder="1" applyAlignment="1">
      <alignment vertical="center"/>
    </xf>
    <xf numFmtId="0" fontId="67" fillId="0" borderId="2" xfId="0" applyFont="1" applyBorder="1" applyAlignment="1">
      <alignment vertical="center"/>
    </xf>
    <xf numFmtId="0" fontId="26" fillId="0" borderId="11" xfId="0" applyFont="1" applyBorder="1" applyAlignment="1">
      <alignment horizontal="right"/>
    </xf>
    <xf numFmtId="0" fontId="30" fillId="0" borderId="2" xfId="0" applyFont="1" applyBorder="1" applyAlignment="1" applyProtection="1">
      <alignment horizontal="right" vertical="center"/>
      <protection locked="0"/>
    </xf>
    <xf numFmtId="0" fontId="66" fillId="0" borderId="11" xfId="0" applyFont="1" applyBorder="1" applyAlignment="1">
      <alignment horizontal="left" vertical="center"/>
    </xf>
    <xf numFmtId="0" fontId="66" fillId="0" borderId="11" xfId="0" applyFont="1" applyBorder="1" applyAlignment="1">
      <alignment vertical="center"/>
    </xf>
    <xf numFmtId="0" fontId="66" fillId="0" borderId="2" xfId="0" applyFont="1" applyBorder="1" applyAlignment="1">
      <alignment vertical="center"/>
    </xf>
    <xf numFmtId="0" fontId="26" fillId="0" borderId="9" xfId="0" applyFont="1" applyBorder="1" applyAlignment="1">
      <alignment horizontal="center"/>
    </xf>
    <xf numFmtId="0" fontId="26" fillId="0" borderId="0" xfId="0" quotePrefix="1" applyFont="1" applyBorder="1" applyAlignment="1">
      <alignment horizontal="center"/>
    </xf>
    <xf numFmtId="0" fontId="23" fillId="0" borderId="9" xfId="0" applyNumberFormat="1" applyFont="1" applyBorder="1" applyAlignment="1">
      <alignment vertical="center"/>
    </xf>
    <xf numFmtId="0" fontId="24" fillId="0" borderId="0" xfId="0" applyNumberFormat="1" applyFont="1" applyBorder="1" applyAlignment="1" applyProtection="1">
      <alignment horizontal="center"/>
      <protection locked="0"/>
    </xf>
    <xf numFmtId="0" fontId="66" fillId="0" borderId="9" xfId="0" quotePrefix="1" applyFont="1" applyBorder="1" applyAlignment="1">
      <alignment horizontal="center"/>
    </xf>
    <xf numFmtId="0" fontId="72" fillId="0" borderId="0" xfId="0" applyFont="1" applyBorder="1" applyAlignment="1">
      <alignment vertical="center"/>
    </xf>
    <xf numFmtId="0" fontId="69" fillId="0" borderId="23" xfId="0" applyNumberFormat="1" applyFont="1" applyFill="1" applyBorder="1" applyAlignment="1">
      <alignment horizontal="left" vertical="center"/>
    </xf>
    <xf numFmtId="166" fontId="26" fillId="0" borderId="0" xfId="0" applyNumberFormat="1" applyFont="1" applyFill="1" applyAlignment="1">
      <alignment horizontal="centerContinuous" vertical="center"/>
    </xf>
    <xf numFmtId="0" fontId="68" fillId="0" borderId="0" xfId="0" applyFont="1" applyBorder="1" applyAlignment="1">
      <alignment horizontal="center"/>
    </xf>
    <xf numFmtId="0" fontId="68" fillId="0" borderId="0" xfId="0" applyFont="1" applyAlignment="1">
      <alignment horizontal="center"/>
    </xf>
    <xf numFmtId="0" fontId="27" fillId="0" borderId="0" xfId="0" applyFont="1" applyBorder="1" applyAlignment="1">
      <alignment horizontal="center"/>
    </xf>
    <xf numFmtId="0" fontId="27" fillId="0" borderId="0" xfId="0" applyFont="1" applyAlignment="1">
      <alignment horizontal="center"/>
    </xf>
    <xf numFmtId="0" fontId="26" fillId="0" borderId="0" xfId="0" applyNumberFormat="1" applyFont="1" applyBorder="1" applyAlignment="1" applyProtection="1">
      <alignment horizontal="center" vertical="center"/>
      <protection locked="0"/>
    </xf>
    <xf numFmtId="0" fontId="8" fillId="0" borderId="9" xfId="0" applyFont="1" applyBorder="1" applyAlignment="1">
      <alignment horizontal="center" vertical="center"/>
    </xf>
    <xf numFmtId="0" fontId="8" fillId="0" borderId="9" xfId="0" applyFont="1" applyBorder="1" applyAlignment="1">
      <alignment vertical="center"/>
    </xf>
    <xf numFmtId="0" fontId="8" fillId="0" borderId="8" xfId="0" applyFont="1" applyBorder="1" applyAlignment="1">
      <alignment vertical="center"/>
    </xf>
    <xf numFmtId="0" fontId="8" fillId="0" borderId="3" xfId="0" applyFont="1" applyBorder="1" applyAlignment="1">
      <alignment horizontal="center" vertical="center"/>
    </xf>
    <xf numFmtId="0" fontId="8" fillId="0" borderId="3" xfId="0" applyFont="1" applyBorder="1" applyAlignment="1">
      <alignment vertical="center"/>
    </xf>
    <xf numFmtId="0" fontId="8" fillId="0" borderId="6" xfId="0" applyFont="1" applyBorder="1" applyAlignment="1">
      <alignment vertical="center"/>
    </xf>
    <xf numFmtId="0" fontId="8" fillId="0" borderId="0" xfId="0" applyFont="1" applyAlignment="1">
      <alignment horizontal="center" vertical="center"/>
    </xf>
    <xf numFmtId="0" fontId="8" fillId="0" borderId="0" xfId="0" applyFont="1" applyAlignment="1">
      <alignment vertical="center"/>
    </xf>
    <xf numFmtId="0" fontId="8" fillId="0" borderId="0" xfId="0" quotePrefix="1" applyFont="1" applyBorder="1" applyAlignment="1">
      <alignment vertical="center"/>
    </xf>
    <xf numFmtId="0" fontId="8" fillId="0" borderId="0" xfId="0" quotePrefix="1" applyFont="1" applyAlignment="1">
      <alignment vertical="center"/>
    </xf>
    <xf numFmtId="0" fontId="8" fillId="0" borderId="0" xfId="0" applyFont="1" applyAlignment="1"/>
    <xf numFmtId="0" fontId="8" fillId="0" borderId="0" xfId="0" quotePrefix="1" applyFont="1" applyAlignment="1"/>
    <xf numFmtId="0" fontId="51" fillId="0" borderId="8" xfId="0" applyFont="1" applyBorder="1" applyAlignment="1">
      <alignment vertical="center"/>
    </xf>
    <xf numFmtId="0" fontId="73" fillId="0" borderId="0" xfId="0" applyFont="1" applyAlignment="1"/>
    <xf numFmtId="0" fontId="8" fillId="0" borderId="0" xfId="0" applyFont="1" applyBorder="1" applyAlignment="1">
      <alignment vertical="center"/>
    </xf>
    <xf numFmtId="0" fontId="51" fillId="0" borderId="9" xfId="0" applyFont="1" applyBorder="1" applyAlignment="1">
      <alignment vertical="top"/>
    </xf>
    <xf numFmtId="0" fontId="8" fillId="0" borderId="5" xfId="0" applyFont="1" applyBorder="1" applyAlignment="1">
      <alignment vertical="center"/>
    </xf>
    <xf numFmtId="0" fontId="7" fillId="0" borderId="0" xfId="0" applyFont="1" applyAlignment="1">
      <alignment horizontal="center" vertical="center"/>
    </xf>
    <xf numFmtId="0" fontId="8" fillId="0" borderId="0" xfId="0" applyFont="1" applyBorder="1" applyAlignment="1"/>
    <xf numFmtId="0" fontId="7" fillId="0" borderId="0" xfId="0" quotePrefix="1" applyFont="1" applyAlignment="1">
      <alignment horizontal="center"/>
    </xf>
    <xf numFmtId="0" fontId="7" fillId="0" borderId="0" xfId="0" applyFont="1" applyAlignment="1">
      <alignment horizontal="left" vertical="center"/>
    </xf>
    <xf numFmtId="0" fontId="7" fillId="0" borderId="3" xfId="0" quotePrefix="1" applyFont="1" applyBorder="1" applyAlignment="1">
      <alignment horizontal="left" vertical="center"/>
    </xf>
    <xf numFmtId="0" fontId="7" fillId="0" borderId="0" xfId="0" applyFont="1" applyAlignment="1">
      <alignment vertical="center"/>
    </xf>
    <xf numFmtId="0" fontId="7" fillId="0" borderId="9" xfId="0" applyFont="1" applyBorder="1" applyAlignment="1">
      <alignment horizontal="left" vertical="center"/>
    </xf>
    <xf numFmtId="0" fontId="7" fillId="0" borderId="9" xfId="0" applyFont="1" applyBorder="1" applyAlignment="1">
      <alignment vertical="center"/>
    </xf>
    <xf numFmtId="0" fontId="7" fillId="0" borderId="9" xfId="0" applyFont="1" applyBorder="1" applyAlignment="1"/>
    <xf numFmtId="0" fontId="7" fillId="0" borderId="9" xfId="0" applyFont="1" applyBorder="1" applyAlignment="1">
      <alignment horizontal="right" vertical="center"/>
    </xf>
    <xf numFmtId="0" fontId="8" fillId="0" borderId="3" xfId="0" applyNumberFormat="1" applyFont="1" applyBorder="1" applyAlignment="1"/>
    <xf numFmtId="0" fontId="51" fillId="0" borderId="10" xfId="0" quotePrefix="1" applyFont="1" applyBorder="1" applyAlignment="1">
      <alignment vertical="top"/>
    </xf>
    <xf numFmtId="0" fontId="51" fillId="0" borderId="9" xfId="0" quotePrefix="1" applyFont="1" applyBorder="1" applyAlignment="1">
      <alignment vertical="top"/>
    </xf>
    <xf numFmtId="0" fontId="51" fillId="0" borderId="10" xfId="0" quotePrefix="1" applyFont="1" applyBorder="1" applyAlignment="1">
      <alignment vertical="center"/>
    </xf>
    <xf numFmtId="0" fontId="8" fillId="0" borderId="7" xfId="0" quotePrefix="1" applyFont="1" applyBorder="1" applyAlignment="1">
      <alignment horizontal="center" vertical="center"/>
    </xf>
    <xf numFmtId="0" fontId="51" fillId="0" borderId="0" xfId="0" quotePrefix="1" applyFont="1" applyBorder="1" applyAlignment="1"/>
    <xf numFmtId="0" fontId="8" fillId="0" borderId="0" xfId="0" applyFont="1" applyBorder="1" applyAlignment="1">
      <alignment horizontal="center"/>
    </xf>
    <xf numFmtId="0" fontId="8" fillId="0" borderId="0" xfId="0" applyNumberFormat="1" applyFont="1" applyAlignment="1">
      <alignment vertical="center"/>
    </xf>
    <xf numFmtId="0" fontId="8" fillId="0" borderId="0" xfId="0" quotePrefix="1" applyFont="1" applyAlignment="1">
      <alignment horizontal="center"/>
    </xf>
    <xf numFmtId="0" fontId="51" fillId="0" borderId="0" xfId="0" applyFont="1" applyBorder="1" applyAlignment="1">
      <alignment vertical="top"/>
    </xf>
    <xf numFmtId="0" fontId="51" fillId="0" borderId="7" xfId="0" quotePrefix="1" applyFont="1" applyBorder="1" applyAlignment="1">
      <alignment vertical="center"/>
    </xf>
    <xf numFmtId="0" fontId="8" fillId="0" borderId="0" xfId="0" applyFont="1" applyAlignment="1">
      <alignment horizontal="center"/>
    </xf>
    <xf numFmtId="0" fontId="7" fillId="0" borderId="11"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5" fillId="0" borderId="0" xfId="0" applyFont="1" applyAlignment="1">
      <alignment horizontal="right" vertical="center"/>
    </xf>
    <xf numFmtId="0" fontId="73" fillId="0" borderId="11" xfId="0" applyFont="1" applyBorder="1" applyAlignment="1">
      <alignment horizontal="left" vertical="center"/>
    </xf>
    <xf numFmtId="0" fontId="73" fillId="0" borderId="11" xfId="0" applyFont="1" applyBorder="1" applyAlignment="1">
      <alignment vertical="center"/>
    </xf>
    <xf numFmtId="0" fontId="73" fillId="0" borderId="2" xfId="0" applyFont="1" applyBorder="1" applyAlignment="1">
      <alignment vertical="center"/>
    </xf>
    <xf numFmtId="0" fontId="8" fillId="0" borderId="11" xfId="0" applyFont="1" applyBorder="1" applyAlignment="1">
      <alignment horizontal="right"/>
    </xf>
    <xf numFmtId="0" fontId="7" fillId="0" borderId="2" xfId="0" applyFont="1" applyBorder="1" applyAlignment="1" applyProtection="1">
      <alignment horizontal="right" vertical="center"/>
      <protection locked="0"/>
    </xf>
    <xf numFmtId="0" fontId="51" fillId="0" borderId="11" xfId="0" applyFont="1" applyBorder="1" applyAlignment="1">
      <alignment horizontal="left" vertical="center"/>
    </xf>
    <xf numFmtId="0" fontId="51" fillId="0" borderId="11" xfId="0" applyFont="1" applyBorder="1" applyAlignment="1">
      <alignment vertical="center"/>
    </xf>
    <xf numFmtId="0" fontId="51" fillId="0" borderId="2" xfId="0" applyFont="1" applyBorder="1" applyAlignment="1">
      <alignment vertical="center"/>
    </xf>
    <xf numFmtId="0" fontId="69" fillId="0" borderId="0" xfId="0" applyFont="1" applyAlignment="1">
      <alignment horizontal="right"/>
    </xf>
    <xf numFmtId="0" fontId="67" fillId="0" borderId="0" xfId="0" applyFont="1" applyAlignment="1">
      <alignment horizontal="center" vertical="center"/>
    </xf>
    <xf numFmtId="0" fontId="67" fillId="0" borderId="0" xfId="0" applyFont="1" applyBorder="1" applyAlignment="1">
      <alignment horizontal="center"/>
    </xf>
    <xf numFmtId="0" fontId="8" fillId="0" borderId="6" xfId="0" applyFont="1" applyBorder="1" applyAlignment="1"/>
    <xf numFmtId="0" fontId="51" fillId="0" borderId="9" xfId="0" quotePrefix="1" applyFont="1" applyBorder="1" applyAlignment="1">
      <alignment horizontal="center"/>
    </xf>
    <xf numFmtId="0" fontId="18" fillId="9" borderId="0" xfId="0" applyFont="1" applyFill="1" applyAlignment="1">
      <alignment horizontal="center" vertical="center"/>
    </xf>
    <xf numFmtId="0" fontId="76" fillId="8" borderId="0" xfId="0" applyFont="1" applyFill="1" applyAlignment="1">
      <alignment horizontal="center" vertical="center"/>
    </xf>
    <xf numFmtId="0" fontId="77" fillId="0" borderId="0" xfId="0" applyFont="1" applyFill="1" applyAlignment="1">
      <alignment horizontal="left"/>
    </xf>
    <xf numFmtId="0" fontId="18" fillId="4" borderId="0" xfId="0" applyFont="1" applyFill="1" applyAlignment="1" applyProtection="1">
      <alignment horizontal="center" vertical="center"/>
      <protection locked="0"/>
    </xf>
    <xf numFmtId="0" fontId="78" fillId="0" borderId="0" xfId="0" applyFont="1" applyAlignment="1">
      <alignment horizontal="center" vertical="center"/>
    </xf>
    <xf numFmtId="0" fontId="8" fillId="0" borderId="0" xfId="0" quotePrefix="1" applyNumberFormat="1" applyFont="1" applyAlignment="1">
      <alignment vertical="center"/>
    </xf>
    <xf numFmtId="0" fontId="74" fillId="0" borderId="10" xfId="0" applyNumberFormat="1" applyFont="1" applyFill="1" applyBorder="1" applyAlignment="1">
      <alignment horizontal="left" vertical="center"/>
    </xf>
    <xf numFmtId="0" fontId="74" fillId="0" borderId="25" xfId="0" applyNumberFormat="1" applyFont="1" applyFill="1" applyBorder="1" applyAlignment="1">
      <alignment horizontal="left" vertical="center"/>
    </xf>
    <xf numFmtId="0" fontId="74" fillId="0" borderId="26" xfId="0" applyNumberFormat="1" applyFont="1" applyFill="1" applyBorder="1" applyAlignment="1">
      <alignment horizontal="left" vertical="center"/>
    </xf>
    <xf numFmtId="0" fontId="79" fillId="0" borderId="0" xfId="0" quotePrefix="1" applyFont="1" applyBorder="1" applyAlignment="1">
      <alignment horizontal="left"/>
    </xf>
    <xf numFmtId="0" fontId="42" fillId="0" borderId="0" xfId="0" applyFont="1" applyAlignment="1">
      <alignment vertical="center"/>
    </xf>
    <xf numFmtId="0" fontId="83" fillId="0" borderId="0" xfId="0" applyFont="1"/>
    <xf numFmtId="0" fontId="8" fillId="0" borderId="0" xfId="0" applyFont="1" applyBorder="1" applyAlignment="1">
      <alignment horizontal="right"/>
    </xf>
    <xf numFmtId="0" fontId="7" fillId="0" borderId="0" xfId="0" applyFont="1" applyBorder="1" applyAlignment="1" applyProtection="1">
      <alignment horizontal="right" vertical="center"/>
      <protection locked="0"/>
    </xf>
    <xf numFmtId="1" fontId="51" fillId="0" borderId="0" xfId="0" applyNumberFormat="1" applyFont="1" applyBorder="1" applyAlignment="1" applyProtection="1">
      <alignment horizontal="center" vertical="center"/>
      <protection locked="0"/>
    </xf>
    <xf numFmtId="0" fontId="51" fillId="0" borderId="0" xfId="0" applyFont="1" applyBorder="1" applyAlignment="1">
      <alignment horizontal="left" vertical="center"/>
    </xf>
    <xf numFmtId="0" fontId="51" fillId="0" borderId="0" xfId="0" applyFont="1" applyBorder="1" applyAlignment="1">
      <alignment vertical="center"/>
    </xf>
    <xf numFmtId="169" fontId="84" fillId="5" borderId="0" xfId="0" applyNumberFormat="1" applyFont="1" applyFill="1" applyBorder="1" applyAlignment="1">
      <alignment horizontal="centerContinuous" vertical="center"/>
    </xf>
    <xf numFmtId="0" fontId="78" fillId="0" borderId="0" xfId="0" applyFont="1" applyAlignment="1">
      <alignment horizontal="left" vertical="center"/>
    </xf>
    <xf numFmtId="0" fontId="74" fillId="0" borderId="0" xfId="0" applyFont="1" applyAlignment="1">
      <alignment horizontal="left" vertical="center"/>
    </xf>
    <xf numFmtId="0" fontId="74" fillId="0" borderId="0" xfId="0" applyFont="1" applyAlignment="1">
      <alignment horizontal="center" vertical="center"/>
    </xf>
    <xf numFmtId="0" fontId="78" fillId="0" borderId="0" xfId="0" applyFont="1" applyBorder="1" applyAlignment="1">
      <alignment horizontal="center" vertical="center"/>
    </xf>
    <xf numFmtId="0" fontId="74" fillId="0" borderId="0" xfId="0" applyFont="1" applyAlignment="1">
      <alignment vertical="center"/>
    </xf>
    <xf numFmtId="0" fontId="26" fillId="0" borderId="0" xfId="0" applyFont="1" applyAlignment="1">
      <alignment horizontal="left"/>
    </xf>
    <xf numFmtId="0" fontId="78" fillId="0" borderId="0" xfId="0" applyFont="1" applyBorder="1" applyAlignment="1">
      <alignment horizontal="left" vertical="center"/>
    </xf>
    <xf numFmtId="0" fontId="74" fillId="0" borderId="0" xfId="0" quotePrefix="1" applyFont="1" applyAlignment="1">
      <alignment vertical="center"/>
    </xf>
    <xf numFmtId="0" fontId="0" fillId="0" borderId="0" xfId="0" applyFill="1"/>
    <xf numFmtId="0" fontId="82" fillId="0" borderId="0" xfId="0" applyFont="1"/>
    <xf numFmtId="0" fontId="0" fillId="0" borderId="0" xfId="0" applyAlignment="1"/>
    <xf numFmtId="0" fontId="78" fillId="0" borderId="0" xfId="0" applyFont="1" applyFill="1" applyAlignment="1">
      <alignment horizontal="left"/>
    </xf>
    <xf numFmtId="0" fontId="71" fillId="0" borderId="0" xfId="0" applyFont="1" applyFill="1" applyAlignment="1">
      <alignment horizontal="center"/>
    </xf>
    <xf numFmtId="0" fontId="85" fillId="0" borderId="0" xfId="0" applyFont="1" applyFill="1" applyAlignment="1">
      <alignment horizontal="left"/>
    </xf>
    <xf numFmtId="0" fontId="0" fillId="0" borderId="0" xfId="0" applyAlignment="1">
      <alignment horizontal="center"/>
    </xf>
    <xf numFmtId="0" fontId="78" fillId="0" borderId="0" xfId="0" applyFont="1" applyFill="1" applyAlignment="1">
      <alignment horizontal="left" vertical="center"/>
    </xf>
    <xf numFmtId="0" fontId="86" fillId="0" borderId="0" xfId="0" applyFont="1" applyFill="1" applyAlignment="1">
      <alignment horizontal="left"/>
    </xf>
    <xf numFmtId="0" fontId="74" fillId="0" borderId="0" xfId="0" applyFont="1" applyFill="1" applyAlignment="1">
      <alignment horizontal="left" vertical="center"/>
    </xf>
    <xf numFmtId="0" fontId="26" fillId="0" borderId="0" xfId="0" applyFont="1"/>
    <xf numFmtId="0" fontId="78" fillId="0" borderId="0" xfId="0" applyFont="1" applyAlignment="1">
      <alignment vertical="center"/>
    </xf>
    <xf numFmtId="0" fontId="75" fillId="0" borderId="0" xfId="0" applyFont="1" applyAlignment="1"/>
    <xf numFmtId="0" fontId="85" fillId="0" borderId="29" xfId="0" applyFont="1" applyBorder="1" applyAlignment="1">
      <alignment horizontal="center"/>
    </xf>
    <xf numFmtId="0" fontId="87" fillId="0" borderId="29" xfId="0" applyFont="1" applyBorder="1" applyAlignment="1">
      <alignment horizontal="center"/>
    </xf>
    <xf numFmtId="0" fontId="87" fillId="0" borderId="29" xfId="0" applyFont="1" applyFill="1" applyBorder="1" applyAlignment="1">
      <alignment horizontal="center"/>
    </xf>
    <xf numFmtId="0" fontId="8" fillId="16" borderId="0" xfId="0" applyFont="1" applyFill="1" applyAlignment="1" applyProtection="1">
      <alignment horizontal="center" vertical="center"/>
      <protection locked="0"/>
    </xf>
    <xf numFmtId="165" fontId="10" fillId="15" borderId="30" xfId="0" applyNumberFormat="1" applyFont="1" applyFill="1" applyBorder="1" applyAlignment="1">
      <alignment horizontal="center" vertical="center"/>
    </xf>
    <xf numFmtId="1" fontId="87" fillId="0" borderId="31" xfId="0" applyNumberFormat="1" applyFont="1" applyBorder="1" applyAlignment="1">
      <alignment horizontal="center" vertical="center"/>
    </xf>
    <xf numFmtId="1" fontId="87" fillId="0" borderId="32" xfId="0" applyNumberFormat="1" applyFont="1" applyBorder="1" applyAlignment="1">
      <alignment horizontal="left" vertical="center"/>
    </xf>
    <xf numFmtId="0" fontId="88" fillId="17" borderId="30" xfId="0" quotePrefix="1" applyNumberFormat="1" applyFont="1" applyFill="1" applyBorder="1" applyAlignment="1">
      <alignment horizontal="center" vertical="center"/>
    </xf>
    <xf numFmtId="0" fontId="87" fillId="17" borderId="30" xfId="0" applyNumberFormat="1" applyFont="1" applyFill="1" applyBorder="1" applyAlignment="1">
      <alignment horizontal="center" vertical="center"/>
    </xf>
    <xf numFmtId="1" fontId="87" fillId="0" borderId="33" xfId="0" applyNumberFormat="1" applyFont="1" applyBorder="1" applyAlignment="1">
      <alignment horizontal="center" vertical="center"/>
    </xf>
    <xf numFmtId="0" fontId="87" fillId="0" borderId="30" xfId="0" applyFont="1" applyFill="1" applyBorder="1" applyAlignment="1">
      <alignment horizontal="center" vertical="center"/>
    </xf>
    <xf numFmtId="0" fontId="74" fillId="0" borderId="34" xfId="0" applyFont="1" applyFill="1" applyBorder="1" applyAlignment="1">
      <alignment horizontal="center" vertical="center"/>
    </xf>
    <xf numFmtId="0" fontId="74" fillId="0" borderId="28" xfId="0" applyFont="1" applyFill="1" applyBorder="1" applyAlignment="1">
      <alignment horizontal="center" vertical="center"/>
    </xf>
    <xf numFmtId="0" fontId="74" fillId="0" borderId="35" xfId="0" applyFont="1" applyFill="1" applyBorder="1" applyAlignment="1">
      <alignment horizontal="center" vertical="center"/>
    </xf>
    <xf numFmtId="165" fontId="10" fillId="15" borderId="36" xfId="0" applyNumberFormat="1" applyFont="1" applyFill="1" applyBorder="1" applyAlignment="1">
      <alignment horizontal="center" vertical="center"/>
    </xf>
    <xf numFmtId="0" fontId="0" fillId="0" borderId="0" xfId="0" applyBorder="1"/>
    <xf numFmtId="0" fontId="0" fillId="0" borderId="0" xfId="0" applyFill="1" applyBorder="1" applyAlignment="1">
      <alignment horizontal="centerContinuous" vertical="center"/>
    </xf>
    <xf numFmtId="0" fontId="0" fillId="0" borderId="0" xfId="0" applyAlignment="1">
      <alignment horizontal="center" vertical="center"/>
    </xf>
    <xf numFmtId="0" fontId="89" fillId="0" borderId="0" xfId="0" applyFont="1" applyFill="1" applyBorder="1" applyAlignment="1">
      <alignment horizontal="centerContinuous" vertical="center"/>
    </xf>
    <xf numFmtId="0" fontId="90" fillId="0" borderId="0" xfId="0" applyFont="1" applyFill="1" applyBorder="1" applyAlignment="1">
      <alignment horizontal="centerContinuous" vertical="center"/>
    </xf>
    <xf numFmtId="0" fontId="78" fillId="0" borderId="0" xfId="0" applyFont="1" applyFill="1" applyBorder="1" applyAlignment="1">
      <alignment horizontal="centerContinuous" vertical="center"/>
    </xf>
    <xf numFmtId="0" fontId="78" fillId="0" borderId="0" xfId="0" quotePrefix="1" applyFont="1" applyBorder="1" applyAlignment="1">
      <alignment horizontal="center" vertical="center"/>
    </xf>
    <xf numFmtId="0" fontId="55" fillId="3" borderId="1" xfId="0" applyFont="1" applyFill="1" applyBorder="1" applyAlignment="1" applyProtection="1">
      <alignment horizontal="left" vertical="center" indent="1"/>
    </xf>
    <xf numFmtId="0" fontId="55" fillId="3" borderId="1" xfId="0" applyFont="1" applyFill="1" applyBorder="1" applyAlignment="1" applyProtection="1">
      <alignment horizontal="left" vertical="center"/>
    </xf>
    <xf numFmtId="0" fontId="50" fillId="11" borderId="20" xfId="0" applyFont="1" applyFill="1" applyBorder="1" applyAlignment="1">
      <alignment horizontal="left" vertical="center" indent="1"/>
    </xf>
    <xf numFmtId="0" fontId="6" fillId="0" borderId="0" xfId="0" applyFont="1" applyAlignment="1">
      <alignment vertical="center"/>
    </xf>
    <xf numFmtId="0" fontId="92" fillId="13" borderId="0" xfId="0" applyFont="1" applyFill="1" applyAlignment="1">
      <alignment horizontal="left" vertical="center"/>
    </xf>
    <xf numFmtId="0" fontId="0" fillId="0" borderId="0" xfId="0" applyAlignment="1">
      <alignment horizontal="right" vertical="center"/>
    </xf>
    <xf numFmtId="0" fontId="6" fillId="0" borderId="0" xfId="0" applyFont="1" applyAlignment="1">
      <alignment horizontal="center" vertical="center"/>
    </xf>
    <xf numFmtId="0" fontId="16" fillId="0" borderId="0" xfId="0" applyFont="1"/>
    <xf numFmtId="172" fontId="0" fillId="0" borderId="0" xfId="0" applyNumberFormat="1" applyAlignment="1">
      <alignment horizontal="left" vertical="center"/>
    </xf>
    <xf numFmtId="171" fontId="0" fillId="0" borderId="0" xfId="0" applyNumberFormat="1" applyAlignment="1">
      <alignment horizontal="right" vertical="center"/>
    </xf>
    <xf numFmtId="0" fontId="93" fillId="0" borderId="0" xfId="0" applyFont="1" applyBorder="1" applyAlignment="1">
      <alignment vertical="center"/>
    </xf>
    <xf numFmtId="0" fontId="16" fillId="0" borderId="38" xfId="0" applyFont="1" applyFill="1" applyBorder="1" applyAlignment="1">
      <alignment horizontal="left" vertical="center"/>
    </xf>
    <xf numFmtId="0" fontId="16" fillId="18" borderId="0" xfId="0" applyFont="1" applyFill="1" applyAlignment="1">
      <alignment horizontal="left"/>
    </xf>
    <xf numFmtId="172" fontId="0" fillId="0" borderId="0" xfId="0" applyNumberFormat="1" applyFill="1" applyAlignment="1">
      <alignment horizontal="left" vertical="center"/>
    </xf>
    <xf numFmtId="171" fontId="0" fillId="0" borderId="0" xfId="0" applyNumberFormat="1" applyFill="1" applyAlignment="1">
      <alignment horizontal="right" vertical="center"/>
    </xf>
    <xf numFmtId="0" fontId="92" fillId="13" borderId="0" xfId="0" applyFont="1" applyFill="1" applyAlignment="1">
      <alignment horizontal="center" vertical="center"/>
    </xf>
    <xf numFmtId="0" fontId="23" fillId="0" borderId="0" xfId="0" quotePrefix="1" applyFont="1" applyFill="1" applyBorder="1" applyAlignment="1">
      <alignment horizontal="left" vertical="center"/>
    </xf>
    <xf numFmtId="0" fontId="32" fillId="0" borderId="0" xfId="0" applyFont="1" applyFill="1" applyBorder="1" applyAlignment="1">
      <alignment horizontal="left" vertical="center"/>
    </xf>
    <xf numFmtId="0" fontId="0" fillId="0" borderId="0" xfId="0" quotePrefix="1"/>
    <xf numFmtId="0" fontId="35" fillId="0" borderId="0" xfId="0" applyFont="1" applyBorder="1" applyAlignment="1">
      <alignment horizontal="right" vertical="center"/>
    </xf>
    <xf numFmtId="0" fontId="94" fillId="13" borderId="3" xfId="0" applyFont="1" applyFill="1" applyBorder="1" applyAlignment="1">
      <alignment horizontal="centerContinuous" vertical="center"/>
    </xf>
    <xf numFmtId="0" fontId="91" fillId="5" borderId="9" xfId="0" applyFont="1" applyFill="1" applyBorder="1" applyAlignment="1">
      <alignment horizontal="centerContinuous" vertical="center"/>
    </xf>
    <xf numFmtId="0" fontId="0" fillId="0" borderId="0" xfId="0" applyFont="1" applyAlignment="1">
      <alignment horizontal="centerContinuous" vertical="center"/>
    </xf>
    <xf numFmtId="0" fontId="0" fillId="0" borderId="0" xfId="0" applyFont="1" applyFill="1" applyAlignment="1">
      <alignment horizontal="left" vertical="center"/>
    </xf>
    <xf numFmtId="0" fontId="0" fillId="0" borderId="0" xfId="0" applyFont="1" applyAlignment="1">
      <alignment vertical="center"/>
    </xf>
    <xf numFmtId="0" fontId="16" fillId="0" borderId="0" xfId="0" quotePrefix="1" applyFont="1" applyFill="1" applyAlignment="1">
      <alignment horizontal="center" vertical="center"/>
    </xf>
    <xf numFmtId="0" fontId="95" fillId="19" borderId="0" xfId="0" applyFont="1" applyFill="1"/>
    <xf numFmtId="0" fontId="35" fillId="0" borderId="0" xfId="0" applyFont="1" applyAlignment="1">
      <alignment horizontal="center"/>
    </xf>
    <xf numFmtId="0" fontId="16" fillId="0" borderId="0" xfId="0" applyFont="1" applyAlignment="1">
      <alignment horizontal="center"/>
    </xf>
    <xf numFmtId="0" fontId="23" fillId="0" borderId="0" xfId="0" quotePrefix="1" applyFont="1"/>
    <xf numFmtId="0" fontId="95" fillId="0" borderId="0" xfId="0" applyFont="1"/>
    <xf numFmtId="0" fontId="23" fillId="0" borderId="0" xfId="0" applyFont="1"/>
    <xf numFmtId="0" fontId="60" fillId="13" borderId="0" xfId="0" applyFont="1" applyFill="1" applyAlignment="1">
      <alignment horizontal="left" vertical="center"/>
    </xf>
    <xf numFmtId="0" fontId="95" fillId="18" borderId="0" xfId="0" quotePrefix="1" applyFont="1" applyFill="1" applyAlignment="1">
      <alignment horizontal="center"/>
    </xf>
    <xf numFmtId="0" fontId="0" fillId="0" borderId="0" xfId="0" applyAlignment="1">
      <alignment horizontal="left"/>
    </xf>
    <xf numFmtId="0" fontId="24" fillId="0" borderId="3" xfId="0" applyFont="1" applyFill="1" applyBorder="1" applyAlignment="1"/>
    <xf numFmtId="0" fontId="28" fillId="0" borderId="10" xfId="0" quotePrefix="1" applyFont="1" applyFill="1" applyBorder="1" applyAlignment="1">
      <alignment vertical="top"/>
    </xf>
    <xf numFmtId="0" fontId="93" fillId="0" borderId="38" xfId="0" applyFont="1" applyBorder="1" applyAlignment="1">
      <alignment horizontal="right" vertical="center"/>
    </xf>
    <xf numFmtId="0" fontId="0" fillId="0" borderId="0" xfId="0" applyFont="1"/>
    <xf numFmtId="0" fontId="93" fillId="0" borderId="0" xfId="0" applyFont="1"/>
    <xf numFmtId="0" fontId="0" fillId="0" borderId="0" xfId="0" applyFont="1" applyBorder="1"/>
    <xf numFmtId="0" fontId="0" fillId="0" borderId="0" xfId="0" applyFont="1" applyAlignment="1">
      <alignment horizontal="center" vertical="center"/>
    </xf>
    <xf numFmtId="0" fontId="16" fillId="0" borderId="38" xfId="0" applyFont="1" applyFill="1" applyBorder="1" applyAlignment="1">
      <alignment horizontal="left"/>
    </xf>
    <xf numFmtId="0" fontId="98" fillId="13" borderId="0" xfId="1" applyFont="1" applyFill="1" applyAlignment="1">
      <alignment horizontal="center" vertical="center" wrapText="1"/>
    </xf>
    <xf numFmtId="164" fontId="64" fillId="3" borderId="1" xfId="0" applyNumberFormat="1" applyFont="1" applyFill="1" applyBorder="1" applyAlignment="1" applyProtection="1">
      <alignment horizontal="left" vertical="center"/>
    </xf>
    <xf numFmtId="0" fontId="11" fillId="11" borderId="20" xfId="0" applyFont="1" applyFill="1" applyBorder="1" applyAlignment="1">
      <alignment horizontal="center" vertical="center"/>
    </xf>
    <xf numFmtId="0" fontId="99" fillId="3" borderId="19" xfId="0" applyFont="1" applyFill="1" applyBorder="1" applyAlignment="1">
      <alignment horizontal="center" vertical="center"/>
    </xf>
    <xf numFmtId="0" fontId="10" fillId="11" borderId="0" xfId="0" applyFont="1" applyFill="1" applyAlignment="1">
      <alignment horizontal="centerContinuous" vertical="center" wrapText="1"/>
    </xf>
    <xf numFmtId="0" fontId="11" fillId="11" borderId="18" xfId="0" applyFont="1" applyFill="1" applyBorder="1" applyAlignment="1">
      <alignment horizontal="center" vertical="center"/>
    </xf>
    <xf numFmtId="0" fontId="101" fillId="2" borderId="0" xfId="0" applyFont="1" applyFill="1" applyBorder="1" applyAlignment="1">
      <alignment horizontal="center" vertical="center"/>
    </xf>
    <xf numFmtId="0" fontId="50" fillId="20" borderId="37" xfId="0" applyFont="1" applyFill="1" applyBorder="1" applyAlignment="1">
      <alignment horizontal="center" vertical="center"/>
    </xf>
    <xf numFmtId="168" fontId="102" fillId="11" borderId="18" xfId="0" applyNumberFormat="1" applyFont="1" applyFill="1" applyBorder="1" applyAlignment="1">
      <alignment horizontal="center" vertical="center"/>
    </xf>
    <xf numFmtId="0" fontId="16" fillId="0" borderId="0" xfId="0" applyFont="1" applyAlignment="1">
      <alignment horizontal="center" vertical="top"/>
    </xf>
    <xf numFmtId="0" fontId="37" fillId="0" borderId="0" xfId="0" applyFont="1" applyAlignment="1">
      <alignment vertical="top" wrapText="1"/>
    </xf>
    <xf numFmtId="0" fontId="15" fillId="0" borderId="0" xfId="1" applyFont="1" applyBorder="1" applyAlignment="1">
      <alignment horizontal="center" vertical="center"/>
    </xf>
    <xf numFmtId="0" fontId="5" fillId="0" borderId="0" xfId="1" applyBorder="1"/>
    <xf numFmtId="0" fontId="10" fillId="13" borderId="0" xfId="1" applyFont="1" applyFill="1" applyAlignment="1">
      <alignment horizontal="left" vertical="center" wrapText="1"/>
    </xf>
    <xf numFmtId="0" fontId="10" fillId="13" borderId="0" xfId="1" applyFont="1" applyFill="1" applyAlignment="1">
      <alignment vertical="center" wrapText="1"/>
    </xf>
    <xf numFmtId="0" fontId="87" fillId="0" borderId="0" xfId="0" applyFont="1" applyAlignment="1">
      <alignment vertical="center"/>
    </xf>
    <xf numFmtId="167" fontId="103" fillId="0" borderId="0" xfId="0" applyNumberFormat="1" applyFont="1" applyAlignment="1">
      <alignment vertical="center"/>
    </xf>
    <xf numFmtId="0" fontId="104" fillId="0" borderId="0" xfId="0" applyFont="1" applyAlignment="1">
      <alignment vertical="center"/>
    </xf>
    <xf numFmtId="0" fontId="105" fillId="2" borderId="0" xfId="0" applyFont="1" applyFill="1" applyBorder="1" applyAlignment="1">
      <alignment vertical="center"/>
    </xf>
    <xf numFmtId="0" fontId="106" fillId="2" borderId="39" xfId="0" applyFont="1" applyFill="1" applyBorder="1" applyAlignment="1">
      <alignment horizontal="center" vertical="center"/>
    </xf>
    <xf numFmtId="0" fontId="106" fillId="2" borderId="0" xfId="0" applyFont="1" applyFill="1" applyBorder="1" applyAlignment="1">
      <alignment horizontal="center" vertical="center"/>
    </xf>
    <xf numFmtId="0" fontId="107" fillId="0" borderId="40" xfId="0" applyFont="1" applyBorder="1" applyAlignment="1">
      <alignment vertical="center"/>
    </xf>
    <xf numFmtId="0" fontId="106" fillId="9" borderId="0" xfId="0" applyFont="1" applyFill="1" applyBorder="1" applyAlignment="1">
      <alignment horizontal="center" vertical="center"/>
    </xf>
    <xf numFmtId="173" fontId="95" fillId="0" borderId="42" xfId="0" applyNumberFormat="1" applyFont="1" applyBorder="1" applyAlignment="1" applyProtection="1">
      <alignment horizontal="center" vertical="center"/>
      <protection locked="0"/>
    </xf>
    <xf numFmtId="1" fontId="0" fillId="0" borderId="0" xfId="0" applyNumberFormat="1"/>
    <xf numFmtId="173" fontId="0" fillId="0" borderId="0" xfId="0" applyNumberFormat="1"/>
    <xf numFmtId="173" fontId="95" fillId="0" borderId="42" xfId="0" applyNumberFormat="1" applyFont="1" applyFill="1" applyBorder="1" applyAlignment="1" applyProtection="1">
      <alignment horizontal="center" vertical="center"/>
      <protection locked="0"/>
    </xf>
    <xf numFmtId="0" fontId="107" fillId="5" borderId="40" xfId="0" applyFont="1" applyFill="1" applyBorder="1" applyAlignment="1">
      <alignment vertical="center"/>
    </xf>
    <xf numFmtId="173" fontId="95" fillId="21" borderId="42" xfId="0" applyNumberFormat="1" applyFont="1" applyFill="1" applyBorder="1" applyAlignment="1" applyProtection="1">
      <alignment horizontal="center" vertical="center"/>
      <protection locked="0"/>
    </xf>
    <xf numFmtId="1" fontId="107" fillId="5" borderId="41" xfId="0" applyNumberFormat="1" applyFont="1" applyFill="1" applyBorder="1" applyAlignment="1" applyProtection="1">
      <alignment horizontal="center" vertical="center"/>
    </xf>
    <xf numFmtId="1" fontId="108" fillId="5" borderId="41" xfId="0" applyNumberFormat="1" applyFont="1" applyFill="1" applyBorder="1" applyAlignment="1" applyProtection="1">
      <alignment horizontal="center" vertical="center"/>
    </xf>
    <xf numFmtId="1" fontId="107" fillId="0" borderId="41" xfId="0" applyNumberFormat="1" applyFont="1" applyBorder="1" applyAlignment="1" applyProtection="1">
      <alignment horizontal="center" vertical="center"/>
    </xf>
    <xf numFmtId="1" fontId="108" fillId="0" borderId="41" xfId="0" applyNumberFormat="1" applyFont="1" applyBorder="1" applyAlignment="1" applyProtection="1">
      <alignment horizontal="center" vertical="center"/>
    </xf>
    <xf numFmtId="0" fontId="37" fillId="0" borderId="0" xfId="0" applyFont="1" applyAlignment="1">
      <alignment horizontal="center"/>
    </xf>
    <xf numFmtId="0" fontId="24" fillId="0" borderId="0" xfId="1" quotePrefix="1" applyFont="1" applyAlignment="1">
      <alignment horizontal="left" vertical="center"/>
    </xf>
    <xf numFmtId="0" fontId="109" fillId="0" borderId="0" xfId="1" quotePrefix="1" applyFont="1" applyAlignment="1">
      <alignment horizontal="left"/>
    </xf>
    <xf numFmtId="0" fontId="92" fillId="2" borderId="0" xfId="0" applyFont="1" applyFill="1" applyBorder="1" applyAlignment="1">
      <alignment horizontal="left" vertical="center"/>
    </xf>
    <xf numFmtId="0" fontId="110" fillId="2" borderId="0" xfId="0" applyFont="1" applyFill="1" applyBorder="1" applyAlignment="1">
      <alignment horizontal="center" vertical="center" wrapText="1"/>
    </xf>
    <xf numFmtId="0" fontId="113" fillId="18" borderId="0" xfId="0" applyFont="1" applyFill="1" applyAlignment="1">
      <alignment horizontal="centerContinuous" vertical="center" wrapText="1"/>
    </xf>
    <xf numFmtId="0" fontId="112" fillId="2" borderId="43" xfId="0" applyFont="1" applyFill="1" applyBorder="1" applyAlignment="1">
      <alignment horizontal="center" vertical="center" wrapText="1"/>
    </xf>
    <xf numFmtId="0" fontId="111" fillId="2" borderId="43" xfId="0" applyFont="1" applyFill="1" applyBorder="1" applyAlignment="1">
      <alignment horizontal="left" vertical="center"/>
    </xf>
    <xf numFmtId="0" fontId="111" fillId="2" borderId="0" xfId="0" applyFont="1" applyFill="1" applyBorder="1" applyAlignment="1">
      <alignment horizontal="left" vertical="center"/>
    </xf>
    <xf numFmtId="0" fontId="22" fillId="5" borderId="0" xfId="1" quotePrefix="1" applyFont="1" applyFill="1" applyAlignment="1">
      <alignment horizontal="left" vertical="center" indent="1"/>
    </xf>
    <xf numFmtId="0" fontId="93" fillId="0" borderId="0" xfId="0" applyFont="1" applyAlignment="1">
      <alignment vertical="center"/>
    </xf>
    <xf numFmtId="0" fontId="115" fillId="0" borderId="0" xfId="0" applyFont="1" applyAlignment="1">
      <alignment horizontal="right" vertical="center"/>
    </xf>
    <xf numFmtId="0" fontId="116" fillId="0" borderId="0" xfId="0" applyFont="1" applyAlignment="1">
      <alignment horizontal="right" vertical="center"/>
    </xf>
    <xf numFmtId="0" fontId="117" fillId="11" borderId="44" xfId="0" applyNumberFormat="1" applyFont="1" applyFill="1" applyBorder="1" applyAlignment="1" applyProtection="1">
      <alignment horizontal="center" vertical="center"/>
      <protection locked="0"/>
    </xf>
    <xf numFmtId="0" fontId="40" fillId="0" borderId="0" xfId="0" applyFont="1" applyAlignment="1">
      <alignment vertical="center"/>
    </xf>
    <xf numFmtId="0" fontId="35" fillId="0" borderId="0" xfId="0" quotePrefix="1" applyFont="1" applyAlignment="1">
      <alignment horizontal="center" vertical="center"/>
    </xf>
    <xf numFmtId="0" fontId="119" fillId="8" borderId="0" xfId="2" applyNumberFormat="1" applyFont="1" applyFill="1" applyAlignment="1">
      <alignment horizontal="left" vertical="center" indent="1"/>
    </xf>
    <xf numFmtId="0" fontId="0" fillId="0" borderId="0" xfId="0" quotePrefix="1" applyAlignment="1">
      <alignment vertical="center"/>
    </xf>
    <xf numFmtId="0" fontId="23" fillId="0" borderId="0" xfId="0" applyFont="1" applyAlignment="1">
      <alignment horizontal="centerContinuous" vertical="center"/>
    </xf>
    <xf numFmtId="166" fontId="18" fillId="0" borderId="0" xfId="0" applyNumberFormat="1" applyFont="1" applyBorder="1" applyAlignment="1">
      <alignment horizontal="center" vertical="center"/>
    </xf>
    <xf numFmtId="0" fontId="18" fillId="15" borderId="27" xfId="0" applyFont="1" applyFill="1" applyBorder="1" applyAlignment="1">
      <alignment horizontal="center" vertical="center"/>
    </xf>
    <xf numFmtId="0" fontId="18" fillId="15" borderId="27" xfId="0" applyFont="1" applyFill="1" applyBorder="1" applyAlignment="1">
      <alignment horizontal="center" vertical="center" wrapText="1"/>
    </xf>
    <xf numFmtId="168" fontId="64" fillId="3" borderId="19" xfId="0" applyNumberFormat="1" applyFont="1" applyFill="1" applyBorder="1" applyAlignment="1">
      <alignment horizontal="center" vertical="center"/>
    </xf>
    <xf numFmtId="0" fontId="121" fillId="0" borderId="0" xfId="1" applyFont="1" applyAlignment="1">
      <alignment vertical="center"/>
    </xf>
    <xf numFmtId="0" fontId="122" fillId="0" borderId="0" xfId="1" applyFont="1" applyFill="1" applyAlignment="1">
      <alignment horizontal="center" vertical="center"/>
    </xf>
    <xf numFmtId="0" fontId="7" fillId="0" borderId="1" xfId="1" applyFont="1" applyFill="1" applyBorder="1" applyAlignment="1" applyProtection="1">
      <alignment horizontal="left" vertical="center"/>
      <protection locked="0"/>
    </xf>
    <xf numFmtId="0" fontId="9" fillId="0" borderId="46" xfId="1" applyFont="1" applyFill="1" applyBorder="1" applyAlignment="1" applyProtection="1">
      <alignment horizontal="center" vertical="center"/>
      <protection locked="0"/>
    </xf>
    <xf numFmtId="0" fontId="14" fillId="0" borderId="46" xfId="1" applyFont="1" applyFill="1" applyBorder="1" applyAlignment="1" applyProtection="1">
      <alignment horizontal="center" vertical="center"/>
    </xf>
    <xf numFmtId="0" fontId="7" fillId="0" borderId="1" xfId="1" applyFont="1" applyFill="1" applyBorder="1" applyAlignment="1" applyProtection="1">
      <alignment horizontal="left" vertical="center" indent="1"/>
      <protection locked="0"/>
    </xf>
    <xf numFmtId="0" fontId="8" fillId="0" borderId="1" xfId="1" applyFont="1" applyFill="1" applyBorder="1" applyAlignment="1" applyProtection="1">
      <alignment vertical="center"/>
      <protection locked="0"/>
    </xf>
    <xf numFmtId="0" fontId="8" fillId="0" borderId="1" xfId="1" applyFont="1" applyFill="1" applyBorder="1" applyAlignment="1" applyProtection="1">
      <alignment horizontal="left" vertical="center" indent="1"/>
      <protection locked="0"/>
    </xf>
    <xf numFmtId="0" fontId="7" fillId="0" borderId="1" xfId="1" applyFont="1" applyFill="1" applyBorder="1" applyAlignment="1" applyProtection="1">
      <alignment vertical="center"/>
      <protection locked="0"/>
    </xf>
    <xf numFmtId="0" fontId="7" fillId="0" borderId="1" xfId="1" applyFont="1" applyFill="1" applyBorder="1" applyAlignment="1">
      <alignment horizontal="left" vertical="center"/>
    </xf>
    <xf numFmtId="0" fontId="17" fillId="0" borderId="0" xfId="0" applyFont="1"/>
    <xf numFmtId="0" fontId="17" fillId="0" borderId="0" xfId="0" applyFont="1" applyAlignment="1"/>
    <xf numFmtId="0" fontId="18" fillId="7" borderId="0" xfId="0" applyFont="1" applyFill="1" applyBorder="1" applyAlignment="1">
      <alignment horizontal="centerContinuous" vertical="center"/>
    </xf>
    <xf numFmtId="0" fontId="25" fillId="0" borderId="9" xfId="0" applyFont="1" applyBorder="1" applyAlignment="1">
      <alignment horizontal="centerContinuous" vertical="distributed"/>
    </xf>
    <xf numFmtId="0" fontId="30" fillId="0" borderId="9" xfId="0" applyFont="1" applyBorder="1" applyAlignment="1">
      <alignment horizontal="centerContinuous" vertical="distributed"/>
    </xf>
    <xf numFmtId="0" fontId="7" fillId="0" borderId="9" xfId="0" applyFont="1" applyBorder="1" applyAlignment="1">
      <alignment horizontal="centerContinuous" vertical="distributed"/>
    </xf>
    <xf numFmtId="0" fontId="10" fillId="23" borderId="3" xfId="0" applyFont="1" applyFill="1" applyBorder="1" applyAlignment="1">
      <alignment horizontal="center" vertical="center"/>
    </xf>
    <xf numFmtId="0" fontId="10" fillId="23" borderId="0" xfId="0" applyFont="1" applyFill="1" applyBorder="1" applyAlignment="1">
      <alignment horizontal="center" vertical="center"/>
    </xf>
    <xf numFmtId="0" fontId="26" fillId="22" borderId="0" xfId="0" applyFont="1" applyFill="1" applyAlignment="1" applyProtection="1">
      <alignment horizontal="center"/>
      <protection locked="0"/>
    </xf>
    <xf numFmtId="0" fontId="26" fillId="22" borderId="4" xfId="0" applyFont="1" applyFill="1" applyBorder="1" applyAlignment="1" applyProtection="1">
      <alignment horizontal="center"/>
      <protection locked="0"/>
    </xf>
    <xf numFmtId="0" fontId="26" fillId="22" borderId="3" xfId="0" applyFont="1" applyFill="1" applyBorder="1" applyAlignment="1" applyProtection="1">
      <alignment horizontal="center"/>
      <protection locked="0"/>
    </xf>
    <xf numFmtId="0" fontId="26" fillId="22" borderId="4" xfId="0" applyFont="1" applyFill="1" applyBorder="1" applyAlignment="1" applyProtection="1">
      <alignment horizontal="center"/>
    </xf>
    <xf numFmtId="0" fontId="26" fillId="22" borderId="0" xfId="0" applyFont="1" applyFill="1" applyAlignment="1" applyProtection="1">
      <alignment horizontal="center"/>
    </xf>
    <xf numFmtId="1" fontId="26" fillId="22" borderId="3" xfId="0" applyNumberFormat="1" applyFont="1" applyFill="1" applyBorder="1" applyAlignment="1" applyProtection="1">
      <alignment horizontal="center"/>
      <protection locked="0"/>
    </xf>
    <xf numFmtId="0" fontId="26" fillId="22" borderId="3" xfId="0" applyFont="1" applyFill="1" applyBorder="1" applyAlignment="1" applyProtection="1">
      <alignment horizontal="center" vertical="center"/>
      <protection locked="0"/>
    </xf>
    <xf numFmtId="0" fontId="18" fillId="23" borderId="0" xfId="0" applyFont="1" applyFill="1" applyBorder="1" applyAlignment="1">
      <alignment horizontal="center" vertical="center"/>
    </xf>
    <xf numFmtId="0" fontId="24" fillId="22" borderId="0" xfId="0" applyFont="1" applyFill="1" applyAlignment="1" applyProtection="1">
      <alignment horizontal="center"/>
    </xf>
    <xf numFmtId="0" fontId="24" fillId="22" borderId="4" xfId="0" applyFont="1" applyFill="1" applyBorder="1" applyAlignment="1" applyProtection="1">
      <alignment horizontal="center"/>
    </xf>
    <xf numFmtId="0" fontId="24" fillId="22" borderId="0" xfId="0" applyFont="1" applyFill="1" applyAlignment="1" applyProtection="1">
      <alignment horizontal="center" vertical="center"/>
      <protection locked="0"/>
    </xf>
    <xf numFmtId="0" fontId="24" fillId="22" borderId="0" xfId="0" applyFont="1" applyFill="1" applyAlignment="1" applyProtection="1">
      <alignment horizontal="center"/>
      <protection locked="0"/>
    </xf>
    <xf numFmtId="0" fontId="24" fillId="22" borderId="4" xfId="0" applyFont="1" applyFill="1" applyBorder="1" applyAlignment="1" applyProtection="1">
      <alignment horizontal="center"/>
      <protection locked="0"/>
    </xf>
    <xf numFmtId="0" fontId="24" fillId="22" borderId="4" xfId="0" applyFont="1" applyFill="1" applyBorder="1" applyAlignment="1">
      <alignment horizontal="center"/>
    </xf>
    <xf numFmtId="0" fontId="24" fillId="22" borderId="3" xfId="0" applyFont="1" applyFill="1" applyBorder="1" applyAlignment="1" applyProtection="1">
      <alignment horizontal="center"/>
      <protection locked="0"/>
    </xf>
    <xf numFmtId="0" fontId="24" fillId="22" borderId="3" xfId="0" applyNumberFormat="1" applyFont="1" applyFill="1" applyBorder="1" applyAlignment="1" applyProtection="1">
      <alignment horizontal="center"/>
      <protection locked="0"/>
    </xf>
    <xf numFmtId="0" fontId="24" fillId="22" borderId="4" xfId="0" applyFont="1" applyFill="1" applyBorder="1" applyAlignment="1">
      <alignment horizontal="center" vertical="center"/>
    </xf>
    <xf numFmtId="0" fontId="31" fillId="23" borderId="0" xfId="0" applyFont="1" applyFill="1" applyBorder="1" applyAlignment="1" applyProtection="1">
      <alignment horizontal="center" vertical="center"/>
    </xf>
    <xf numFmtId="0" fontId="31" fillId="23" borderId="5" xfId="0" applyFont="1" applyFill="1" applyBorder="1" applyAlignment="1" applyProtection="1">
      <alignment horizontal="center" vertical="center"/>
    </xf>
    <xf numFmtId="0" fontId="18" fillId="23" borderId="3" xfId="0" applyFont="1" applyFill="1" applyBorder="1" applyAlignment="1">
      <alignment horizontal="center" vertical="center"/>
    </xf>
    <xf numFmtId="0" fontId="8" fillId="22" borderId="3" xfId="0" applyFont="1" applyFill="1" applyBorder="1" applyAlignment="1" applyProtection="1">
      <alignment horizontal="center" vertical="center"/>
      <protection locked="0"/>
    </xf>
    <xf numFmtId="0" fontId="10" fillId="23" borderId="5" xfId="0" applyFont="1" applyFill="1" applyBorder="1" applyAlignment="1">
      <alignment horizontal="center" vertical="center"/>
    </xf>
    <xf numFmtId="0" fontId="30" fillId="0" borderId="9" xfId="0" applyFont="1" applyFill="1" applyBorder="1" applyAlignment="1">
      <alignment horizontal="left" vertical="center"/>
    </xf>
    <xf numFmtId="0" fontId="30" fillId="0" borderId="9" xfId="0" applyFont="1" applyFill="1" applyBorder="1" applyAlignment="1">
      <alignment vertical="center"/>
    </xf>
    <xf numFmtId="0" fontId="10" fillId="0" borderId="0" xfId="0" applyFont="1" applyFill="1" applyBorder="1" applyAlignment="1">
      <alignment horizontal="center" vertical="center"/>
    </xf>
    <xf numFmtId="0" fontId="18" fillId="0" borderId="0" xfId="0" applyFont="1" applyFill="1" applyBorder="1" applyAlignment="1">
      <alignment horizontal="center" vertical="center"/>
    </xf>
    <xf numFmtId="0" fontId="31" fillId="0" borderId="0" xfId="0" applyFont="1" applyFill="1" applyBorder="1" applyAlignment="1" applyProtection="1">
      <alignment horizontal="center" vertical="center"/>
    </xf>
    <xf numFmtId="0" fontId="23" fillId="0" borderId="0" xfId="0" quotePrefix="1" applyFont="1" applyFill="1" applyAlignment="1">
      <alignment horizontal="left" vertical="center"/>
    </xf>
    <xf numFmtId="0" fontId="28" fillId="0" borderId="0" xfId="0" quotePrefix="1" applyFont="1" applyFill="1" applyBorder="1" applyAlignment="1"/>
    <xf numFmtId="0" fontId="24" fillId="0" borderId="3" xfId="0" applyNumberFormat="1" applyFont="1" applyFill="1" applyBorder="1" applyAlignment="1"/>
    <xf numFmtId="0" fontId="26" fillId="0" borderId="0" xfId="0" applyFont="1" applyFill="1" applyBorder="1" applyAlignment="1">
      <alignment vertical="center"/>
    </xf>
    <xf numFmtId="0" fontId="23" fillId="0" borderId="0" xfId="0" quotePrefix="1" applyFont="1" applyFill="1" applyBorder="1" applyAlignment="1"/>
    <xf numFmtId="0" fontId="27" fillId="0" borderId="0" xfId="0" applyFont="1" applyFill="1" applyBorder="1" applyAlignment="1">
      <alignment horizontal="center"/>
    </xf>
    <xf numFmtId="0" fontId="27" fillId="0" borderId="0" xfId="0" applyFont="1" applyFill="1" applyAlignment="1">
      <alignment horizontal="center"/>
    </xf>
    <xf numFmtId="0" fontId="28" fillId="0" borderId="9" xfId="0" quotePrefix="1" applyFont="1" applyFill="1" applyBorder="1" applyAlignment="1">
      <alignment vertical="top"/>
    </xf>
    <xf numFmtId="0" fontId="23" fillId="0" borderId="0" xfId="0" applyFont="1" applyFill="1" applyBorder="1" applyAlignment="1">
      <alignment horizontal="center"/>
    </xf>
    <xf numFmtId="0" fontId="28" fillId="0" borderId="0" xfId="0" quotePrefix="1" applyFont="1" applyFill="1" applyBorder="1" applyAlignment="1">
      <alignment vertical="top"/>
    </xf>
    <xf numFmtId="0" fontId="31" fillId="0" borderId="3" xfId="0" applyFont="1" applyFill="1" applyBorder="1" applyAlignment="1" applyProtection="1">
      <alignment horizontal="center" vertical="center"/>
    </xf>
    <xf numFmtId="0" fontId="26" fillId="0" borderId="0" xfId="0" applyFont="1" applyFill="1" applyAlignment="1">
      <alignment vertical="center"/>
    </xf>
    <xf numFmtId="0" fontId="31" fillId="24" borderId="0" xfId="0" applyFont="1" applyFill="1" applyBorder="1" applyAlignment="1" applyProtection="1">
      <alignment horizontal="center" vertical="center"/>
    </xf>
    <xf numFmtId="0" fontId="18" fillId="0" borderId="3" xfId="0" applyFont="1" applyFill="1" applyBorder="1" applyAlignment="1" applyProtection="1">
      <alignment horizontal="center" vertical="center"/>
    </xf>
    <xf numFmtId="0" fontId="18" fillId="23" borderId="5" xfId="0" applyFont="1" applyFill="1" applyBorder="1" applyAlignment="1" applyProtection="1">
      <alignment horizontal="center" vertical="center"/>
    </xf>
    <xf numFmtId="0" fontId="18" fillId="0" borderId="0" xfId="0" applyFont="1" applyFill="1" applyBorder="1" applyAlignment="1" applyProtection="1">
      <alignment horizontal="center" vertical="center"/>
    </xf>
    <xf numFmtId="0" fontId="18" fillId="24" borderId="0" xfId="0" applyFont="1" applyFill="1" applyBorder="1" applyAlignment="1" applyProtection="1">
      <alignment horizontal="center" vertical="center"/>
    </xf>
    <xf numFmtId="0" fontId="18" fillId="23" borderId="0" xfId="0" applyFont="1" applyFill="1" applyBorder="1" applyAlignment="1" applyProtection="1">
      <alignment horizontal="center" vertical="center"/>
    </xf>
    <xf numFmtId="0" fontId="10" fillId="0" borderId="0" xfId="0" applyFont="1" applyFill="1" applyBorder="1" applyAlignment="1" applyProtection="1">
      <alignment horizontal="center" vertical="center"/>
    </xf>
    <xf numFmtId="49" fontId="5" fillId="0" borderId="0" xfId="1" applyNumberFormat="1"/>
    <xf numFmtId="0" fontId="48" fillId="0" borderId="0" xfId="0" applyFont="1" applyFill="1" applyAlignment="1">
      <alignment horizontal="center"/>
    </xf>
    <xf numFmtId="0" fontId="77" fillId="0" borderId="0" xfId="0" applyFont="1" applyFill="1" applyAlignment="1">
      <alignment horizontal="center"/>
    </xf>
    <xf numFmtId="0" fontId="6" fillId="0" borderId="0" xfId="6" applyFont="1"/>
    <xf numFmtId="0" fontId="6" fillId="0" borderId="0" xfId="0" applyFont="1"/>
    <xf numFmtId="0" fontId="6" fillId="0" borderId="0" xfId="6" applyFont="1" applyAlignment="1">
      <alignment horizontal="center"/>
    </xf>
    <xf numFmtId="0" fontId="92" fillId="25" borderId="0" xfId="6" applyFont="1" applyFill="1" applyAlignment="1">
      <alignment horizontal="center" vertical="center"/>
    </xf>
    <xf numFmtId="0" fontId="92" fillId="25" borderId="0" xfId="6" applyFont="1" applyFill="1" applyAlignment="1">
      <alignment horizontal="left" vertical="center"/>
    </xf>
    <xf numFmtId="0" fontId="91" fillId="0" borderId="0" xfId="6" applyFont="1"/>
    <xf numFmtId="0" fontId="6" fillId="0" borderId="0" xfId="6" applyFont="1" applyBorder="1"/>
    <xf numFmtId="0" fontId="0" fillId="0" borderId="0" xfId="0" quotePrefix="1" applyBorder="1" applyAlignment="1">
      <alignment horizontal="left" vertical="center"/>
    </xf>
    <xf numFmtId="0" fontId="93" fillId="0" borderId="0" xfId="6" applyFont="1" applyAlignment="1">
      <alignment horizontal="left"/>
    </xf>
    <xf numFmtId="0" fontId="0" fillId="0" borderId="9" xfId="0" applyBorder="1" applyAlignment="1">
      <alignment horizontal="left" vertical="center"/>
    </xf>
    <xf numFmtId="169" fontId="0" fillId="0" borderId="9" xfId="0" applyNumberFormat="1" applyBorder="1" applyAlignment="1">
      <alignment horizontal="left" vertical="center"/>
    </xf>
    <xf numFmtId="0" fontId="124" fillId="0" borderId="0" xfId="0" applyFont="1" applyAlignment="1">
      <alignment vertical="center"/>
    </xf>
    <xf numFmtId="0" fontId="126" fillId="0" borderId="0" xfId="0" applyFont="1" applyAlignment="1">
      <alignment horizontal="center"/>
    </xf>
    <xf numFmtId="0" fontId="18" fillId="4" borderId="0" xfId="0" applyFont="1" applyFill="1" applyAlignment="1">
      <alignment horizontal="center" vertical="center"/>
    </xf>
    <xf numFmtId="0" fontId="18" fillId="4" borderId="27" xfId="0" applyFont="1" applyFill="1" applyBorder="1" applyAlignment="1">
      <alignment horizontal="center" vertical="center" wrapText="1"/>
    </xf>
    <xf numFmtId="0" fontId="0" fillId="0" borderId="0" xfId="0" applyFill="1" applyAlignment="1">
      <alignment horizontal="center"/>
    </xf>
    <xf numFmtId="0" fontId="8" fillId="0" borderId="3" xfId="0" applyFont="1" applyFill="1" applyBorder="1" applyAlignment="1">
      <alignment vertical="center"/>
    </xf>
    <xf numFmtId="0" fontId="26" fillId="0" borderId="3" xfId="0" applyFont="1" applyFill="1" applyBorder="1" applyAlignment="1">
      <alignment vertical="center"/>
    </xf>
    <xf numFmtId="0" fontId="26" fillId="0" borderId="6" xfId="0" applyFont="1" applyFill="1" applyBorder="1" applyAlignment="1">
      <alignment vertical="center"/>
    </xf>
    <xf numFmtId="0" fontId="23" fillId="0" borderId="6" xfId="0" applyFont="1" applyFill="1" applyBorder="1" applyAlignment="1"/>
    <xf numFmtId="0" fontId="76" fillId="8" borderId="50" xfId="0" applyFont="1" applyFill="1" applyBorder="1" applyAlignment="1">
      <alignment horizontal="center" vertical="center"/>
    </xf>
    <xf numFmtId="0" fontId="18" fillId="4" borderId="50" xfId="0" applyFont="1" applyFill="1" applyBorder="1" applyAlignment="1">
      <alignment horizontal="center" vertical="center"/>
    </xf>
    <xf numFmtId="0" fontId="18" fillId="4" borderId="50" xfId="0" applyFont="1" applyFill="1" applyBorder="1" applyAlignment="1" applyProtection="1">
      <alignment horizontal="center" vertical="center"/>
      <protection locked="0"/>
    </xf>
    <xf numFmtId="176" fontId="18" fillId="4" borderId="50" xfId="0" applyNumberFormat="1" applyFont="1" applyFill="1" applyBorder="1" applyAlignment="1" applyProtection="1">
      <alignment horizontal="center" vertical="center"/>
      <protection locked="0"/>
    </xf>
    <xf numFmtId="176" fontId="18" fillId="4" borderId="0" xfId="0" applyNumberFormat="1" applyFont="1" applyFill="1" applyAlignment="1" applyProtection="1">
      <alignment horizontal="center" vertical="center"/>
      <protection locked="0"/>
    </xf>
    <xf numFmtId="0" fontId="31" fillId="4" borderId="51" xfId="0" applyFont="1" applyFill="1" applyBorder="1" applyAlignment="1" applyProtection="1">
      <alignment horizontal="center" vertical="center"/>
      <protection locked="0"/>
    </xf>
    <xf numFmtId="0" fontId="47" fillId="8" borderId="52" xfId="0" applyFont="1" applyFill="1" applyBorder="1" applyAlignment="1">
      <alignment horizontal="center" vertical="center"/>
    </xf>
    <xf numFmtId="166" fontId="45" fillId="0" borderId="0" xfId="0" applyNumberFormat="1" applyFont="1" applyAlignment="1">
      <alignment horizontal="left" vertical="top"/>
    </xf>
    <xf numFmtId="166" fontId="120" fillId="0" borderId="0" xfId="0" quotePrefix="1" applyNumberFormat="1" applyFont="1" applyFill="1" applyAlignment="1">
      <alignment horizontal="left" vertical="top"/>
    </xf>
    <xf numFmtId="0" fontId="65" fillId="0" borderId="0" xfId="0" applyFont="1" applyAlignment="1">
      <alignment horizontal="left"/>
    </xf>
    <xf numFmtId="166" fontId="70" fillId="0" borderId="0" xfId="0" applyNumberFormat="1" applyFont="1" applyAlignment="1">
      <alignment horizontal="left" vertical="top"/>
    </xf>
    <xf numFmtId="0" fontId="66" fillId="0" borderId="0" xfId="0" applyFont="1" applyBorder="1" applyAlignment="1">
      <alignment horizontal="left"/>
    </xf>
    <xf numFmtId="169" fontId="14" fillId="0" borderId="45" xfId="1" applyNumberFormat="1" applyFont="1" applyFill="1" applyBorder="1" applyAlignment="1" applyProtection="1">
      <alignment horizontal="center" vertical="center"/>
    </xf>
    <xf numFmtId="169" fontId="127" fillId="0" borderId="45" xfId="1" applyNumberFormat="1" applyFont="1" applyFill="1" applyBorder="1" applyAlignment="1" applyProtection="1">
      <alignment horizontal="center" vertical="center"/>
      <protection locked="0"/>
    </xf>
    <xf numFmtId="177" fontId="9" fillId="0" borderId="1" xfId="1" applyNumberFormat="1" applyFont="1" applyFill="1" applyBorder="1" applyAlignment="1" applyProtection="1">
      <alignment horizontal="left" vertical="center"/>
      <protection locked="0"/>
    </xf>
    <xf numFmtId="169" fontId="14" fillId="0" borderId="45" xfId="1" applyNumberFormat="1" applyFont="1" applyFill="1" applyBorder="1" applyAlignment="1">
      <alignment horizontal="center" vertical="center"/>
    </xf>
    <xf numFmtId="176" fontId="31" fillId="4" borderId="51" xfId="0" applyNumberFormat="1" applyFont="1" applyFill="1" applyBorder="1" applyAlignment="1" applyProtection="1">
      <alignment horizontal="center" vertical="center"/>
      <protection locked="0"/>
    </xf>
    <xf numFmtId="1" fontId="8" fillId="22" borderId="3" xfId="0" applyNumberFormat="1" applyFont="1" applyFill="1" applyBorder="1" applyAlignment="1" applyProtection="1">
      <alignment horizontal="center" vertical="center"/>
      <protection locked="0"/>
    </xf>
    <xf numFmtId="0" fontId="8" fillId="22" borderId="0" xfId="0" applyFont="1" applyFill="1" applyAlignment="1" applyProtection="1">
      <alignment horizontal="center" vertical="center"/>
      <protection locked="0"/>
    </xf>
    <xf numFmtId="0" fontId="8" fillId="22" borderId="4" xfId="0" applyFont="1" applyFill="1" applyBorder="1" applyAlignment="1" applyProtection="1">
      <alignment horizontal="center" vertical="center"/>
      <protection locked="0"/>
    </xf>
    <xf numFmtId="0" fontId="8" fillId="22" borderId="4" xfId="0" applyFont="1" applyFill="1" applyBorder="1" applyAlignment="1">
      <alignment horizontal="center" vertical="center"/>
    </xf>
    <xf numFmtId="0" fontId="8" fillId="0" borderId="3" xfId="0" applyNumberFormat="1" applyFont="1" applyBorder="1" applyAlignment="1">
      <alignment vertical="center"/>
    </xf>
    <xf numFmtId="0" fontId="8" fillId="14" borderId="0" xfId="0" applyNumberFormat="1" applyFont="1" applyFill="1" applyBorder="1" applyAlignment="1">
      <alignment vertical="center"/>
    </xf>
    <xf numFmtId="0" fontId="8" fillId="14" borderId="0" xfId="0" applyNumberFormat="1" applyFont="1" applyFill="1" applyBorder="1" applyAlignment="1" applyProtection="1">
      <alignment horizontal="center" vertical="center"/>
      <protection locked="0"/>
    </xf>
    <xf numFmtId="0" fontId="128" fillId="14" borderId="3" xfId="0" applyFont="1" applyFill="1" applyBorder="1" applyAlignment="1">
      <alignment horizontal="center" vertical="center"/>
    </xf>
    <xf numFmtId="0" fontId="26" fillId="0" borderId="0" xfId="0" applyNumberFormat="1" applyFont="1" applyFill="1" applyBorder="1" applyAlignment="1">
      <alignment vertical="center"/>
    </xf>
    <xf numFmtId="0" fontId="24" fillId="0" borderId="0" xfId="0" applyNumberFormat="1" applyFont="1" applyFill="1" applyBorder="1" applyAlignment="1">
      <alignment vertical="center"/>
    </xf>
    <xf numFmtId="0" fontId="7" fillId="0" borderId="9" xfId="0" applyFont="1" applyBorder="1" applyAlignment="1">
      <alignment horizontal="right" vertical="distributed"/>
    </xf>
    <xf numFmtId="0" fontId="30" fillId="0" borderId="9" xfId="0" applyFont="1" applyBorder="1" applyAlignment="1">
      <alignment horizontal="center" vertical="distributed"/>
    </xf>
    <xf numFmtId="0" fontId="30" fillId="0" borderId="9" xfId="0" applyFont="1" applyBorder="1" applyAlignment="1">
      <alignment horizontal="right" vertical="distributed"/>
    </xf>
    <xf numFmtId="0" fontId="25" fillId="0" borderId="9" xfId="0" applyFont="1" applyBorder="1" applyAlignment="1">
      <alignment horizontal="right" vertical="distributed"/>
    </xf>
    <xf numFmtId="0" fontId="31" fillId="4" borderId="0" xfId="0" applyFont="1" applyFill="1" applyBorder="1" applyAlignment="1">
      <alignment horizontal="center" vertical="center"/>
    </xf>
    <xf numFmtId="0" fontId="129" fillId="14" borderId="3" xfId="0" applyFont="1" applyFill="1" applyBorder="1" applyAlignment="1">
      <alignment horizontal="center" vertical="center"/>
    </xf>
    <xf numFmtId="0" fontId="130" fillId="14" borderId="3" xfId="0" applyFont="1" applyFill="1" applyBorder="1" applyAlignment="1">
      <alignment horizontal="center"/>
    </xf>
    <xf numFmtId="0" fontId="131" fillId="14" borderId="3" xfId="0" applyFont="1" applyFill="1" applyBorder="1" applyAlignment="1">
      <alignment horizontal="center" vertical="center"/>
    </xf>
    <xf numFmtId="0" fontId="132" fillId="14" borderId="3" xfId="0" applyFont="1" applyFill="1" applyBorder="1" applyAlignment="1">
      <alignment horizontal="center" vertical="center"/>
    </xf>
    <xf numFmtId="0" fontId="133" fillId="14" borderId="3" xfId="0" applyFont="1" applyFill="1" applyBorder="1" applyAlignment="1">
      <alignment horizontal="center" vertical="center"/>
    </xf>
    <xf numFmtId="0" fontId="129" fillId="14" borderId="3" xfId="0" applyFont="1" applyFill="1" applyBorder="1" applyAlignment="1">
      <alignment vertical="center"/>
    </xf>
    <xf numFmtId="0" fontId="134" fillId="0" borderId="0" xfId="0" applyFont="1" applyFill="1" applyAlignment="1">
      <alignment horizontal="right"/>
    </xf>
    <xf numFmtId="0" fontId="134" fillId="0" borderId="3" xfId="0" applyFont="1" applyBorder="1" applyAlignment="1">
      <alignment horizontal="right" vertical="center"/>
    </xf>
    <xf numFmtId="0" fontId="135" fillId="0" borderId="3" xfId="0" applyFont="1" applyBorder="1" applyAlignment="1">
      <alignment horizontal="right"/>
    </xf>
    <xf numFmtId="0" fontId="7" fillId="0" borderId="3" xfId="0" applyFont="1" applyFill="1" applyBorder="1" applyAlignment="1">
      <alignment horizontal="left"/>
    </xf>
    <xf numFmtId="0" fontId="7" fillId="0" borderId="3" xfId="0" applyFont="1" applyBorder="1" applyAlignment="1">
      <alignment horizontal="left"/>
    </xf>
    <xf numFmtId="0" fontId="7" fillId="0" borderId="3" xfId="0" applyFont="1" applyBorder="1" applyAlignment="1">
      <alignment horizontal="left" vertical="center"/>
    </xf>
    <xf numFmtId="0" fontId="25" fillId="0" borderId="3" xfId="0" applyFont="1" applyFill="1" applyBorder="1" applyAlignment="1">
      <alignment horizontal="left"/>
    </xf>
    <xf numFmtId="0" fontId="25" fillId="0" borderId="3" xfId="0" applyFont="1" applyBorder="1" applyAlignment="1">
      <alignment horizontal="left"/>
    </xf>
    <xf numFmtId="0" fontId="25" fillId="0" borderId="3" xfId="0" applyFont="1" applyBorder="1" applyAlignment="1">
      <alignment horizontal="left" vertical="center"/>
    </xf>
    <xf numFmtId="0" fontId="25" fillId="0" borderId="0" xfId="0" quotePrefix="1" applyFont="1" applyBorder="1" applyAlignment="1">
      <alignment horizontal="left" vertical="center"/>
    </xf>
    <xf numFmtId="0" fontId="25" fillId="0" borderId="0" xfId="0" quotePrefix="1" applyFont="1" applyBorder="1" applyAlignment="1">
      <alignment horizontal="left"/>
    </xf>
    <xf numFmtId="0" fontId="74" fillId="0" borderId="0" xfId="0" applyFont="1" applyFill="1" applyAlignment="1">
      <alignment horizontal="center"/>
    </xf>
    <xf numFmtId="0" fontId="74" fillId="0" borderId="0" xfId="0" applyFont="1" applyAlignment="1">
      <alignment horizontal="center"/>
    </xf>
    <xf numFmtId="0" fontId="69" fillId="0" borderId="0" xfId="0" applyFont="1" applyAlignment="1">
      <alignment horizontal="center"/>
    </xf>
    <xf numFmtId="0" fontId="26" fillId="0" borderId="0" xfId="0" applyFont="1" applyAlignment="1">
      <alignment horizontal="right"/>
    </xf>
    <xf numFmtId="0" fontId="114" fillId="0" borderId="0" xfId="0" applyFont="1" applyAlignment="1">
      <alignment horizontal="left"/>
    </xf>
    <xf numFmtId="0" fontId="88" fillId="0" borderId="29" xfId="0" applyFont="1" applyBorder="1" applyAlignment="1">
      <alignment horizontal="left"/>
    </xf>
    <xf numFmtId="178" fontId="119" fillId="2" borderId="0" xfId="2" applyNumberFormat="1" applyFont="1" applyFill="1" applyAlignment="1" applyProtection="1">
      <alignment horizontal="left" vertical="center" indent="1"/>
      <protection locked="0"/>
    </xf>
    <xf numFmtId="0" fontId="102" fillId="11" borderId="20" xfId="0" applyFont="1" applyFill="1" applyBorder="1" applyAlignment="1">
      <alignment horizontal="center" vertical="center"/>
    </xf>
    <xf numFmtId="0" fontId="51" fillId="0" borderId="0" xfId="0" applyFont="1" applyAlignment="1" applyProtection="1">
      <alignment horizontal="left" vertical="top"/>
      <protection locked="0"/>
    </xf>
    <xf numFmtId="0" fontId="51" fillId="0" borderId="9" xfId="0" applyFont="1" applyBorder="1" applyAlignment="1" applyProtection="1">
      <alignment vertical="top"/>
      <protection locked="0"/>
    </xf>
    <xf numFmtId="0" fontId="51" fillId="0" borderId="0" xfId="0" applyFont="1" applyAlignment="1" applyProtection="1">
      <alignment vertical="top"/>
      <protection locked="0"/>
    </xf>
    <xf numFmtId="0" fontId="66" fillId="0" borderId="0" xfId="0" applyFont="1" applyAlignment="1" applyProtection="1">
      <alignment horizontal="left" vertical="top"/>
      <protection locked="0"/>
    </xf>
    <xf numFmtId="0" fontId="66" fillId="0" borderId="9" xfId="0" applyFont="1" applyBorder="1" applyAlignment="1" applyProtection="1">
      <alignment horizontal="left" vertical="top"/>
      <protection locked="0"/>
    </xf>
    <xf numFmtId="0" fontId="66" fillId="0" borderId="0" xfId="0" applyFont="1" applyAlignment="1" applyProtection="1">
      <alignment vertical="top"/>
      <protection locked="0"/>
    </xf>
    <xf numFmtId="0" fontId="66" fillId="0" borderId="9" xfId="0" applyFont="1" applyBorder="1" applyAlignment="1" applyProtection="1">
      <alignment vertical="top"/>
      <protection locked="0"/>
    </xf>
    <xf numFmtId="0" fontId="66" fillId="0" borderId="9" xfId="0" applyFont="1" applyBorder="1" applyAlignment="1" applyProtection="1">
      <alignment vertical="center"/>
      <protection locked="0"/>
    </xf>
    <xf numFmtId="0" fontId="66" fillId="0" borderId="0" xfId="0" applyFont="1" applyBorder="1" applyAlignment="1" applyProtection="1">
      <alignment vertical="top"/>
      <protection locked="0"/>
    </xf>
    <xf numFmtId="0" fontId="28" fillId="0" borderId="0" xfId="0" applyFont="1" applyAlignment="1" applyProtection="1">
      <alignment horizontal="left" vertical="top"/>
      <protection locked="0"/>
    </xf>
    <xf numFmtId="0" fontId="28" fillId="0" borderId="9" xfId="0" applyFont="1" applyBorder="1" applyAlignment="1" applyProtection="1">
      <alignment horizontal="left" vertical="top"/>
      <protection locked="0"/>
    </xf>
    <xf numFmtId="0" fontId="28" fillId="0" borderId="0" xfId="0" applyFont="1" applyAlignment="1" applyProtection="1">
      <alignment vertical="top"/>
      <protection locked="0"/>
    </xf>
    <xf numFmtId="0" fontId="28" fillId="0" borderId="9" xfId="0" applyFont="1" applyBorder="1" applyAlignment="1" applyProtection="1">
      <alignment vertical="top"/>
      <protection locked="0"/>
    </xf>
    <xf numFmtId="0" fontId="28" fillId="0" borderId="9" xfId="0" applyFont="1" applyBorder="1" applyAlignment="1" applyProtection="1">
      <alignment vertical="center"/>
      <protection locked="0"/>
    </xf>
    <xf numFmtId="0" fontId="28" fillId="0" borderId="0" xfId="0" applyFont="1" applyBorder="1" applyAlignment="1" applyProtection="1">
      <alignment vertical="top"/>
      <protection locked="0"/>
    </xf>
    <xf numFmtId="0" fontId="28" fillId="0" borderId="9" xfId="0" applyFont="1" applyFill="1" applyBorder="1" applyAlignment="1" applyProtection="1">
      <alignment vertical="top"/>
      <protection locked="0"/>
    </xf>
    <xf numFmtId="0" fontId="28" fillId="0" borderId="9" xfId="0" applyNumberFormat="1" applyFont="1" applyBorder="1" applyAlignment="1" applyProtection="1">
      <alignment vertical="top"/>
      <protection locked="0"/>
    </xf>
    <xf numFmtId="0" fontId="139" fillId="2" borderId="0" xfId="0" applyFont="1" applyFill="1" applyAlignment="1">
      <alignment horizontal="right" vertical="center"/>
    </xf>
    <xf numFmtId="15" fontId="119" fillId="8" borderId="0" xfId="2" applyNumberFormat="1" applyFont="1" applyFill="1" applyAlignment="1">
      <alignment horizontal="right" vertical="top"/>
    </xf>
    <xf numFmtId="164" fontId="100" fillId="3" borderId="17" xfId="0" quotePrefix="1" applyNumberFormat="1" applyFont="1" applyFill="1" applyBorder="1" applyAlignment="1" applyProtection="1">
      <alignment horizontal="center" vertical="center"/>
    </xf>
    <xf numFmtId="0" fontId="140" fillId="2" borderId="0" xfId="0" applyFont="1" applyFill="1" applyBorder="1" applyAlignment="1">
      <alignment horizontal="center" vertical="center"/>
    </xf>
    <xf numFmtId="0" fontId="62" fillId="2" borderId="0" xfId="0" quotePrefix="1" applyFont="1" applyFill="1" applyBorder="1" applyAlignment="1">
      <alignment vertical="center" wrapText="1"/>
    </xf>
    <xf numFmtId="0" fontId="0" fillId="0" borderId="0" xfId="0" applyAlignment="1">
      <alignment horizontal="right"/>
    </xf>
    <xf numFmtId="0" fontId="16" fillId="0" borderId="0" xfId="0" applyFont="1" applyFill="1" applyAlignment="1">
      <alignment horizontal="center"/>
    </xf>
    <xf numFmtId="0" fontId="32" fillId="5" borderId="9" xfId="0" applyFont="1" applyFill="1" applyBorder="1" applyAlignment="1">
      <alignment horizontal="centerContinuous" vertical="center"/>
    </xf>
    <xf numFmtId="0" fontId="10" fillId="13" borderId="0" xfId="1" applyFont="1" applyFill="1" applyAlignment="1">
      <alignment horizontal="center" vertical="center" wrapText="1"/>
    </xf>
    <xf numFmtId="0" fontId="39" fillId="0" borderId="0" xfId="0" applyFont="1" applyAlignment="1">
      <alignment horizontal="centerContinuous"/>
    </xf>
    <xf numFmtId="0" fontId="42" fillId="0" borderId="0" xfId="0" applyFont="1" applyAlignment="1">
      <alignment horizontal="centerContinuous" vertical="center"/>
    </xf>
    <xf numFmtId="0" fontId="39" fillId="0" borderId="49" xfId="0" applyFont="1" applyBorder="1" applyAlignment="1">
      <alignment vertical="center"/>
    </xf>
    <xf numFmtId="0" fontId="40" fillId="0" borderId="0" xfId="0" applyFont="1" applyBorder="1" applyAlignment="1">
      <alignment horizontal="right" vertical="top"/>
    </xf>
    <xf numFmtId="0" fontId="141" fillId="2" borderId="0" xfId="1" applyFont="1" applyFill="1" applyAlignment="1">
      <alignment horizontal="right" vertical="center"/>
    </xf>
    <xf numFmtId="1" fontId="142" fillId="2" borderId="0" xfId="1" applyNumberFormat="1" applyFont="1" applyFill="1" applyAlignment="1">
      <alignment horizontal="center" vertical="center"/>
    </xf>
    <xf numFmtId="0" fontId="23" fillId="0" borderId="0" xfId="0" applyFont="1" applyAlignment="1">
      <alignment horizontal="center" vertical="center"/>
    </xf>
    <xf numFmtId="0" fontId="1" fillId="0" borderId="0" xfId="1" applyFont="1" applyAlignment="1">
      <alignment horizontal="left"/>
    </xf>
    <xf numFmtId="0" fontId="1" fillId="0" borderId="0" xfId="1" quotePrefix="1" applyFont="1" applyAlignment="1">
      <alignment horizontal="left"/>
    </xf>
    <xf numFmtId="0" fontId="1" fillId="0" borderId="0" xfId="1" quotePrefix="1" applyFont="1" applyAlignment="1"/>
    <xf numFmtId="0" fontId="12" fillId="0" borderId="53" xfId="1" applyFont="1" applyFill="1" applyBorder="1" applyAlignment="1">
      <alignment horizontal="center" vertical="center"/>
    </xf>
    <xf numFmtId="0" fontId="1" fillId="0" borderId="0" xfId="1" applyFont="1"/>
    <xf numFmtId="0" fontId="0" fillId="0" borderId="3" xfId="0" applyBorder="1" applyAlignment="1">
      <alignment horizontal="left" vertical="center"/>
    </xf>
    <xf numFmtId="169" fontId="0" fillId="0" borderId="3" xfId="0" applyNumberFormat="1" applyBorder="1" applyAlignment="1">
      <alignment horizontal="left" vertical="center"/>
    </xf>
    <xf numFmtId="0" fontId="18" fillId="6" borderId="55" xfId="0" applyFont="1" applyFill="1" applyBorder="1" applyAlignment="1" applyProtection="1">
      <alignment horizontal="center" vertical="center"/>
      <protection locked="0"/>
    </xf>
    <xf numFmtId="1" fontId="67" fillId="0" borderId="54" xfId="0" applyNumberFormat="1" applyFont="1" applyBorder="1" applyAlignment="1" applyProtection="1">
      <alignment horizontal="center" vertical="center"/>
      <protection locked="0"/>
    </xf>
    <xf numFmtId="0" fontId="26" fillId="0" borderId="54" xfId="0" applyFont="1" applyBorder="1" applyAlignment="1">
      <alignment horizontal="center"/>
    </xf>
    <xf numFmtId="1" fontId="66" fillId="0" borderId="54" xfId="0" applyNumberFormat="1" applyFont="1" applyBorder="1" applyAlignment="1" applyProtection="1">
      <alignment horizontal="center" vertical="center"/>
      <protection locked="0"/>
    </xf>
    <xf numFmtId="0" fontId="74" fillId="0" borderId="56" xfId="0" applyFont="1" applyFill="1" applyBorder="1" applyAlignment="1">
      <alignment horizontal="center" vertical="center"/>
    </xf>
    <xf numFmtId="1" fontId="87" fillId="0" borderId="57" xfId="0" applyNumberFormat="1" applyFont="1" applyBorder="1" applyAlignment="1">
      <alignment horizontal="center" vertical="center"/>
    </xf>
    <xf numFmtId="1" fontId="87" fillId="0" borderId="58" xfId="0" applyNumberFormat="1" applyFont="1" applyBorder="1" applyAlignment="1">
      <alignment horizontal="left" vertical="center"/>
    </xf>
    <xf numFmtId="0" fontId="88" fillId="17" borderId="59" xfId="0" quotePrefix="1" applyNumberFormat="1" applyFont="1" applyFill="1" applyBorder="1" applyAlignment="1">
      <alignment horizontal="center" vertical="center"/>
    </xf>
    <xf numFmtId="0" fontId="87" fillId="17" borderId="59" xfId="0" applyNumberFormat="1" applyFont="1" applyFill="1" applyBorder="1" applyAlignment="1">
      <alignment horizontal="center" vertical="center"/>
    </xf>
    <xf numFmtId="1" fontId="87" fillId="0" borderId="60" xfId="0" applyNumberFormat="1" applyFont="1" applyBorder="1" applyAlignment="1">
      <alignment horizontal="center" vertical="center"/>
    </xf>
    <xf numFmtId="0" fontId="87" fillId="0" borderId="59" xfId="0" applyFont="1" applyFill="1" applyBorder="1" applyAlignment="1">
      <alignment horizontal="center" vertical="center"/>
    </xf>
    <xf numFmtId="0" fontId="88" fillId="17" borderId="61" xfId="0" quotePrefix="1" applyNumberFormat="1" applyFont="1" applyFill="1" applyBorder="1" applyAlignment="1">
      <alignment horizontal="center" vertical="center"/>
    </xf>
    <xf numFmtId="0" fontId="30" fillId="0" borderId="62" xfId="0" applyFont="1" applyBorder="1" applyAlignment="1" applyProtection="1">
      <alignment horizontal="left" vertical="center"/>
      <protection locked="0"/>
    </xf>
    <xf numFmtId="0" fontId="30" fillId="0" borderId="63" xfId="0" applyFont="1" applyBorder="1" applyAlignment="1" applyProtection="1">
      <alignment horizontal="center" vertical="center"/>
      <protection locked="0"/>
    </xf>
    <xf numFmtId="0" fontId="30" fillId="0" borderId="64" xfId="0" applyFont="1" applyBorder="1" applyAlignment="1" applyProtection="1">
      <alignment horizontal="center" vertical="center"/>
      <protection locked="0"/>
    </xf>
    <xf numFmtId="0" fontId="67" fillId="0" borderId="65" xfId="0" applyFont="1" applyBorder="1" applyAlignment="1">
      <alignment horizontal="left" vertical="center"/>
    </xf>
    <xf numFmtId="0" fontId="83" fillId="0" borderId="65" xfId="0" applyFont="1" applyBorder="1"/>
    <xf numFmtId="0" fontId="0" fillId="0" borderId="65" xfId="0" applyBorder="1"/>
    <xf numFmtId="0" fontId="67" fillId="0" borderId="65" xfId="0" applyFont="1" applyBorder="1" applyAlignment="1">
      <alignment vertical="center"/>
    </xf>
    <xf numFmtId="0" fontId="67" fillId="0" borderId="64" xfId="0" applyFont="1" applyBorder="1" applyAlignment="1">
      <alignment vertical="center"/>
    </xf>
    <xf numFmtId="0" fontId="26" fillId="0" borderId="65" xfId="0" applyFont="1" applyBorder="1" applyAlignment="1">
      <alignment horizontal="right"/>
    </xf>
    <xf numFmtId="0" fontId="30" fillId="0" borderId="64" xfId="0" applyFont="1" applyBorder="1" applyAlignment="1" applyProtection="1">
      <alignment horizontal="right" vertical="center"/>
      <protection locked="0"/>
    </xf>
    <xf numFmtId="0" fontId="66" fillId="0" borderId="65" xfId="0" applyFont="1" applyBorder="1" applyAlignment="1">
      <alignment horizontal="left" vertical="center"/>
    </xf>
    <xf numFmtId="0" fontId="66" fillId="0" borderId="65" xfId="0" applyFont="1" applyBorder="1" applyAlignment="1">
      <alignment vertical="center"/>
    </xf>
    <xf numFmtId="0" fontId="66" fillId="0" borderId="64" xfId="0" applyFont="1" applyBorder="1" applyAlignment="1">
      <alignment vertical="center"/>
    </xf>
    <xf numFmtId="0" fontId="74" fillId="0" borderId="65" xfId="0" applyFont="1" applyBorder="1" applyAlignment="1">
      <alignment horizontal="left" vertical="center"/>
    </xf>
    <xf numFmtId="0" fontId="74" fillId="0" borderId="65" xfId="0" applyFont="1" applyBorder="1" applyAlignment="1">
      <alignment vertical="center"/>
    </xf>
    <xf numFmtId="0" fontId="0" fillId="0" borderId="65" xfId="0" applyBorder="1" applyAlignment="1">
      <alignment vertical="center"/>
    </xf>
    <xf numFmtId="0" fontId="107" fillId="5" borderId="66" xfId="0" applyFont="1" applyFill="1" applyBorder="1" applyAlignment="1">
      <alignment vertical="center"/>
    </xf>
    <xf numFmtId="1" fontId="107" fillId="5" borderId="67" xfId="0" applyNumberFormat="1" applyFont="1" applyFill="1" applyBorder="1" applyAlignment="1" applyProtection="1">
      <alignment horizontal="center" vertical="center"/>
    </xf>
    <xf numFmtId="1" fontId="108" fillId="5" borderId="67" xfId="0" applyNumberFormat="1" applyFont="1" applyFill="1" applyBorder="1" applyAlignment="1" applyProtection="1">
      <alignment horizontal="center" vertical="center"/>
    </xf>
    <xf numFmtId="0" fontId="107" fillId="0" borderId="66" xfId="0" applyFont="1" applyBorder="1" applyAlignment="1">
      <alignment vertical="center"/>
    </xf>
    <xf numFmtId="1" fontId="107" fillId="0" borderId="67" xfId="0" applyNumberFormat="1" applyFont="1" applyFill="1" applyBorder="1" applyAlignment="1" applyProtection="1">
      <alignment horizontal="center" vertical="center"/>
    </xf>
    <xf numFmtId="1" fontId="108" fillId="0" borderId="67" xfId="0" applyNumberFormat="1" applyFont="1" applyFill="1" applyBorder="1" applyAlignment="1" applyProtection="1">
      <alignment horizontal="center" vertical="center"/>
    </xf>
    <xf numFmtId="1" fontId="107" fillId="0" borderId="67" xfId="0" applyNumberFormat="1" applyFont="1" applyBorder="1" applyAlignment="1" applyProtection="1">
      <alignment horizontal="center" vertical="center"/>
    </xf>
    <xf numFmtId="1" fontId="108" fillId="0" borderId="67" xfId="0" applyNumberFormat="1" applyFont="1" applyBorder="1" applyAlignment="1" applyProtection="1">
      <alignment horizontal="center" vertical="center"/>
    </xf>
    <xf numFmtId="0" fontId="107" fillId="0" borderId="66" xfId="0" applyFont="1" applyFill="1" applyBorder="1" applyAlignment="1">
      <alignment vertical="center"/>
    </xf>
    <xf numFmtId="0" fontId="7" fillId="0" borderId="68" xfId="0" applyFont="1" applyBorder="1" applyAlignment="1" applyProtection="1">
      <alignment horizontal="center" vertical="center"/>
      <protection locked="0"/>
    </xf>
    <xf numFmtId="0" fontId="10" fillId="6" borderId="69" xfId="0" applyFont="1" applyFill="1" applyBorder="1" applyAlignment="1" applyProtection="1">
      <alignment horizontal="center" vertical="center"/>
      <protection locked="0"/>
    </xf>
    <xf numFmtId="1" fontId="73" fillId="0" borderId="68" xfId="0" applyNumberFormat="1" applyFont="1" applyBorder="1" applyAlignment="1" applyProtection="1">
      <alignment horizontal="center" vertical="center"/>
      <protection locked="0"/>
    </xf>
    <xf numFmtId="0" fontId="8" fillId="0" borderId="68" xfId="0" applyFont="1" applyBorder="1" applyAlignment="1">
      <alignment horizontal="center"/>
    </xf>
    <xf numFmtId="1" fontId="51" fillId="0" borderId="68" xfId="0" applyNumberFormat="1" applyFont="1" applyBorder="1" applyAlignment="1" applyProtection="1">
      <alignment horizontal="center" vertical="center"/>
      <protection locked="0"/>
    </xf>
    <xf numFmtId="0" fontId="30" fillId="0" borderId="68" xfId="0" applyFont="1" applyBorder="1" applyAlignment="1" applyProtection="1">
      <alignment horizontal="center" vertical="center"/>
      <protection locked="0"/>
    </xf>
    <xf numFmtId="0" fontId="18" fillId="6" borderId="69" xfId="0" applyFont="1" applyFill="1" applyBorder="1" applyAlignment="1" applyProtection="1">
      <alignment horizontal="center" vertical="center"/>
      <protection locked="0"/>
    </xf>
    <xf numFmtId="1" fontId="67" fillId="0" borderId="68" xfId="0" applyNumberFormat="1" applyFont="1" applyBorder="1" applyAlignment="1" applyProtection="1">
      <alignment horizontal="center" vertical="center"/>
      <protection locked="0"/>
    </xf>
    <xf numFmtId="0" fontId="26" fillId="0" borderId="68" xfId="0" applyFont="1" applyBorder="1" applyAlignment="1">
      <alignment horizontal="center"/>
    </xf>
    <xf numFmtId="1" fontId="66" fillId="0" borderId="68" xfId="0" applyNumberFormat="1" applyFont="1" applyBorder="1" applyAlignment="1" applyProtection="1">
      <alignment horizontal="center" vertical="center"/>
      <protection locked="0"/>
    </xf>
    <xf numFmtId="0" fontId="40" fillId="0" borderId="68" xfId="0" applyFont="1" applyBorder="1" applyAlignment="1">
      <alignment horizontal="center" vertical="center"/>
    </xf>
    <xf numFmtId="0" fontId="25" fillId="0" borderId="68" xfId="0" applyFont="1" applyBorder="1" applyAlignment="1" applyProtection="1">
      <alignment horizontal="center" vertical="center"/>
      <protection locked="0"/>
    </xf>
    <xf numFmtId="0" fontId="31" fillId="6" borderId="69" xfId="0" applyFont="1" applyFill="1" applyBorder="1" applyAlignment="1" applyProtection="1">
      <alignment horizontal="center" vertical="center"/>
      <protection locked="0"/>
    </xf>
    <xf numFmtId="0" fontId="34" fillId="0" borderId="68" xfId="0" applyFont="1" applyBorder="1" applyAlignment="1" applyProtection="1">
      <alignment horizontal="center" vertical="center"/>
      <protection locked="0"/>
    </xf>
    <xf numFmtId="0" fontId="23" fillId="0" borderId="68" xfId="0" applyFont="1" applyBorder="1" applyAlignment="1">
      <alignment horizontal="center"/>
    </xf>
    <xf numFmtId="0" fontId="28" fillId="0" borderId="68" xfId="0" applyFont="1" applyBorder="1" applyAlignment="1" applyProtection="1">
      <alignment horizontal="center" vertical="center"/>
      <protection locked="0"/>
    </xf>
    <xf numFmtId="164" fontId="144" fillId="3" borderId="17" xfId="0" applyNumberFormat="1" applyFont="1" applyFill="1" applyBorder="1" applyAlignment="1" applyProtection="1">
      <alignment horizontal="left" vertical="center"/>
    </xf>
    <xf numFmtId="164" fontId="144" fillId="3" borderId="1" xfId="0" applyNumberFormat="1" applyFont="1" applyFill="1" applyBorder="1" applyAlignment="1" applyProtection="1">
      <alignment horizontal="left" vertical="center"/>
    </xf>
    <xf numFmtId="0" fontId="0" fillId="0" borderId="70" xfId="0" applyBorder="1" applyAlignment="1">
      <alignment horizontal="left" vertical="center"/>
    </xf>
    <xf numFmtId="169" fontId="0" fillId="0" borderId="70" xfId="0" applyNumberFormat="1" applyBorder="1" applyAlignment="1">
      <alignment horizontal="left" vertical="center"/>
    </xf>
    <xf numFmtId="0" fontId="0" fillId="17" borderId="70" xfId="0" applyFill="1" applyBorder="1" applyAlignment="1">
      <alignment horizontal="left" vertical="center"/>
    </xf>
    <xf numFmtId="169" fontId="0" fillId="17" borderId="70" xfId="0" applyNumberFormat="1" applyFill="1" applyBorder="1" applyAlignment="1">
      <alignment horizontal="left" vertical="center"/>
    </xf>
    <xf numFmtId="0" fontId="75" fillId="0" borderId="0" xfId="0" applyFont="1" applyBorder="1" applyAlignment="1">
      <alignment horizontal="center"/>
    </xf>
    <xf numFmtId="0" fontId="75" fillId="0" borderId="0" xfId="0" applyFont="1" applyBorder="1" applyAlignment="1"/>
    <xf numFmtId="0" fontId="74" fillId="0" borderId="0" xfId="0" applyFont="1" applyBorder="1" applyAlignment="1">
      <alignment vertical="center"/>
    </xf>
    <xf numFmtId="1" fontId="74" fillId="0" borderId="68" xfId="0" applyNumberFormat="1" applyFont="1" applyFill="1" applyBorder="1" applyAlignment="1">
      <alignment horizontal="center" vertical="center"/>
    </xf>
    <xf numFmtId="0" fontId="74" fillId="0" borderId="71" xfId="0" quotePrefix="1" applyFont="1" applyBorder="1" applyAlignment="1">
      <alignment horizontal="left" vertical="center"/>
    </xf>
    <xf numFmtId="0" fontId="78" fillId="0" borderId="71" xfId="0" applyFont="1" applyBorder="1" applyAlignment="1">
      <alignment horizontal="left" vertical="center"/>
    </xf>
    <xf numFmtId="0" fontId="74" fillId="0" borderId="71" xfId="0" applyFont="1" applyBorder="1" applyAlignment="1">
      <alignment horizontal="left" vertical="center"/>
    </xf>
    <xf numFmtId="0" fontId="74" fillId="0" borderId="71" xfId="0" applyFont="1" applyBorder="1" applyAlignment="1">
      <alignment vertical="center"/>
    </xf>
    <xf numFmtId="170" fontId="74" fillId="5" borderId="72" xfId="0" applyNumberFormat="1" applyFont="1" applyFill="1" applyBorder="1" applyAlignment="1">
      <alignment horizontal="center" vertical="center"/>
    </xf>
    <xf numFmtId="0" fontId="74" fillId="0" borderId="73" xfId="0" applyFont="1" applyFill="1" applyBorder="1" applyAlignment="1">
      <alignment horizontal="center" vertical="center"/>
    </xf>
    <xf numFmtId="0" fontId="74" fillId="0" borderId="74" xfId="0" applyFont="1" applyFill="1" applyBorder="1" applyAlignment="1">
      <alignment horizontal="center" vertical="center"/>
    </xf>
    <xf numFmtId="0" fontId="74" fillId="0" borderId="75" xfId="0" applyFont="1" applyFill="1" applyBorder="1" applyAlignment="1">
      <alignment horizontal="center" vertical="center"/>
    </xf>
    <xf numFmtId="0" fontId="74" fillId="0" borderId="76" xfId="0" applyFont="1" applyFill="1" applyBorder="1" applyAlignment="1">
      <alignment horizontal="center" vertical="center"/>
    </xf>
    <xf numFmtId="0" fontId="74" fillId="0" borderId="77" xfId="0" applyFont="1" applyFill="1" applyBorder="1" applyAlignment="1">
      <alignment horizontal="center" vertical="center"/>
    </xf>
    <xf numFmtId="0" fontId="74" fillId="0" borderId="64" xfId="0" applyFont="1" applyFill="1" applyBorder="1" applyAlignment="1">
      <alignment horizontal="center" vertical="center"/>
    </xf>
    <xf numFmtId="0" fontId="74" fillId="0" borderId="78" xfId="0" applyFont="1" applyBorder="1" applyAlignment="1">
      <alignment horizontal="left" vertical="center"/>
    </xf>
    <xf numFmtId="0" fontId="74" fillId="0" borderId="80" xfId="0" applyFont="1" applyFill="1" applyBorder="1" applyAlignment="1">
      <alignment horizontal="center" vertical="center"/>
    </xf>
    <xf numFmtId="0" fontId="74" fillId="0" borderId="81" xfId="0" applyFont="1" applyFill="1" applyBorder="1" applyAlignment="1">
      <alignment horizontal="left" vertical="center"/>
    </xf>
    <xf numFmtId="0" fontId="74" fillId="0" borderId="81" xfId="0" applyFont="1" applyBorder="1" applyAlignment="1">
      <alignment vertical="center"/>
    </xf>
    <xf numFmtId="0" fontId="69" fillId="0" borderId="82" xfId="0" applyFont="1" applyBorder="1" applyAlignment="1" applyProtection="1">
      <alignment horizontal="center" vertical="center"/>
      <protection locked="0"/>
    </xf>
    <xf numFmtId="0" fontId="74" fillId="0" borderId="83" xfId="0" applyFont="1" applyFill="1" applyBorder="1" applyAlignment="1">
      <alignment horizontal="center" vertical="center"/>
    </xf>
    <xf numFmtId="0" fontId="74" fillId="0" borderId="78" xfId="0" applyFont="1" applyFill="1" applyBorder="1" applyAlignment="1">
      <alignment horizontal="left" vertical="center"/>
    </xf>
    <xf numFmtId="0" fontId="69" fillId="0" borderId="84" xfId="0" applyFont="1" applyBorder="1" applyAlignment="1" applyProtection="1">
      <alignment horizontal="center" vertical="center"/>
      <protection locked="0"/>
    </xf>
    <xf numFmtId="0" fontId="74" fillId="0" borderId="85" xfId="0" applyFont="1" applyBorder="1" applyAlignment="1" applyProtection="1">
      <alignment horizontal="center" vertical="center"/>
      <protection locked="0"/>
    </xf>
    <xf numFmtId="0" fontId="74" fillId="0" borderId="79" xfId="0" applyFont="1" applyBorder="1" applyAlignment="1" applyProtection="1">
      <alignment horizontal="center" vertical="center"/>
      <protection locked="0"/>
    </xf>
    <xf numFmtId="0" fontId="74" fillId="0" borderId="84" xfId="0" quotePrefix="1" applyFont="1" applyBorder="1" applyAlignment="1" applyProtection="1">
      <alignment horizontal="center" vertical="center"/>
      <protection locked="0"/>
    </xf>
    <xf numFmtId="0" fontId="74" fillId="0" borderId="86" xfId="0" applyFont="1" applyBorder="1" applyAlignment="1">
      <alignment vertical="center"/>
    </xf>
    <xf numFmtId="0" fontId="10" fillId="0" borderId="78" xfId="0" applyNumberFormat="1" applyFont="1" applyFill="1" applyBorder="1" applyAlignment="1" applyProtection="1">
      <alignment horizontal="center" vertical="center"/>
    </xf>
    <xf numFmtId="0" fontId="69" fillId="0" borderId="0" xfId="0" applyFont="1" applyFill="1" applyBorder="1" applyAlignment="1" applyProtection="1">
      <alignment horizontal="right" vertical="center" indent="1"/>
      <protection locked="0"/>
    </xf>
    <xf numFmtId="165" fontId="8" fillId="0" borderId="10" xfId="0" applyNumberFormat="1" applyFont="1" applyBorder="1" applyAlignment="1" applyProtection="1">
      <alignment horizontal="center" vertical="center"/>
    </xf>
    <xf numFmtId="165" fontId="8" fillId="0" borderId="25" xfId="0" applyNumberFormat="1" applyFont="1" applyBorder="1" applyAlignment="1" applyProtection="1">
      <alignment horizontal="center" vertical="center"/>
    </xf>
    <xf numFmtId="165" fontId="8" fillId="0" borderId="26" xfId="0" applyNumberFormat="1" applyFont="1" applyBorder="1" applyAlignment="1" applyProtection="1">
      <alignment horizontal="center" vertical="center"/>
    </xf>
    <xf numFmtId="0" fontId="71" fillId="0" borderId="0" xfId="0" applyFont="1" applyFill="1" applyBorder="1" applyAlignment="1" applyProtection="1">
      <alignment horizontal="center" vertical="center"/>
      <protection locked="0"/>
    </xf>
    <xf numFmtId="165" fontId="26" fillId="0" borderId="14" xfId="0" applyNumberFormat="1" applyFont="1" applyBorder="1" applyAlignment="1" applyProtection="1">
      <alignment horizontal="center" vertical="center"/>
    </xf>
    <xf numFmtId="165" fontId="26" fillId="0" borderId="15" xfId="0" applyNumberFormat="1" applyFont="1" applyBorder="1" applyAlignment="1" applyProtection="1">
      <alignment horizontal="center" vertical="center"/>
    </xf>
    <xf numFmtId="165" fontId="26" fillId="0" borderId="22" xfId="0" applyNumberFormat="1" applyFont="1" applyBorder="1" applyAlignment="1" applyProtection="1">
      <alignment horizontal="center" vertical="center"/>
    </xf>
    <xf numFmtId="0" fontId="46" fillId="0" borderId="0" xfId="0" applyFont="1" applyFill="1" applyBorder="1" applyAlignment="1" applyProtection="1">
      <alignment horizontal="center" vertical="center"/>
      <protection locked="0"/>
    </xf>
    <xf numFmtId="165" fontId="24" fillId="0" borderId="14" xfId="0" applyNumberFormat="1" applyFont="1" applyBorder="1" applyAlignment="1" applyProtection="1">
      <alignment horizontal="center" vertical="center"/>
    </xf>
    <xf numFmtId="165" fontId="24" fillId="0" borderId="15" xfId="0" applyNumberFormat="1" applyFont="1" applyBorder="1" applyAlignment="1" applyProtection="1">
      <alignment horizontal="center" vertical="center"/>
    </xf>
    <xf numFmtId="165" fontId="24" fillId="0" borderId="16" xfId="0" applyNumberFormat="1" applyFont="1" applyBorder="1" applyAlignment="1" applyProtection="1">
      <alignment horizontal="center" vertical="center"/>
    </xf>
    <xf numFmtId="16" fontId="42" fillId="0" borderId="0" xfId="0" applyNumberFormat="1" applyFont="1" applyFill="1" applyBorder="1" applyAlignment="1">
      <alignment horizontal="left" vertical="center" wrapText="1" indent="1"/>
    </xf>
    <xf numFmtId="0" fontId="33" fillId="0" borderId="38" xfId="0" applyFont="1" applyBorder="1" applyAlignment="1">
      <alignment horizontal="right"/>
    </xf>
    <xf numFmtId="0" fontId="35" fillId="0" borderId="0" xfId="0" applyFont="1" applyAlignment="1">
      <alignment horizontal="left" vertical="center"/>
    </xf>
    <xf numFmtId="0" fontId="74" fillId="0" borderId="82" xfId="0" applyFont="1" applyBorder="1" applyAlignment="1" applyProtection="1">
      <alignment horizontal="center" vertical="center"/>
      <protection locked="0"/>
    </xf>
    <xf numFmtId="0" fontId="17" fillId="0" borderId="0" xfId="0" applyFont="1" applyBorder="1"/>
    <xf numFmtId="0" fontId="73" fillId="0" borderId="0" xfId="0" applyFont="1" applyFill="1" applyBorder="1"/>
    <xf numFmtId="0" fontId="73" fillId="0" borderId="0" xfId="0" applyFont="1" applyFill="1" applyBorder="1" applyAlignment="1">
      <alignment horizontal="center"/>
    </xf>
    <xf numFmtId="165" fontId="10" fillId="15" borderId="87" xfId="0" applyNumberFormat="1" applyFont="1" applyFill="1" applyBorder="1" applyAlignment="1">
      <alignment horizontal="center" vertical="center"/>
    </xf>
    <xf numFmtId="1" fontId="87" fillId="0" borderId="88" xfId="0" applyNumberFormat="1" applyFont="1" applyBorder="1" applyAlignment="1">
      <alignment horizontal="center" vertical="center"/>
    </xf>
    <xf numFmtId="1" fontId="87" fillId="0" borderId="89" xfId="0" applyNumberFormat="1" applyFont="1" applyBorder="1" applyAlignment="1">
      <alignment horizontal="left" vertical="center"/>
    </xf>
    <xf numFmtId="0" fontId="87" fillId="17" borderId="61" xfId="0" applyNumberFormat="1" applyFont="1" applyFill="1" applyBorder="1" applyAlignment="1">
      <alignment horizontal="center" vertical="center"/>
    </xf>
    <xf numFmtId="1" fontId="87" fillId="0" borderId="90" xfId="0" applyNumberFormat="1" applyFont="1" applyBorder="1" applyAlignment="1">
      <alignment horizontal="center" vertical="center"/>
    </xf>
    <xf numFmtId="0" fontId="87" fillId="0" borderId="61" xfId="0" applyFont="1" applyFill="1" applyBorder="1" applyAlignment="1">
      <alignment horizontal="center" vertical="center"/>
    </xf>
    <xf numFmtId="0" fontId="60" fillId="26" borderId="0" xfId="0" applyFont="1" applyFill="1" applyAlignment="1">
      <alignment vertical="center"/>
    </xf>
    <xf numFmtId="0" fontId="60" fillId="26" borderId="0" xfId="0" applyFont="1" applyFill="1"/>
    <xf numFmtId="0" fontId="146" fillId="26" borderId="0" xfId="0" applyFont="1" applyFill="1"/>
    <xf numFmtId="0" fontId="146" fillId="26" borderId="0" xfId="0" applyFont="1" applyFill="1" applyBorder="1"/>
    <xf numFmtId="0" fontId="60" fillId="26" borderId="0" xfId="0" applyFont="1" applyFill="1" applyBorder="1"/>
    <xf numFmtId="0" fontId="60" fillId="26" borderId="0" xfId="0" applyFont="1" applyFill="1" applyAlignment="1"/>
    <xf numFmtId="0" fontId="146" fillId="26" borderId="0" xfId="0" applyFont="1" applyFill="1" applyAlignment="1"/>
    <xf numFmtId="0" fontId="10" fillId="26" borderId="0" xfId="0" applyFont="1" applyFill="1" applyBorder="1" applyAlignment="1"/>
    <xf numFmtId="0" fontId="60" fillId="26" borderId="0" xfId="0" applyFont="1" applyFill="1" applyBorder="1" applyAlignment="1"/>
    <xf numFmtId="0" fontId="60" fillId="26" borderId="0" xfId="0" applyFont="1" applyFill="1" applyAlignment="1">
      <alignment horizontal="center"/>
    </xf>
    <xf numFmtId="0" fontId="11" fillId="26" borderId="0" xfId="0" applyFont="1" applyFill="1" applyBorder="1"/>
    <xf numFmtId="0" fontId="11" fillId="26" borderId="0" xfId="0" applyFont="1" applyFill="1" applyBorder="1" applyAlignment="1">
      <alignment horizontal="center"/>
    </xf>
    <xf numFmtId="0" fontId="11" fillId="26" borderId="0" xfId="0" applyFont="1" applyFill="1" applyBorder="1" applyAlignment="1"/>
    <xf numFmtId="179" fontId="8" fillId="0" borderId="9" xfId="0" applyNumberFormat="1" applyFont="1" applyBorder="1" applyAlignment="1">
      <alignment vertical="center"/>
    </xf>
    <xf numFmtId="179" fontId="8" fillId="0" borderId="3" xfId="0" applyNumberFormat="1" applyFont="1" applyBorder="1" applyAlignment="1">
      <alignment vertical="center"/>
    </xf>
    <xf numFmtId="179" fontId="26" fillId="0" borderId="8" xfId="0" applyNumberFormat="1" applyFont="1" applyBorder="1" applyAlignment="1">
      <alignment vertical="center"/>
    </xf>
    <xf numFmtId="179" fontId="26" fillId="0" borderId="6" xfId="0" applyNumberFormat="1" applyFont="1" applyBorder="1" applyAlignment="1">
      <alignment vertical="center"/>
    </xf>
    <xf numFmtId="179" fontId="74" fillId="0" borderId="71" xfId="0" quotePrefix="1" applyNumberFormat="1" applyFont="1" applyBorder="1" applyAlignment="1">
      <alignment horizontal="left" vertical="center"/>
    </xf>
    <xf numFmtId="179" fontId="74" fillId="0" borderId="71" xfId="0" applyNumberFormat="1" applyFont="1" applyBorder="1" applyAlignment="1">
      <alignment horizontal="left" vertical="center"/>
    </xf>
    <xf numFmtId="179" fontId="74" fillId="0" borderId="2" xfId="0" quotePrefix="1" applyNumberFormat="1" applyFont="1" applyBorder="1" applyAlignment="1">
      <alignment horizontal="left" vertical="center"/>
    </xf>
    <xf numFmtId="179" fontId="74" fillId="0" borderId="2" xfId="0" applyNumberFormat="1" applyFont="1" applyBorder="1" applyAlignment="1">
      <alignment horizontal="left" vertical="center"/>
    </xf>
    <xf numFmtId="179" fontId="26" fillId="0" borderId="9" xfId="0" applyNumberFormat="1" applyFont="1" applyBorder="1" applyAlignment="1">
      <alignment vertical="center"/>
    </xf>
    <xf numFmtId="179" fontId="26" fillId="0" borderId="3" xfId="0" applyNumberFormat="1" applyFont="1" applyBorder="1" applyAlignment="1">
      <alignment vertical="center"/>
    </xf>
    <xf numFmtId="179" fontId="24" fillId="0" borderId="9" xfId="0" applyNumberFormat="1" applyFont="1" applyBorder="1" applyAlignment="1">
      <alignment vertical="center"/>
    </xf>
    <xf numFmtId="179" fontId="24" fillId="0" borderId="8" xfId="0" applyNumberFormat="1" applyFont="1" applyFill="1" applyBorder="1" applyAlignment="1">
      <alignment vertical="center"/>
    </xf>
    <xf numFmtId="179" fontId="24" fillId="0" borderId="3" xfId="0" applyNumberFormat="1" applyFont="1" applyBorder="1" applyAlignment="1">
      <alignment vertical="center"/>
    </xf>
    <xf numFmtId="179" fontId="24" fillId="0" borderId="6" xfId="0" applyNumberFormat="1" applyFont="1" applyFill="1" applyBorder="1" applyAlignment="1">
      <alignment vertical="center"/>
    </xf>
    <xf numFmtId="179" fontId="45" fillId="0" borderId="9" xfId="0" applyNumberFormat="1" applyFont="1" applyBorder="1" applyAlignment="1">
      <alignment vertical="center"/>
    </xf>
    <xf numFmtId="179" fontId="45" fillId="0" borderId="8" xfId="0" applyNumberFormat="1" applyFont="1" applyBorder="1" applyAlignment="1">
      <alignment vertical="center"/>
    </xf>
    <xf numFmtId="179" fontId="45" fillId="0" borderId="12" xfId="0" applyNumberFormat="1" applyFont="1" applyBorder="1" applyAlignment="1">
      <alignment vertical="center"/>
    </xf>
    <xf numFmtId="179" fontId="45" fillId="0" borderId="13" xfId="0" applyNumberFormat="1" applyFont="1" applyBorder="1" applyAlignment="1">
      <alignment vertical="center"/>
    </xf>
    <xf numFmtId="179" fontId="45" fillId="0" borderId="3" xfId="0" applyNumberFormat="1" applyFont="1" applyBorder="1" applyAlignment="1">
      <alignment vertical="center"/>
    </xf>
    <xf numFmtId="179" fontId="45" fillId="0" borderId="6" xfId="0" applyNumberFormat="1" applyFont="1" applyBorder="1" applyAlignment="1">
      <alignment vertical="center"/>
    </xf>
    <xf numFmtId="179" fontId="26" fillId="0" borderId="12" xfId="0" applyNumberFormat="1" applyFont="1" applyBorder="1" applyAlignment="1">
      <alignment vertical="center"/>
    </xf>
    <xf numFmtId="179" fontId="26" fillId="0" borderId="13" xfId="0" applyNumberFormat="1" applyFont="1" applyBorder="1" applyAlignment="1">
      <alignment vertical="center"/>
    </xf>
    <xf numFmtId="179" fontId="26" fillId="0" borderId="23" xfId="0" applyNumberFormat="1" applyFont="1" applyBorder="1" applyAlignment="1">
      <alignment vertical="center"/>
    </xf>
    <xf numFmtId="179" fontId="26" fillId="0" borderId="24" xfId="0" applyNumberFormat="1" applyFont="1" applyBorder="1" applyAlignment="1">
      <alignment vertical="center"/>
    </xf>
    <xf numFmtId="179" fontId="8" fillId="0" borderId="12" xfId="0" applyNumberFormat="1" applyFont="1" applyBorder="1" applyAlignment="1">
      <alignment vertical="center"/>
    </xf>
    <xf numFmtId="179" fontId="8" fillId="0" borderId="23" xfId="0" applyNumberFormat="1" applyFont="1" applyBorder="1" applyAlignment="1">
      <alignment vertical="center"/>
    </xf>
    <xf numFmtId="179" fontId="74" fillId="0" borderId="63" xfId="0" applyNumberFormat="1" applyFont="1" applyBorder="1" applyAlignment="1">
      <alignment horizontal="left" vertical="center"/>
    </xf>
    <xf numFmtId="179" fontId="74" fillId="0" borderId="65" xfId="0" applyNumberFormat="1" applyFont="1" applyBorder="1" applyAlignment="1">
      <alignment horizontal="left" vertical="center"/>
    </xf>
    <xf numFmtId="179" fontId="74" fillId="0" borderId="56" xfId="0" applyNumberFormat="1" applyFont="1" applyBorder="1" applyAlignment="1">
      <alignment horizontal="left" vertical="center"/>
    </xf>
    <xf numFmtId="0" fontId="7" fillId="0" borderId="0" xfId="0" applyNumberFormat="1" applyFont="1" applyBorder="1" applyAlignment="1">
      <alignment horizontal="center" vertical="center"/>
    </xf>
    <xf numFmtId="0" fontId="24" fillId="22" borderId="78" xfId="0" applyFont="1" applyFill="1" applyBorder="1" applyAlignment="1" applyProtection="1">
      <alignment horizontal="center" vertical="center"/>
      <protection locked="0"/>
    </xf>
    <xf numFmtId="0" fontId="18" fillId="13" borderId="0" xfId="1" applyFont="1" applyFill="1" applyAlignment="1">
      <alignment horizontal="center" vertical="center"/>
    </xf>
    <xf numFmtId="49" fontId="66" fillId="0" borderId="91" xfId="1" applyNumberFormat="1" applyFont="1" applyFill="1" applyBorder="1" applyAlignment="1" applyProtection="1">
      <alignment horizontal="center" vertical="center"/>
      <protection locked="0"/>
    </xf>
    <xf numFmtId="174" fontId="66" fillId="0" borderId="45" xfId="1" applyNumberFormat="1" applyFont="1" applyFill="1" applyBorder="1" applyAlignment="1" applyProtection="1">
      <alignment horizontal="left" vertical="center"/>
      <protection locked="0"/>
    </xf>
    <xf numFmtId="177" fontId="9" fillId="0" borderId="45" xfId="1" applyNumberFormat="1" applyFont="1" applyFill="1" applyBorder="1" applyAlignment="1" applyProtection="1">
      <alignment horizontal="left" vertical="center"/>
      <protection locked="0"/>
    </xf>
    <xf numFmtId="0" fontId="7" fillId="17" borderId="1" xfId="1" applyFont="1" applyFill="1" applyBorder="1" applyAlignment="1">
      <alignment horizontal="left" vertical="center"/>
    </xf>
    <xf numFmtId="169" fontId="14" fillId="17" borderId="45" xfId="1" applyNumberFormat="1" applyFont="1" applyFill="1" applyBorder="1" applyAlignment="1">
      <alignment horizontal="center" vertical="center"/>
    </xf>
    <xf numFmtId="0" fontId="7" fillId="17" borderId="1" xfId="1" applyFont="1" applyFill="1" applyBorder="1" applyAlignment="1" applyProtection="1">
      <alignment horizontal="left" vertical="center"/>
      <protection locked="0"/>
    </xf>
    <xf numFmtId="169" fontId="14" fillId="17" borderId="45" xfId="1" applyNumberFormat="1" applyFont="1" applyFill="1" applyBorder="1" applyAlignment="1" applyProtection="1">
      <alignment horizontal="center" vertical="center"/>
    </xf>
    <xf numFmtId="169" fontId="127" fillId="17" borderId="45" xfId="1" applyNumberFormat="1" applyFont="1" applyFill="1" applyBorder="1" applyAlignment="1" applyProtection="1">
      <alignment horizontal="center" vertical="center"/>
      <protection locked="0"/>
    </xf>
    <xf numFmtId="177" fontId="9" fillId="17" borderId="1" xfId="1" applyNumberFormat="1" applyFont="1" applyFill="1" applyBorder="1" applyAlignment="1" applyProtection="1">
      <alignment horizontal="left" vertical="center"/>
      <protection locked="0"/>
    </xf>
    <xf numFmtId="49" fontId="66" fillId="17" borderId="91" xfId="1" applyNumberFormat="1" applyFont="1" applyFill="1" applyBorder="1" applyAlignment="1" applyProtection="1">
      <alignment horizontal="center" vertical="center"/>
      <protection locked="0"/>
    </xf>
    <xf numFmtId="174" fontId="66" fillId="17" borderId="45" xfId="1" applyNumberFormat="1" applyFont="1" applyFill="1" applyBorder="1" applyAlignment="1" applyProtection="1">
      <alignment horizontal="left" vertical="center"/>
      <protection locked="0"/>
    </xf>
    <xf numFmtId="0" fontId="9" fillId="17" borderId="46" xfId="1" applyFont="1" applyFill="1" applyBorder="1" applyAlignment="1" applyProtection="1">
      <alignment horizontal="center" vertical="center"/>
      <protection locked="0"/>
    </xf>
    <xf numFmtId="0" fontId="14" fillId="17" borderId="46" xfId="1" applyFont="1" applyFill="1" applyBorder="1" applyAlignment="1" applyProtection="1">
      <alignment horizontal="center" vertical="center"/>
    </xf>
    <xf numFmtId="0" fontId="7" fillId="17" borderId="1" xfId="1" applyFont="1" applyFill="1" applyBorder="1" applyAlignment="1" applyProtection="1">
      <alignment horizontal="left" vertical="center" indent="1"/>
      <protection locked="0"/>
    </xf>
    <xf numFmtId="0" fontId="8" fillId="17" borderId="1" xfId="1" applyFont="1" applyFill="1" applyBorder="1" applyAlignment="1" applyProtection="1">
      <alignment vertical="center"/>
      <protection locked="0"/>
    </xf>
    <xf numFmtId="0" fontId="8" fillId="17" borderId="1" xfId="1" applyFont="1" applyFill="1" applyBorder="1" applyAlignment="1" applyProtection="1">
      <alignment horizontal="left" vertical="center" indent="1"/>
      <protection locked="0"/>
    </xf>
    <xf numFmtId="0" fontId="7" fillId="17" borderId="1" xfId="1" applyFont="1" applyFill="1" applyBorder="1" applyAlignment="1" applyProtection="1">
      <alignment vertical="center"/>
      <protection locked="0"/>
    </xf>
    <xf numFmtId="177" fontId="9" fillId="17" borderId="45" xfId="1" applyNumberFormat="1" applyFont="1" applyFill="1" applyBorder="1" applyAlignment="1" applyProtection="1">
      <alignment horizontal="left" vertical="center"/>
      <protection locked="0"/>
    </xf>
    <xf numFmtId="0" fontId="26" fillId="0" borderId="3" xfId="0" applyFont="1" applyBorder="1" applyAlignment="1">
      <alignment horizontal="right" vertical="center"/>
    </xf>
    <xf numFmtId="0" fontId="78" fillId="0" borderId="0" xfId="0" applyFont="1" applyFill="1" applyAlignment="1">
      <alignment horizontal="right"/>
    </xf>
    <xf numFmtId="0" fontId="78" fillId="0" borderId="3" xfId="0" applyFont="1" applyBorder="1" applyAlignment="1">
      <alignment horizontal="right" vertical="center"/>
    </xf>
    <xf numFmtId="0" fontId="78" fillId="0" borderId="3" xfId="0" applyFont="1" applyFill="1" applyBorder="1" applyAlignment="1" applyProtection="1">
      <alignment horizontal="right" vertical="center"/>
    </xf>
    <xf numFmtId="0" fontId="78" fillId="0" borderId="0" xfId="0" applyFont="1" applyBorder="1" applyAlignment="1">
      <alignment vertical="center"/>
    </xf>
    <xf numFmtId="0" fontId="78" fillId="0" borderId="3" xfId="0" applyFont="1" applyBorder="1" applyAlignment="1">
      <alignment horizontal="right"/>
    </xf>
    <xf numFmtId="0" fontId="78" fillId="0" borderId="0" xfId="0" applyFont="1" applyAlignment="1">
      <alignment horizontal="right" vertical="center"/>
    </xf>
    <xf numFmtId="0" fontId="78" fillId="0" borderId="0" xfId="0" applyFont="1" applyBorder="1" applyAlignment="1">
      <alignment horizontal="right" vertical="center"/>
    </xf>
    <xf numFmtId="0" fontId="7" fillId="0" borderId="0" xfId="0" applyFont="1" applyAlignment="1">
      <alignment horizontal="right" vertical="center"/>
    </xf>
    <xf numFmtId="0" fontId="78" fillId="0" borderId="0" xfId="0" applyFont="1" applyAlignment="1">
      <alignment horizontal="right"/>
    </xf>
    <xf numFmtId="0" fontId="78" fillId="0" borderId="7" xfId="0" applyFont="1" applyBorder="1" applyAlignment="1">
      <alignment horizontal="right" vertical="center"/>
    </xf>
    <xf numFmtId="0" fontId="78" fillId="0" borderId="0" xfId="0" quotePrefix="1" applyFont="1" applyAlignment="1">
      <alignment horizontal="right"/>
    </xf>
    <xf numFmtId="0" fontId="78" fillId="0" borderId="7" xfId="0" quotePrefix="1" applyFont="1" applyBorder="1" applyAlignment="1">
      <alignment horizontal="right" vertical="center"/>
    </xf>
    <xf numFmtId="0" fontId="78" fillId="0" borderId="7" xfId="0" applyFont="1" applyBorder="1" applyAlignment="1">
      <alignment horizontal="right"/>
    </xf>
    <xf numFmtId="0" fontId="66" fillId="0" borderId="7" xfId="0" quotePrefix="1" applyFont="1" applyBorder="1" applyAlignment="1">
      <alignment horizontal="right" vertical="center"/>
    </xf>
    <xf numFmtId="0" fontId="54" fillId="10" borderId="0" xfId="2" applyNumberFormat="1" applyFont="1" applyFill="1" applyAlignment="1" applyProtection="1">
      <alignment horizontal="center" vertical="center" wrapText="1"/>
      <protection locked="0"/>
    </xf>
    <xf numFmtId="0" fontId="93" fillId="0" borderId="0" xfId="0" applyFont="1" applyAlignment="1">
      <alignment horizontal="left" vertical="center" wrapText="1"/>
    </xf>
    <xf numFmtId="0" fontId="93" fillId="0" borderId="0" xfId="0" applyFont="1" applyAlignment="1">
      <alignment horizontal="center" vertical="center"/>
    </xf>
    <xf numFmtId="0" fontId="80" fillId="0" borderId="47" xfId="0" applyFont="1" applyBorder="1" applyAlignment="1">
      <alignment horizontal="center"/>
    </xf>
    <xf numFmtId="0" fontId="0" fillId="0" borderId="12" xfId="0" applyBorder="1" applyAlignment="1"/>
    <xf numFmtId="0" fontId="0" fillId="0" borderId="48" xfId="0" applyBorder="1" applyAlignment="1"/>
    <xf numFmtId="16" fontId="42" fillId="0" borderId="0" xfId="0" applyNumberFormat="1" applyFont="1" applyFill="1" applyBorder="1" applyAlignment="1">
      <alignment horizontal="left" vertical="center" wrapText="1" indent="1"/>
    </xf>
    <xf numFmtId="0" fontId="145" fillId="0" borderId="0" xfId="0" applyFont="1" applyFill="1" applyBorder="1" applyAlignment="1">
      <alignment horizontal="left" vertical="center" wrapText="1"/>
    </xf>
    <xf numFmtId="0" fontId="16" fillId="0" borderId="0" xfId="0" applyFont="1" applyBorder="1" applyAlignment="1">
      <alignment horizontal="center" vertical="center" wrapText="1"/>
    </xf>
    <xf numFmtId="167" fontId="45" fillId="0" borderId="0" xfId="0" applyNumberFormat="1" applyFont="1" applyAlignment="1">
      <alignment horizontal="center" vertical="center"/>
    </xf>
    <xf numFmtId="49" fontId="36" fillId="0" borderId="0" xfId="0" applyNumberFormat="1" applyFont="1" applyBorder="1" applyAlignment="1">
      <alignment horizontal="center" vertical="center"/>
    </xf>
    <xf numFmtId="0" fontId="136" fillId="0" borderId="0" xfId="0" applyFont="1" applyFill="1" applyBorder="1" applyAlignment="1">
      <alignment horizontal="left" vertical="center" wrapText="1"/>
    </xf>
    <xf numFmtId="0" fontId="137" fillId="0" borderId="0" xfId="0" applyFont="1" applyFill="1" applyBorder="1" applyAlignment="1">
      <alignment horizontal="left" vertical="center" wrapText="1"/>
    </xf>
    <xf numFmtId="0" fontId="78" fillId="5" borderId="0" xfId="0" applyFont="1" applyFill="1" applyAlignment="1">
      <alignment horizontal="center" vertical="center"/>
    </xf>
    <xf numFmtId="164" fontId="22" fillId="5" borderId="0" xfId="0" applyNumberFormat="1" applyFont="1" applyFill="1" applyAlignment="1">
      <alignment horizontal="center" vertical="center"/>
    </xf>
    <xf numFmtId="164" fontId="12" fillId="5" borderId="0" xfId="0" applyNumberFormat="1" applyFont="1" applyFill="1" applyAlignment="1">
      <alignment horizontal="center" vertical="center"/>
    </xf>
    <xf numFmtId="0" fontId="23" fillId="0" borderId="0" xfId="0" applyFont="1" applyAlignment="1">
      <alignment horizontal="center" vertical="center"/>
    </xf>
    <xf numFmtId="164" fontId="16" fillId="5" borderId="0" xfId="0" applyNumberFormat="1" applyFont="1" applyFill="1" applyAlignment="1">
      <alignment horizontal="center" vertical="center"/>
    </xf>
  </cellXfs>
  <cellStyles count="7">
    <cellStyle name="Euro" xfId="5"/>
    <cellStyle name="Normal" xfId="0" builtinId="0"/>
    <cellStyle name="Normal 2" xfId="1"/>
    <cellStyle name="Normal 3" xfId="2"/>
    <cellStyle name="Normal 4" xfId="3"/>
    <cellStyle name="Normal 5" xfId="4"/>
    <cellStyle name="Normal 6" xfId="6"/>
  </cellStyles>
  <dxfs count="30">
    <dxf>
      <fill>
        <patternFill>
          <bgColor theme="4" tint="0.79998168889431442"/>
        </patternFill>
      </fill>
    </dxf>
    <dxf>
      <fill>
        <patternFill>
          <bgColor theme="1" tint="0.499984740745262"/>
        </patternFill>
      </fill>
    </dxf>
    <dxf>
      <border>
        <left style="thin">
          <color auto="1"/>
        </left>
        <vertical/>
        <horizontal/>
      </border>
    </dxf>
    <dxf>
      <fill>
        <patternFill patternType="none">
          <bgColor auto="1"/>
        </patternFill>
      </fill>
      <border>
        <bottom style="thin">
          <color auto="1"/>
        </bottom>
        <vertical/>
        <horizontal/>
      </border>
    </dxf>
    <dxf>
      <fill>
        <patternFill>
          <bgColor theme="0" tint="-0.499984740745262"/>
        </patternFill>
      </fill>
    </dxf>
    <dxf>
      <font>
        <condense val="0"/>
        <extend val="0"/>
        <color indexed="9"/>
      </font>
    </dxf>
    <dxf>
      <fill>
        <patternFill>
          <bgColor theme="4" tint="0.79998168889431442"/>
        </patternFill>
      </fill>
    </dxf>
    <dxf>
      <fill>
        <patternFill>
          <bgColor theme="1" tint="0.499984740745262"/>
        </patternFill>
      </fill>
    </dxf>
    <dxf>
      <border>
        <left/>
        <right style="thin">
          <color auto="1"/>
        </right>
        <vertical/>
        <horizontal/>
      </border>
    </dxf>
    <dxf>
      <fill>
        <patternFill patternType="none">
          <bgColor auto="1"/>
        </patternFill>
      </fill>
      <border>
        <bottom style="thin">
          <color auto="1"/>
        </bottom>
        <vertical/>
        <horizontal/>
      </border>
    </dxf>
    <dxf>
      <fill>
        <patternFill>
          <bgColor theme="0" tint="-0.499984740745262"/>
        </patternFill>
      </fill>
    </dxf>
    <dxf>
      <font>
        <condense val="0"/>
        <extend val="0"/>
        <color indexed="9"/>
      </font>
    </dxf>
    <dxf>
      <border>
        <bottom style="thin">
          <color auto="1"/>
        </bottom>
        <vertical/>
        <horizontal/>
      </border>
    </dxf>
    <dxf>
      <fill>
        <patternFill>
          <bgColor theme="4" tint="0.79998168889431442"/>
        </patternFill>
      </fill>
      <border>
        <left style="thin">
          <color auto="1"/>
        </left>
        <bottom style="thin">
          <color auto="1"/>
        </bottom>
        <vertical/>
        <horizontal/>
      </border>
    </dxf>
    <dxf>
      <fill>
        <patternFill>
          <bgColor theme="0" tint="-0.499984740745262"/>
        </patternFill>
      </fill>
    </dxf>
    <dxf>
      <fill>
        <patternFill>
          <bgColor theme="1" tint="0.499984740745262"/>
        </patternFill>
      </fill>
    </dxf>
    <dxf>
      <font>
        <condense val="0"/>
        <extend val="0"/>
        <color indexed="9"/>
      </font>
    </dxf>
    <dxf>
      <border>
        <left/>
        <right style="thin">
          <color auto="1"/>
        </right>
        <vertical/>
        <horizontal/>
      </border>
    </dxf>
    <dxf>
      <fill>
        <patternFill>
          <bgColor theme="1" tint="0.34998626667073579"/>
        </patternFill>
      </fill>
    </dxf>
    <dxf>
      <font>
        <color theme="0"/>
      </font>
      <fill>
        <patternFill patternType="none">
          <bgColor auto="1"/>
        </patternFill>
      </fill>
    </dxf>
    <dxf>
      <font>
        <color rgb="FFFF0000"/>
      </font>
    </dxf>
    <dxf>
      <font>
        <b/>
        <i val="0"/>
        <color theme="0"/>
      </font>
    </dxf>
    <dxf>
      <font>
        <b/>
        <i val="0"/>
        <color theme="0"/>
      </font>
    </dxf>
    <dxf>
      <font>
        <b/>
        <i val="0"/>
        <color theme="0"/>
      </font>
    </dxf>
    <dxf>
      <fill>
        <patternFill>
          <bgColor theme="8" tint="0.59996337778862885"/>
        </patternFill>
      </fill>
    </dxf>
    <dxf>
      <fill>
        <patternFill>
          <bgColor theme="8" tint="0.59996337778862885"/>
        </patternFill>
      </fill>
    </dxf>
    <dxf>
      <font>
        <color rgb="FF0000CC"/>
      </font>
    </dxf>
    <dxf>
      <font>
        <b/>
        <i val="0"/>
        <color rgb="FFFFFF00"/>
      </font>
    </dxf>
    <dxf>
      <font>
        <b/>
        <i val="0"/>
        <color rgb="FFFFFF00"/>
      </font>
    </dxf>
    <dxf>
      <fill>
        <patternFill>
          <bgColor rgb="FFFFFF99"/>
        </patternFill>
      </fill>
    </dxf>
  </dxfs>
  <tableStyles count="0" defaultTableStyle="TableStyleMedium9" defaultPivotStyle="PivotStyleLight16"/>
  <colors>
    <mruColors>
      <color rgb="FFFFFFFF"/>
      <color rgb="FFFFFF99"/>
      <color rgb="FFFF0000"/>
      <color rgb="FF3333FF"/>
      <color rgb="FFFF6600"/>
      <color rgb="FF0000CC"/>
      <color rgb="FFFFFF66"/>
      <color rgb="FFCCECFF"/>
      <color rgb="FF3333CC"/>
      <color rgb="FF66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drawings/drawing1.xml><?xml version="1.0" encoding="utf-8"?>
<xdr:wsDr xmlns:xdr="http://schemas.openxmlformats.org/drawingml/2006/spreadsheetDrawing" xmlns:a="http://schemas.openxmlformats.org/drawingml/2006/main">
  <xdr:twoCellAnchor>
    <xdr:from>
      <xdr:col>0</xdr:col>
      <xdr:colOff>9526</xdr:colOff>
      <xdr:row>1</xdr:row>
      <xdr:rowOff>0</xdr:rowOff>
    </xdr:from>
    <xdr:to>
      <xdr:col>0</xdr:col>
      <xdr:colOff>330348</xdr:colOff>
      <xdr:row>1</xdr:row>
      <xdr:rowOff>220231</xdr:rowOff>
    </xdr:to>
    <xdr:sp macro="[0]!retablit_menu" textlink="">
      <xdr:nvSpPr>
        <xdr:cNvPr id="7" name="Rectangle 6">
          <a:extLst>
            <a:ext uri="{FF2B5EF4-FFF2-40B4-BE49-F238E27FC236}">
              <a16:creationId xmlns="" xmlns:a16="http://schemas.microsoft.com/office/drawing/2014/main" id="{00000000-0008-0000-0000-000007000000}"/>
            </a:ext>
          </a:extLst>
        </xdr:cNvPr>
        <xdr:cNvSpPr/>
      </xdr:nvSpPr>
      <xdr:spPr>
        <a:xfrm>
          <a:off x="9526" y="0"/>
          <a:ext cx="320822" cy="22023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editAs="absolute">
    <xdr:from>
      <xdr:col>1</xdr:col>
      <xdr:colOff>117048</xdr:colOff>
      <xdr:row>4</xdr:row>
      <xdr:rowOff>423083</xdr:rowOff>
    </xdr:from>
    <xdr:to>
      <xdr:col>2</xdr:col>
      <xdr:colOff>59559</xdr:colOff>
      <xdr:row>4</xdr:row>
      <xdr:rowOff>1136285</xdr:rowOff>
    </xdr:to>
    <xdr:sp macro="[0]!page_INSCRIPTION_PESEE" textlink="">
      <xdr:nvSpPr>
        <xdr:cNvPr id="12" name="Rectangle à coins arrondis 11">
          <a:extLst>
            <a:ext uri="{FF2B5EF4-FFF2-40B4-BE49-F238E27FC236}">
              <a16:creationId xmlns="" xmlns:a16="http://schemas.microsoft.com/office/drawing/2014/main" id="{00000000-0008-0000-0000-00000C000000}"/>
            </a:ext>
          </a:extLst>
        </xdr:cNvPr>
        <xdr:cNvSpPr/>
      </xdr:nvSpPr>
      <xdr:spPr>
        <a:xfrm>
          <a:off x="593298" y="1362571"/>
          <a:ext cx="2447663" cy="714463"/>
        </a:xfrm>
        <a:prstGeom prst="roundRect">
          <a:avLst/>
        </a:prstGeom>
        <a:solidFill>
          <a:schemeClr val="accent5">
            <a:lumMod val="75000"/>
          </a:schemeClr>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latin typeface="Arial" pitchFamily="34" charset="0"/>
              <a:cs typeface="Arial" pitchFamily="34" charset="0"/>
            </a:rPr>
            <a:t>INSCRIPTION</a:t>
          </a:r>
        </a:p>
        <a:p>
          <a:pPr algn="ctr"/>
          <a:r>
            <a:rPr lang="fr-FR" sz="1400" b="1">
              <a:latin typeface="Arial" pitchFamily="34" charset="0"/>
              <a:cs typeface="Arial" pitchFamily="34" charset="0"/>
            </a:rPr>
            <a:t>PES</a:t>
          </a:r>
          <a:r>
            <a:rPr lang="fr-FR" sz="1400" b="1" i="0">
              <a:solidFill>
                <a:schemeClr val="lt1"/>
              </a:solidFill>
              <a:latin typeface="Arial" pitchFamily="34" charset="0"/>
              <a:ea typeface="+mn-ea"/>
              <a:cs typeface="Arial" pitchFamily="34" charset="0"/>
            </a:rPr>
            <a:t>É</a:t>
          </a:r>
          <a:r>
            <a:rPr lang="fr-FR" sz="1400" b="1">
              <a:latin typeface="Arial" pitchFamily="34" charset="0"/>
              <a:cs typeface="Arial" pitchFamily="34" charset="0"/>
            </a:rPr>
            <a:t>E</a:t>
          </a:r>
        </a:p>
      </xdr:txBody>
    </xdr:sp>
    <xdr:clientData/>
  </xdr:twoCellAnchor>
  <xdr:twoCellAnchor editAs="absolute">
    <xdr:from>
      <xdr:col>2</xdr:col>
      <xdr:colOff>660603</xdr:colOff>
      <xdr:row>4</xdr:row>
      <xdr:rowOff>437262</xdr:rowOff>
    </xdr:from>
    <xdr:to>
      <xdr:col>3</xdr:col>
      <xdr:colOff>1597027</xdr:colOff>
      <xdr:row>4</xdr:row>
      <xdr:rowOff>1149936</xdr:rowOff>
    </xdr:to>
    <xdr:sp macro="[0]!CLASSEMENT_INDIV" textlink="">
      <xdr:nvSpPr>
        <xdr:cNvPr id="13" name="Rectangle à coins arrondis 12">
          <a:extLst>
            <a:ext uri="{FF2B5EF4-FFF2-40B4-BE49-F238E27FC236}">
              <a16:creationId xmlns="" xmlns:a16="http://schemas.microsoft.com/office/drawing/2014/main" id="{00000000-0008-0000-0000-00000D000000}"/>
            </a:ext>
          </a:extLst>
        </xdr:cNvPr>
        <xdr:cNvSpPr/>
      </xdr:nvSpPr>
      <xdr:spPr>
        <a:xfrm>
          <a:off x="3642005" y="1376750"/>
          <a:ext cx="2450357" cy="713935"/>
        </a:xfrm>
        <a:prstGeom prst="roundRect">
          <a:avLst/>
        </a:prstGeom>
        <a:solidFill>
          <a:srgbClr val="3333FF"/>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latin typeface="Arial" pitchFamily="34" charset="0"/>
              <a:cs typeface="Arial" pitchFamily="34" charset="0"/>
            </a:rPr>
            <a:t>CLASSEMENTS</a:t>
          </a:r>
        </a:p>
        <a:p>
          <a:pPr algn="ctr"/>
          <a:r>
            <a:rPr lang="fr-FR" sz="1000" b="1">
              <a:solidFill>
                <a:schemeClr val="bg1">
                  <a:lumMod val="75000"/>
                </a:schemeClr>
              </a:solidFill>
              <a:latin typeface="Arial" pitchFamily="34" charset="0"/>
              <a:cs typeface="Arial" pitchFamily="34" charset="0"/>
            </a:rPr>
            <a:t>INDIVIDUELS - PAR ÉQUIPES</a:t>
          </a:r>
        </a:p>
      </xdr:txBody>
    </xdr:sp>
    <xdr:clientData/>
  </xdr:twoCellAnchor>
  <xdr:twoCellAnchor editAs="absolute">
    <xdr:from>
      <xdr:col>1</xdr:col>
      <xdr:colOff>151414</xdr:colOff>
      <xdr:row>4</xdr:row>
      <xdr:rowOff>1460502</xdr:rowOff>
    </xdr:from>
    <xdr:to>
      <xdr:col>2</xdr:col>
      <xdr:colOff>93925</xdr:colOff>
      <xdr:row>5</xdr:row>
      <xdr:rowOff>691381</xdr:rowOff>
    </xdr:to>
    <xdr:sp macro="[0]!page_recap" textlink="">
      <xdr:nvSpPr>
        <xdr:cNvPr id="6" name="Rectangle à coins arrondis 5">
          <a:extLst>
            <a:ext uri="{FF2B5EF4-FFF2-40B4-BE49-F238E27FC236}">
              <a16:creationId xmlns="" xmlns:a16="http://schemas.microsoft.com/office/drawing/2014/main" id="{00000000-0008-0000-0000-000006000000}"/>
            </a:ext>
          </a:extLst>
        </xdr:cNvPr>
        <xdr:cNvSpPr/>
      </xdr:nvSpPr>
      <xdr:spPr>
        <a:xfrm>
          <a:off x="627664" y="2405619"/>
          <a:ext cx="2447663" cy="713552"/>
        </a:xfrm>
        <a:prstGeom prst="roundRect">
          <a:avLst/>
        </a:prstGeom>
        <a:solidFill>
          <a:srgbClr val="FF6600"/>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chemeClr val="bg1"/>
              </a:solidFill>
              <a:latin typeface="Arial" pitchFamily="34" charset="0"/>
              <a:cs typeface="Arial" pitchFamily="34" charset="0"/>
            </a:rPr>
            <a:t>TABLEAUX DE BORD</a:t>
          </a:r>
        </a:p>
        <a:p>
          <a:pPr algn="ctr"/>
          <a:r>
            <a:rPr lang="fr-FR" sz="1000" b="1">
              <a:solidFill>
                <a:schemeClr val="accent5">
                  <a:lumMod val="40000"/>
                  <a:lumOff val="60000"/>
                </a:schemeClr>
              </a:solidFill>
              <a:latin typeface="Arial" pitchFamily="34" charset="0"/>
              <a:cs typeface="Arial" pitchFamily="34" charset="0"/>
            </a:rPr>
            <a:t>TABLEAUX APPARIEMENT</a:t>
          </a:r>
        </a:p>
      </xdr:txBody>
    </xdr:sp>
    <xdr:clientData/>
  </xdr:twoCellAnchor>
  <xdr:twoCellAnchor editAs="absolute">
    <xdr:from>
      <xdr:col>2</xdr:col>
      <xdr:colOff>662072</xdr:colOff>
      <xdr:row>4</xdr:row>
      <xdr:rowOff>1454750</xdr:rowOff>
    </xdr:from>
    <xdr:to>
      <xdr:col>3</xdr:col>
      <xdr:colOff>1598496</xdr:colOff>
      <xdr:row>5</xdr:row>
      <xdr:rowOff>680448</xdr:rowOff>
    </xdr:to>
    <xdr:sp macro="[0]!OPTIONS" textlink="">
      <xdr:nvSpPr>
        <xdr:cNvPr id="16" name="Rectangle à coins arrondis 15">
          <a:extLst>
            <a:ext uri="{FF2B5EF4-FFF2-40B4-BE49-F238E27FC236}">
              <a16:creationId xmlns="" xmlns:a16="http://schemas.microsoft.com/office/drawing/2014/main" id="{00000000-0008-0000-0000-000010000000}"/>
            </a:ext>
          </a:extLst>
        </xdr:cNvPr>
        <xdr:cNvSpPr/>
      </xdr:nvSpPr>
      <xdr:spPr>
        <a:xfrm>
          <a:off x="3643474" y="2399867"/>
          <a:ext cx="2450357" cy="709539"/>
        </a:xfrm>
        <a:prstGeom prst="roundRect">
          <a:avLst/>
        </a:prstGeom>
        <a:solidFill>
          <a:srgbClr val="0070C0"/>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400" b="1">
              <a:solidFill>
                <a:schemeClr val="bg1"/>
              </a:solidFill>
              <a:latin typeface="Arial" pitchFamily="34" charset="0"/>
              <a:cs typeface="Arial" pitchFamily="34" charset="0"/>
            </a:rPr>
            <a:t>OPTIONS</a:t>
          </a:r>
          <a:endParaRPr lang="fr-FR" sz="1400" b="1">
            <a:solidFill>
              <a:schemeClr val="accent5">
                <a:lumMod val="40000"/>
                <a:lumOff val="60000"/>
              </a:schemeClr>
            </a:solidFill>
            <a:latin typeface="Arial" pitchFamily="34" charset="0"/>
            <a:cs typeface="Arial" pitchFamily="34" charset="0"/>
          </a:endParaRPr>
        </a:p>
      </xdr:txBody>
    </xdr:sp>
    <xdr:clientData/>
  </xdr:twoCellAnchor>
  <xdr:twoCellAnchor editAs="absolute">
    <xdr:from>
      <xdr:col>1</xdr:col>
      <xdr:colOff>2476498</xdr:colOff>
      <xdr:row>5</xdr:row>
      <xdr:rowOff>1010809</xdr:rowOff>
    </xdr:from>
    <xdr:to>
      <xdr:col>2</xdr:col>
      <xdr:colOff>733626</xdr:colOff>
      <xdr:row>5</xdr:row>
      <xdr:rowOff>1252268</xdr:rowOff>
    </xdr:to>
    <xdr:sp macro="[0]!QUITTER" textlink="">
      <xdr:nvSpPr>
        <xdr:cNvPr id="11" name="Rectangle à coins arrondis 10">
          <a:extLst>
            <a:ext uri="{FF2B5EF4-FFF2-40B4-BE49-F238E27FC236}">
              <a16:creationId xmlns="" xmlns:a16="http://schemas.microsoft.com/office/drawing/2014/main" id="{00000000-0008-0000-0000-00000B000000}"/>
            </a:ext>
          </a:extLst>
        </xdr:cNvPr>
        <xdr:cNvSpPr/>
      </xdr:nvSpPr>
      <xdr:spPr>
        <a:xfrm>
          <a:off x="2952748" y="3438753"/>
          <a:ext cx="762280" cy="240967"/>
        </a:xfrm>
        <a:prstGeom prst="roundRect">
          <a:avLst/>
        </a:prstGeom>
        <a:solidFill>
          <a:schemeClr val="tx1">
            <a:lumMod val="65000"/>
            <a:lumOff val="35000"/>
          </a:schemeClr>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800" b="1">
              <a:solidFill>
                <a:schemeClr val="bg1"/>
              </a:solidFill>
              <a:latin typeface="Arial" pitchFamily="34" charset="0"/>
              <a:cs typeface="Arial" pitchFamily="34" charset="0"/>
            </a:rPr>
            <a:t>QUITTER</a:t>
          </a:r>
          <a:endParaRPr lang="fr-FR" sz="800" b="1">
            <a:solidFill>
              <a:schemeClr val="accent5">
                <a:lumMod val="40000"/>
                <a:lumOff val="60000"/>
              </a:schemeClr>
            </a:solidFill>
            <a:latin typeface="Arial" pitchFamily="34" charset="0"/>
            <a:cs typeface="Arial"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17</xdr:col>
      <xdr:colOff>188984</xdr:colOff>
      <xdr:row>1</xdr:row>
      <xdr:rowOff>145783</xdr:rowOff>
    </xdr:from>
    <xdr:to>
      <xdr:col>18</xdr:col>
      <xdr:colOff>540082</xdr:colOff>
      <xdr:row>3</xdr:row>
      <xdr:rowOff>65779</xdr:rowOff>
    </xdr:to>
    <xdr:sp macro="[0]!page_accueil" textlink="">
      <xdr:nvSpPr>
        <xdr:cNvPr id="8" name="Text Box 4">
          <a:extLst>
            <a:ext uri="{FF2B5EF4-FFF2-40B4-BE49-F238E27FC236}">
              <a16:creationId xmlns="" xmlns:a16="http://schemas.microsoft.com/office/drawing/2014/main" id="{00000000-0008-0000-0100-000008000000}"/>
            </a:ext>
          </a:extLst>
        </xdr:cNvPr>
        <xdr:cNvSpPr txBox="1">
          <a:spLocks noChangeArrowheads="1"/>
        </xdr:cNvSpPr>
      </xdr:nvSpPr>
      <xdr:spPr bwMode="auto">
        <a:xfrm>
          <a:off x="10263881" y="224340"/>
          <a:ext cx="1009009" cy="263681"/>
        </a:xfrm>
        <a:prstGeom prst="rect">
          <a:avLst/>
        </a:prstGeom>
        <a:solidFill>
          <a:schemeClr val="tx2">
            <a:lumMod val="60000"/>
            <a:lumOff val="40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ACCUEIL</a:t>
          </a:r>
        </a:p>
      </xdr:txBody>
    </xdr:sp>
    <xdr:clientData fPrintsWithSheet="0"/>
  </xdr:twoCellAnchor>
  <xdr:twoCellAnchor editAs="oneCell">
    <xdr:from>
      <xdr:col>17</xdr:col>
      <xdr:colOff>188984</xdr:colOff>
      <xdr:row>3</xdr:row>
      <xdr:rowOff>163839</xdr:rowOff>
    </xdr:from>
    <xdr:to>
      <xdr:col>18</xdr:col>
      <xdr:colOff>546973</xdr:colOff>
      <xdr:row>4</xdr:row>
      <xdr:rowOff>111850</xdr:rowOff>
    </xdr:to>
    <xdr:sp macro="[0]!Imprimer_page_inscription_pesee" textlink="">
      <xdr:nvSpPr>
        <xdr:cNvPr id="12" name="Text Box 4">
          <a:extLst>
            <a:ext uri="{FF2B5EF4-FFF2-40B4-BE49-F238E27FC236}">
              <a16:creationId xmlns="" xmlns:a16="http://schemas.microsoft.com/office/drawing/2014/main" id="{00000000-0008-0000-0100-00000C000000}"/>
            </a:ext>
          </a:extLst>
        </xdr:cNvPr>
        <xdr:cNvSpPr txBox="1">
          <a:spLocks noChangeArrowheads="1"/>
        </xdr:cNvSpPr>
      </xdr:nvSpPr>
      <xdr:spPr bwMode="auto">
        <a:xfrm>
          <a:off x="10263881" y="586081"/>
          <a:ext cx="1015900" cy="252418"/>
        </a:xfrm>
        <a:prstGeom prst="rect">
          <a:avLst/>
        </a:prstGeom>
        <a:solidFill>
          <a:schemeClr val="accent5">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IMPRIMER TOUT</a:t>
          </a:r>
          <a:endParaRPr lang="fr-FR" sz="800" b="0" i="0" u="none" strike="noStrike" baseline="0">
            <a:solidFill>
              <a:schemeClr val="bg1"/>
            </a:solidFill>
            <a:latin typeface="Arial"/>
            <a:cs typeface="Arial"/>
          </a:endParaRPr>
        </a:p>
      </xdr:txBody>
    </xdr:sp>
    <xdr:clientData fPrintsWithSheet="0"/>
  </xdr:twoCellAnchor>
  <xdr:twoCellAnchor editAs="absolute">
    <xdr:from>
      <xdr:col>0</xdr:col>
      <xdr:colOff>38100</xdr:colOff>
      <xdr:row>0</xdr:row>
      <xdr:rowOff>19050</xdr:rowOff>
    </xdr:from>
    <xdr:to>
      <xdr:col>1</xdr:col>
      <xdr:colOff>0</xdr:colOff>
      <xdr:row>2</xdr:row>
      <xdr:rowOff>9820</xdr:rowOff>
    </xdr:to>
    <xdr:sp macro="[0]!retablit_menu" textlink="">
      <xdr:nvSpPr>
        <xdr:cNvPr id="16" name="Rectangle 15">
          <a:extLst>
            <a:ext uri="{FF2B5EF4-FFF2-40B4-BE49-F238E27FC236}">
              <a16:creationId xmlns="" xmlns:a16="http://schemas.microsoft.com/office/drawing/2014/main" id="{00000000-0008-0000-0100-000010000000}"/>
            </a:ext>
          </a:extLst>
        </xdr:cNvPr>
        <xdr:cNvSpPr/>
      </xdr:nvSpPr>
      <xdr:spPr>
        <a:xfrm>
          <a:off x="38100" y="19050"/>
          <a:ext cx="393962" cy="27553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lstStyle/>
        <a:p>
          <a:pPr algn="ctr"/>
          <a:endParaRPr lang="fr-FR" sz="700" b="1">
            <a:solidFill>
              <a:schemeClr val="tx1"/>
            </a:solidFill>
            <a:latin typeface="Arial" pitchFamily="34" charset="0"/>
            <a:cs typeface="Arial" pitchFamily="34" charset="0"/>
          </a:endParaRPr>
        </a:p>
      </xdr:txBody>
    </xdr:sp>
    <xdr:clientData/>
  </xdr:twoCellAnchor>
  <xdr:twoCellAnchor editAs="oneCell">
    <xdr:from>
      <xdr:col>22</xdr:col>
      <xdr:colOff>115546</xdr:colOff>
      <xdr:row>2</xdr:row>
      <xdr:rowOff>4048</xdr:rowOff>
    </xdr:from>
    <xdr:to>
      <xdr:col>22</xdr:col>
      <xdr:colOff>1257211</xdr:colOff>
      <xdr:row>3</xdr:row>
      <xdr:rowOff>108356</xdr:rowOff>
    </xdr:to>
    <xdr:sp macro="[0]!page_recap" textlink="">
      <xdr:nvSpPr>
        <xdr:cNvPr id="11" name="Text Box 4">
          <a:extLst>
            <a:ext uri="{FF2B5EF4-FFF2-40B4-BE49-F238E27FC236}">
              <a16:creationId xmlns="" xmlns:a16="http://schemas.microsoft.com/office/drawing/2014/main" id="{00000000-0008-0000-0100-00000B000000}"/>
            </a:ext>
          </a:extLst>
        </xdr:cNvPr>
        <xdr:cNvSpPr txBox="1">
          <a:spLocks noChangeArrowheads="1"/>
        </xdr:cNvSpPr>
      </xdr:nvSpPr>
      <xdr:spPr bwMode="auto">
        <a:xfrm>
          <a:off x="11714218" y="271939"/>
          <a:ext cx="1141665" cy="292823"/>
        </a:xfrm>
        <a:prstGeom prst="rect">
          <a:avLst/>
        </a:prstGeom>
        <a:solidFill>
          <a:srgbClr val="FF6600"/>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36000" tIns="36000" rIns="36000" bIns="36000" anchor="ctr" upright="1"/>
        <a:lstStyle/>
        <a:p>
          <a:pPr algn="ctr" rtl="0">
            <a:defRPr sz="1000"/>
          </a:pPr>
          <a:r>
            <a:rPr lang="fr-FR" sz="800" b="1" i="0" u="none" strike="noStrike" baseline="0">
              <a:solidFill>
                <a:schemeClr val="bg1"/>
              </a:solidFill>
              <a:latin typeface="Arial"/>
              <a:cs typeface="Arial"/>
            </a:rPr>
            <a:t>TABLEAU DE BORD</a:t>
          </a:r>
        </a:p>
      </xdr:txBody>
    </xdr:sp>
    <xdr:clientData fPrintsWithSheet="0"/>
  </xdr:twoCellAnchor>
  <xdr:twoCellAnchor editAs="oneCell">
    <xdr:from>
      <xdr:col>17</xdr:col>
      <xdr:colOff>193746</xdr:colOff>
      <xdr:row>4</xdr:row>
      <xdr:rowOff>214600</xdr:rowOff>
    </xdr:from>
    <xdr:to>
      <xdr:col>18</xdr:col>
      <xdr:colOff>551735</xdr:colOff>
      <xdr:row>6</xdr:row>
      <xdr:rowOff>114666</xdr:rowOff>
    </xdr:to>
    <xdr:sp macro="[0]!impression_pesee_par_categorie" textlink="">
      <xdr:nvSpPr>
        <xdr:cNvPr id="15" name="Text Box 4">
          <a:extLst>
            <a:ext uri="{FF2B5EF4-FFF2-40B4-BE49-F238E27FC236}">
              <a16:creationId xmlns="" xmlns:a16="http://schemas.microsoft.com/office/drawing/2014/main" id="{00000000-0008-0000-0100-00000F000000}"/>
            </a:ext>
          </a:extLst>
        </xdr:cNvPr>
        <xdr:cNvSpPr txBox="1">
          <a:spLocks noChangeArrowheads="1"/>
        </xdr:cNvSpPr>
      </xdr:nvSpPr>
      <xdr:spPr bwMode="auto">
        <a:xfrm>
          <a:off x="10268643" y="941249"/>
          <a:ext cx="1015900" cy="253572"/>
        </a:xfrm>
        <a:prstGeom prst="rect">
          <a:avLst/>
        </a:prstGeom>
        <a:solidFill>
          <a:schemeClr val="accent5">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IMPR.  PAR CAT</a:t>
          </a:r>
          <a:endParaRPr lang="fr-FR" sz="800" b="0" i="0" u="none" strike="noStrike" baseline="0">
            <a:solidFill>
              <a:schemeClr val="bg1"/>
            </a:solidFill>
            <a:latin typeface="Arial"/>
            <a:cs typeface="Arial"/>
          </a:endParaRPr>
        </a:p>
      </xdr:txBody>
    </xdr:sp>
    <xdr:clientData fPrintsWithSheet="0"/>
  </xdr:twoCellAnchor>
  <xdr:twoCellAnchor editAs="oneCell">
    <xdr:from>
      <xdr:col>7</xdr:col>
      <xdr:colOff>696023</xdr:colOff>
      <xdr:row>3</xdr:row>
      <xdr:rowOff>158686</xdr:rowOff>
    </xdr:from>
    <xdr:to>
      <xdr:col>9</xdr:col>
      <xdr:colOff>77365</xdr:colOff>
      <xdr:row>4</xdr:row>
      <xdr:rowOff>113479</xdr:rowOff>
    </xdr:to>
    <xdr:sp macro="[0]!message_page_inscription_pesee" textlink="">
      <xdr:nvSpPr>
        <xdr:cNvPr id="13" name="Text Box 4">
          <a:extLst>
            <a:ext uri="{FF2B5EF4-FFF2-40B4-BE49-F238E27FC236}">
              <a16:creationId xmlns="" xmlns:a16="http://schemas.microsoft.com/office/drawing/2014/main" id="{00000000-0008-0000-0100-00000D000000}"/>
            </a:ext>
          </a:extLst>
        </xdr:cNvPr>
        <xdr:cNvSpPr txBox="1">
          <a:spLocks noChangeArrowheads="1"/>
        </xdr:cNvSpPr>
      </xdr:nvSpPr>
      <xdr:spPr bwMode="auto">
        <a:xfrm>
          <a:off x="3746784" y="628034"/>
          <a:ext cx="768679" cy="258488"/>
        </a:xfrm>
        <a:prstGeom prst="rect">
          <a:avLst/>
        </a:prstGeom>
        <a:solidFill>
          <a:schemeClr val="tx2">
            <a:lumMod val="60000"/>
            <a:lumOff val="40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MESSAGE</a:t>
          </a:r>
          <a:endParaRPr lang="fr-FR" sz="800" b="0" i="0" u="none" strike="noStrike" baseline="0">
            <a:solidFill>
              <a:schemeClr val="bg1"/>
            </a:solidFill>
            <a:latin typeface="Arial"/>
            <a:cs typeface="Arial"/>
          </a:endParaRPr>
        </a:p>
      </xdr:txBody>
    </xdr:sp>
    <xdr:clientData fPrintsWithSheet="0"/>
  </xdr:twoCellAnchor>
  <xdr:twoCellAnchor>
    <xdr:from>
      <xdr:col>22</xdr:col>
      <xdr:colOff>126438</xdr:colOff>
      <xdr:row>3</xdr:row>
      <xdr:rowOff>268926</xdr:rowOff>
    </xdr:from>
    <xdr:to>
      <xdr:col>22</xdr:col>
      <xdr:colOff>1304320</xdr:colOff>
      <xdr:row>4</xdr:row>
      <xdr:rowOff>136439</xdr:rowOff>
    </xdr:to>
    <xdr:sp macro="[0]!PAGE_tableau_age_poids" textlink="">
      <xdr:nvSpPr>
        <xdr:cNvPr id="14" name="Text Box 81">
          <a:extLst>
            <a:ext uri="{FF2B5EF4-FFF2-40B4-BE49-F238E27FC236}">
              <a16:creationId xmlns="" xmlns:a16="http://schemas.microsoft.com/office/drawing/2014/main" id="{00000000-0008-0000-0100-00000E000000}"/>
            </a:ext>
          </a:extLst>
        </xdr:cNvPr>
        <xdr:cNvSpPr txBox="1">
          <a:spLocks noChangeArrowheads="1"/>
        </xdr:cNvSpPr>
      </xdr:nvSpPr>
      <xdr:spPr bwMode="auto">
        <a:xfrm>
          <a:off x="11725110" y="725332"/>
          <a:ext cx="1177882" cy="175091"/>
        </a:xfrm>
        <a:prstGeom prst="rect">
          <a:avLst/>
        </a:prstGeom>
        <a:noFill/>
        <a:ln w="9525">
          <a:noFill/>
          <a:miter lim="800000"/>
          <a:headEnd/>
          <a:tailEnd/>
        </a:ln>
      </xdr:spPr>
      <xdr:txBody>
        <a:bodyPr vertOverflow="clip" wrap="square" lIns="0" tIns="0" rIns="0" bIns="0" anchor="ctr" upright="1"/>
        <a:lstStyle/>
        <a:p>
          <a:pPr algn="l" rtl="0">
            <a:defRPr sz="1000"/>
          </a:pPr>
          <a:r>
            <a:rPr lang="fr-FR" sz="800" b="1" i="0" u="none" strike="noStrike" baseline="0">
              <a:solidFill>
                <a:srgbClr val="00FFFF"/>
              </a:solidFill>
              <a:latin typeface="Arial"/>
              <a:cs typeface="Arial"/>
            </a:rPr>
            <a:t>&gt; TABLEAU AGE POIDS</a:t>
          </a:r>
        </a:p>
      </xdr:txBody>
    </xdr:sp>
    <xdr:clientData/>
  </xdr:twoCellAnchor>
  <xdr:twoCellAnchor editAs="absolute">
    <xdr:from>
      <xdr:col>9</xdr:col>
      <xdr:colOff>354649</xdr:colOff>
      <xdr:row>3</xdr:row>
      <xdr:rowOff>155439</xdr:rowOff>
    </xdr:from>
    <xdr:to>
      <xdr:col>11</xdr:col>
      <xdr:colOff>211647</xdr:colOff>
      <xdr:row>4</xdr:row>
      <xdr:rowOff>110678</xdr:rowOff>
    </xdr:to>
    <xdr:sp macro="[0]!ajouter_lutteur_inscriptions" textlink="">
      <xdr:nvSpPr>
        <xdr:cNvPr id="20" name="Text Box 4">
          <a:extLst>
            <a:ext uri="{FF2B5EF4-FFF2-40B4-BE49-F238E27FC236}">
              <a16:creationId xmlns="" xmlns:a16="http://schemas.microsoft.com/office/drawing/2014/main" id="{00000000-0008-0000-0100-000014000000}"/>
            </a:ext>
          </a:extLst>
        </xdr:cNvPr>
        <xdr:cNvSpPr txBox="1">
          <a:spLocks noChangeArrowheads="1"/>
        </xdr:cNvSpPr>
      </xdr:nvSpPr>
      <xdr:spPr bwMode="auto">
        <a:xfrm>
          <a:off x="4763146" y="626779"/>
          <a:ext cx="1165239" cy="259646"/>
        </a:xfrm>
        <a:prstGeom prst="rect">
          <a:avLst/>
        </a:prstGeom>
        <a:solidFill>
          <a:srgbClr val="FF0000"/>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AJOUTER LUTTEUR</a:t>
          </a:r>
          <a:endParaRPr lang="fr-FR" sz="800" b="0" i="0" u="none" strike="noStrike" baseline="0">
            <a:solidFill>
              <a:schemeClr val="bg1"/>
            </a:solidFill>
            <a:latin typeface="Arial"/>
            <a:cs typeface="Arial"/>
          </a:endParaRPr>
        </a:p>
      </xdr:txBody>
    </xdr:sp>
    <xdr:clientData fPrintsWithSheet="0"/>
  </xdr:twoCellAnchor>
  <xdr:twoCellAnchor editAs="absolute">
    <xdr:from>
      <xdr:col>12</xdr:col>
      <xdr:colOff>668559</xdr:colOff>
      <xdr:row>3</xdr:row>
      <xdr:rowOff>148676</xdr:rowOff>
    </xdr:from>
    <xdr:to>
      <xdr:col>12</xdr:col>
      <xdr:colOff>1317730</xdr:colOff>
      <xdr:row>4</xdr:row>
      <xdr:rowOff>103997</xdr:rowOff>
    </xdr:to>
    <xdr:sp macro="[0]!BOITE_DIALOGUE_TRI_PAGE_INSCRIPTION" textlink="">
      <xdr:nvSpPr>
        <xdr:cNvPr id="21" name="Text Box 4">
          <a:extLst>
            <a:ext uri="{FF2B5EF4-FFF2-40B4-BE49-F238E27FC236}">
              <a16:creationId xmlns="" xmlns:a16="http://schemas.microsoft.com/office/drawing/2014/main" id="{00000000-0008-0000-0100-000015000000}"/>
            </a:ext>
          </a:extLst>
        </xdr:cNvPr>
        <xdr:cNvSpPr txBox="1">
          <a:spLocks noChangeArrowheads="1"/>
        </xdr:cNvSpPr>
      </xdr:nvSpPr>
      <xdr:spPr bwMode="auto">
        <a:xfrm>
          <a:off x="6889156" y="620016"/>
          <a:ext cx="654845" cy="259728"/>
        </a:xfrm>
        <a:prstGeom prst="rect">
          <a:avLst/>
        </a:prstGeom>
        <a:solidFill>
          <a:srgbClr val="FF0000"/>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TRI</a:t>
          </a:r>
        </a:p>
      </xdr:txBody>
    </xdr:sp>
    <xdr:clientData fPrintsWithSheet="0"/>
  </xdr:twoCellAnchor>
  <xdr:twoCellAnchor editAs="absolute">
    <xdr:from>
      <xdr:col>11</xdr:col>
      <xdr:colOff>365801</xdr:colOff>
      <xdr:row>3</xdr:row>
      <xdr:rowOff>156622</xdr:rowOff>
    </xdr:from>
    <xdr:to>
      <xdr:col>12</xdr:col>
      <xdr:colOff>539202</xdr:colOff>
      <xdr:row>4</xdr:row>
      <xdr:rowOff>111861</xdr:rowOff>
    </xdr:to>
    <xdr:sp macro="[0]!filtrer_inscriptions" textlink="">
      <xdr:nvSpPr>
        <xdr:cNvPr id="22" name="Text Box 4">
          <a:extLst>
            <a:ext uri="{FF2B5EF4-FFF2-40B4-BE49-F238E27FC236}">
              <a16:creationId xmlns="" xmlns:a16="http://schemas.microsoft.com/office/drawing/2014/main" id="{00000000-0008-0000-0100-000016000000}"/>
            </a:ext>
          </a:extLst>
        </xdr:cNvPr>
        <xdr:cNvSpPr txBox="1">
          <a:spLocks noChangeArrowheads="1"/>
        </xdr:cNvSpPr>
      </xdr:nvSpPr>
      <xdr:spPr bwMode="auto">
        <a:xfrm>
          <a:off x="6078398" y="627962"/>
          <a:ext cx="681401" cy="259646"/>
        </a:xfrm>
        <a:prstGeom prst="rect">
          <a:avLst/>
        </a:prstGeom>
        <a:solidFill>
          <a:srgbClr val="FF0000"/>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FILTRES</a:t>
          </a:r>
          <a:endParaRPr lang="fr-FR" sz="800" b="0" i="0" u="none" strike="noStrike" baseline="0">
            <a:solidFill>
              <a:schemeClr val="bg1"/>
            </a:solidFill>
            <a:latin typeface="Arial"/>
            <a:cs typeface="Arial"/>
          </a:endParaRP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xdr:from>
      <xdr:col>0</xdr:col>
      <xdr:colOff>26162</xdr:colOff>
      <xdr:row>0</xdr:row>
      <xdr:rowOff>47232</xdr:rowOff>
    </xdr:from>
    <xdr:to>
      <xdr:col>0</xdr:col>
      <xdr:colOff>578734</xdr:colOff>
      <xdr:row>1</xdr:row>
      <xdr:rowOff>120570</xdr:rowOff>
    </xdr:to>
    <xdr:sp macro="[0]!retablit_menu" textlink="">
      <xdr:nvSpPr>
        <xdr:cNvPr id="3" name="Rectangle 2">
          <a:extLst>
            <a:ext uri="{FF2B5EF4-FFF2-40B4-BE49-F238E27FC236}">
              <a16:creationId xmlns="" xmlns:a16="http://schemas.microsoft.com/office/drawing/2014/main" id="{00000000-0008-0000-0200-000003000000}"/>
            </a:ext>
          </a:extLst>
        </xdr:cNvPr>
        <xdr:cNvSpPr/>
      </xdr:nvSpPr>
      <xdr:spPr>
        <a:xfrm>
          <a:off x="26162" y="47232"/>
          <a:ext cx="552572" cy="266249"/>
        </a:xfrm>
        <a:prstGeom prst="rect">
          <a:avLst/>
        </a:prstGeom>
        <a:noFill/>
        <a:ln w="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editAs="oneCell">
    <xdr:from>
      <xdr:col>13</xdr:col>
      <xdr:colOff>229238</xdr:colOff>
      <xdr:row>0</xdr:row>
      <xdr:rowOff>341768</xdr:rowOff>
    </xdr:from>
    <xdr:to>
      <xdr:col>13</xdr:col>
      <xdr:colOff>1398763</xdr:colOff>
      <xdr:row>1</xdr:row>
      <xdr:rowOff>324763</xdr:rowOff>
    </xdr:to>
    <xdr:sp macro="[0]!page_accueil" textlink="">
      <xdr:nvSpPr>
        <xdr:cNvPr id="11" name="Text Box 4">
          <a:extLst>
            <a:ext uri="{FF2B5EF4-FFF2-40B4-BE49-F238E27FC236}">
              <a16:creationId xmlns="" xmlns:a16="http://schemas.microsoft.com/office/drawing/2014/main" id="{00000000-0008-0000-0200-00000B000000}"/>
            </a:ext>
          </a:extLst>
        </xdr:cNvPr>
        <xdr:cNvSpPr txBox="1">
          <a:spLocks noChangeArrowheads="1"/>
        </xdr:cNvSpPr>
      </xdr:nvSpPr>
      <xdr:spPr bwMode="auto">
        <a:xfrm flipH="1">
          <a:off x="8288853" y="341768"/>
          <a:ext cx="1169525" cy="324918"/>
        </a:xfrm>
        <a:prstGeom prst="rect">
          <a:avLst/>
        </a:prstGeom>
        <a:solidFill>
          <a:schemeClr val="tx2">
            <a:lumMod val="60000"/>
            <a:lumOff val="40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1000" b="1" i="0" u="none" strike="noStrike" baseline="0">
              <a:solidFill>
                <a:schemeClr val="bg1"/>
              </a:solidFill>
              <a:latin typeface="Arial"/>
              <a:cs typeface="Arial"/>
            </a:rPr>
            <a:t>ACCUEIL</a:t>
          </a:r>
        </a:p>
      </xdr:txBody>
    </xdr:sp>
    <xdr:clientData fPrintsWithSheet="0"/>
  </xdr:twoCellAnchor>
  <xdr:twoCellAnchor editAs="oneCell">
    <xdr:from>
      <xdr:col>13</xdr:col>
      <xdr:colOff>229238</xdr:colOff>
      <xdr:row>2</xdr:row>
      <xdr:rowOff>98012</xdr:rowOff>
    </xdr:from>
    <xdr:to>
      <xdr:col>13</xdr:col>
      <xdr:colOff>1398763</xdr:colOff>
      <xdr:row>3</xdr:row>
      <xdr:rowOff>204644</xdr:rowOff>
    </xdr:to>
    <xdr:sp macro="[0]!page_INSCRIPTION_PESEE" textlink="">
      <xdr:nvSpPr>
        <xdr:cNvPr id="12" name="Text Box 4">
          <a:extLst>
            <a:ext uri="{FF2B5EF4-FFF2-40B4-BE49-F238E27FC236}">
              <a16:creationId xmlns="" xmlns:a16="http://schemas.microsoft.com/office/drawing/2014/main" id="{00000000-0008-0000-0200-00000C000000}"/>
            </a:ext>
          </a:extLst>
        </xdr:cNvPr>
        <xdr:cNvSpPr txBox="1">
          <a:spLocks noChangeArrowheads="1"/>
        </xdr:cNvSpPr>
      </xdr:nvSpPr>
      <xdr:spPr bwMode="auto">
        <a:xfrm>
          <a:off x="8288853" y="769647"/>
          <a:ext cx="1169525" cy="387498"/>
        </a:xfrm>
        <a:prstGeom prst="rect">
          <a:avLst/>
        </a:prstGeom>
        <a:solidFill>
          <a:schemeClr val="accent5">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1000" b="1" i="0" u="none" strike="noStrike" baseline="0">
              <a:solidFill>
                <a:schemeClr val="bg1"/>
              </a:solidFill>
              <a:latin typeface="Arial"/>
              <a:cs typeface="Arial"/>
            </a:rPr>
            <a:t>INSCRIPTION PESÉE</a:t>
          </a:r>
        </a:p>
      </xdr:txBody>
    </xdr:sp>
    <xdr:clientData fPrintsWithSheet="0"/>
  </xdr:twoCellAnchor>
  <xdr:twoCellAnchor>
    <xdr:from>
      <xdr:col>12</xdr:col>
      <xdr:colOff>464038</xdr:colOff>
      <xdr:row>3</xdr:row>
      <xdr:rowOff>232832</xdr:rowOff>
    </xdr:from>
    <xdr:to>
      <xdr:col>12</xdr:col>
      <xdr:colOff>1343268</xdr:colOff>
      <xdr:row>4</xdr:row>
      <xdr:rowOff>183172</xdr:rowOff>
    </xdr:to>
    <xdr:sp macro="[0]!masquer_colonne_page_recap" textlink="">
      <xdr:nvSpPr>
        <xdr:cNvPr id="14" name="Text Box 4">
          <a:extLst>
            <a:ext uri="{FF2B5EF4-FFF2-40B4-BE49-F238E27FC236}">
              <a16:creationId xmlns="" xmlns:a16="http://schemas.microsoft.com/office/drawing/2014/main" id="{00000000-0008-0000-0200-00000E000000}"/>
            </a:ext>
          </a:extLst>
        </xdr:cNvPr>
        <xdr:cNvSpPr txBox="1">
          <a:spLocks noChangeArrowheads="1"/>
        </xdr:cNvSpPr>
      </xdr:nvSpPr>
      <xdr:spPr bwMode="auto">
        <a:xfrm flipH="1">
          <a:off x="10147788" y="1185332"/>
          <a:ext cx="879230" cy="231205"/>
        </a:xfrm>
        <a:prstGeom prst="rect">
          <a:avLst/>
        </a:prstGeom>
        <a:solidFill>
          <a:schemeClr val="accent1"/>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1000" b="0" i="0" u="none" strike="noStrike" baseline="0">
              <a:solidFill>
                <a:schemeClr val="bg1"/>
              </a:solidFill>
              <a:latin typeface="Arial"/>
              <a:cs typeface="Arial"/>
            </a:rPr>
            <a:t>Masquer</a:t>
          </a:r>
        </a:p>
      </xdr:txBody>
    </xdr:sp>
    <xdr:clientData fPrintsWithSheet="0"/>
  </xdr:twoCellAnchor>
  <xdr:twoCellAnchor editAs="oneCell">
    <xdr:from>
      <xdr:col>0</xdr:col>
      <xdr:colOff>279983</xdr:colOff>
      <xdr:row>2</xdr:row>
      <xdr:rowOff>31264</xdr:rowOff>
    </xdr:from>
    <xdr:to>
      <xdr:col>0</xdr:col>
      <xdr:colOff>1179983</xdr:colOff>
      <xdr:row>3</xdr:row>
      <xdr:rowOff>69451</xdr:rowOff>
    </xdr:to>
    <xdr:sp macro="[0]!message_tableau_bord" textlink="">
      <xdr:nvSpPr>
        <xdr:cNvPr id="15" name="Text Box 4">
          <a:extLst>
            <a:ext uri="{FF2B5EF4-FFF2-40B4-BE49-F238E27FC236}">
              <a16:creationId xmlns="" xmlns:a16="http://schemas.microsoft.com/office/drawing/2014/main" id="{00000000-0008-0000-0200-00000F000000}"/>
            </a:ext>
          </a:extLst>
        </xdr:cNvPr>
        <xdr:cNvSpPr txBox="1">
          <a:spLocks noChangeArrowheads="1"/>
        </xdr:cNvSpPr>
      </xdr:nvSpPr>
      <xdr:spPr bwMode="auto">
        <a:xfrm>
          <a:off x="279983" y="702899"/>
          <a:ext cx="900000" cy="319053"/>
        </a:xfrm>
        <a:prstGeom prst="rect">
          <a:avLst/>
        </a:prstGeom>
        <a:solidFill>
          <a:schemeClr val="accent5">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1000" b="1" i="0" u="none" strike="noStrike" baseline="0">
              <a:solidFill>
                <a:schemeClr val="bg1"/>
              </a:solidFill>
              <a:latin typeface="Arial"/>
              <a:cs typeface="Arial"/>
            </a:rPr>
            <a:t>MESSAGE</a:t>
          </a:r>
        </a:p>
      </xdr:txBody>
    </xdr:sp>
    <xdr:clientData fPrintsWithSheet="0"/>
  </xdr:twoCellAnchor>
  <xdr:twoCellAnchor editAs="oneCell">
    <xdr:from>
      <xdr:col>13</xdr:col>
      <xdr:colOff>229238</xdr:colOff>
      <xdr:row>4</xdr:row>
      <xdr:rowOff>21853</xdr:rowOff>
    </xdr:from>
    <xdr:to>
      <xdr:col>13</xdr:col>
      <xdr:colOff>1398763</xdr:colOff>
      <xdr:row>5</xdr:row>
      <xdr:rowOff>128487</xdr:rowOff>
    </xdr:to>
    <xdr:sp macro="[0]!afficher_colonne_page_recap" textlink="">
      <xdr:nvSpPr>
        <xdr:cNvPr id="10" name="Text Box 4">
          <a:extLst>
            <a:ext uri="{FF2B5EF4-FFF2-40B4-BE49-F238E27FC236}">
              <a16:creationId xmlns="" xmlns:a16="http://schemas.microsoft.com/office/drawing/2014/main" id="{00000000-0008-0000-0200-00000A000000}"/>
            </a:ext>
          </a:extLst>
        </xdr:cNvPr>
        <xdr:cNvSpPr txBox="1">
          <a:spLocks noChangeArrowheads="1"/>
        </xdr:cNvSpPr>
      </xdr:nvSpPr>
      <xdr:spPr bwMode="auto">
        <a:xfrm>
          <a:off x="8288853" y="1255218"/>
          <a:ext cx="1169525" cy="387499"/>
        </a:xfrm>
        <a:prstGeom prst="rect">
          <a:avLst/>
        </a:prstGeom>
        <a:solidFill>
          <a:schemeClr val="accent1"/>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1000" b="1" i="0" u="none" strike="noStrike" baseline="0">
              <a:solidFill>
                <a:schemeClr val="bg1"/>
              </a:solidFill>
              <a:latin typeface="Arial"/>
              <a:cs typeface="Arial"/>
            </a:rPr>
            <a:t>SUPPRESSION TABLEAUX</a:t>
          </a:r>
        </a:p>
      </xdr:txBody>
    </xdr:sp>
    <xdr:clientData fPrintsWithSheet="0"/>
  </xdr:twoCellAnchor>
  <xdr:twoCellAnchor>
    <xdr:from>
      <xdr:col>2</xdr:col>
      <xdr:colOff>69423</xdr:colOff>
      <xdr:row>2</xdr:row>
      <xdr:rowOff>357553</xdr:rowOff>
    </xdr:from>
    <xdr:to>
      <xdr:col>3</xdr:col>
      <xdr:colOff>524499</xdr:colOff>
      <xdr:row>4</xdr:row>
      <xdr:rowOff>48760</xdr:rowOff>
    </xdr:to>
    <xdr:sp macro="[0]!fichier_simulation" textlink="">
      <xdr:nvSpPr>
        <xdr:cNvPr id="13" name="Text Box 81">
          <a:extLst>
            <a:ext uri="{FF2B5EF4-FFF2-40B4-BE49-F238E27FC236}">
              <a16:creationId xmlns="" xmlns:a16="http://schemas.microsoft.com/office/drawing/2014/main" id="{00000000-0008-0000-0200-00000D000000}"/>
            </a:ext>
          </a:extLst>
        </xdr:cNvPr>
        <xdr:cNvSpPr txBox="1">
          <a:spLocks noChangeArrowheads="1"/>
        </xdr:cNvSpPr>
      </xdr:nvSpPr>
      <xdr:spPr bwMode="auto">
        <a:xfrm>
          <a:off x="1516258" y="876002"/>
          <a:ext cx="1696944" cy="330226"/>
        </a:xfrm>
        <a:prstGeom prst="rect">
          <a:avLst/>
        </a:prstGeom>
        <a:noFill/>
        <a:ln w="9525">
          <a:noFill/>
          <a:miter lim="800000"/>
          <a:headEnd/>
          <a:tailEnd/>
        </a:ln>
      </xdr:spPr>
      <xdr:txBody>
        <a:bodyPr vertOverflow="clip" wrap="square" lIns="0" tIns="0" rIns="0" bIns="0" anchor="ctr" upright="1"/>
        <a:lstStyle/>
        <a:p>
          <a:pPr algn="l" rtl="0">
            <a:defRPr sz="1000"/>
          </a:pPr>
          <a:r>
            <a:rPr lang="fr-FR" sz="1200" b="1" i="0" u="none" strike="noStrike" baseline="0">
              <a:solidFill>
                <a:srgbClr val="00FFFF"/>
              </a:solidFill>
              <a:latin typeface="Arial"/>
              <a:cs typeface="Arial"/>
            </a:rPr>
            <a:t>&gt; SIMULATION DURÉE</a:t>
          </a: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10</xdr:col>
      <xdr:colOff>209549</xdr:colOff>
      <xdr:row>0</xdr:row>
      <xdr:rowOff>66675</xdr:rowOff>
    </xdr:from>
    <xdr:ext cx="1209675" cy="252000"/>
    <xdr:sp macro="[0]!page_accueil" textlink="">
      <xdr:nvSpPr>
        <xdr:cNvPr id="4" name="Text Box 4">
          <a:extLst>
            <a:ext uri="{FF2B5EF4-FFF2-40B4-BE49-F238E27FC236}">
              <a16:creationId xmlns="" xmlns:a16="http://schemas.microsoft.com/office/drawing/2014/main" id="{00000000-0008-0000-0300-000004000000}"/>
            </a:ext>
          </a:extLst>
        </xdr:cNvPr>
        <xdr:cNvSpPr txBox="1">
          <a:spLocks noChangeArrowheads="1"/>
        </xdr:cNvSpPr>
      </xdr:nvSpPr>
      <xdr:spPr bwMode="auto">
        <a:xfrm>
          <a:off x="7019924" y="66675"/>
          <a:ext cx="1209675"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ACCUEIL</a:t>
          </a:r>
        </a:p>
      </xdr:txBody>
    </xdr:sp>
    <xdr:clientData fPrintsWithSheet="0"/>
  </xdr:oneCellAnchor>
  <xdr:twoCellAnchor editAs="oneCell">
    <xdr:from>
      <xdr:col>10</xdr:col>
      <xdr:colOff>209550</xdr:colOff>
      <xdr:row>1</xdr:row>
      <xdr:rowOff>217522</xdr:rowOff>
    </xdr:from>
    <xdr:to>
      <xdr:col>10</xdr:col>
      <xdr:colOff>1428750</xdr:colOff>
      <xdr:row>2</xdr:row>
      <xdr:rowOff>145672</xdr:rowOff>
    </xdr:to>
    <xdr:sp macro="[0]!page_recap" textlink="">
      <xdr:nvSpPr>
        <xdr:cNvPr id="5" name="Text Box 4">
          <a:extLst>
            <a:ext uri="{FF2B5EF4-FFF2-40B4-BE49-F238E27FC236}">
              <a16:creationId xmlns="" xmlns:a16="http://schemas.microsoft.com/office/drawing/2014/main" id="{00000000-0008-0000-0300-000005000000}"/>
            </a:ext>
          </a:extLst>
        </xdr:cNvPr>
        <xdr:cNvSpPr txBox="1">
          <a:spLocks noChangeArrowheads="1"/>
        </xdr:cNvSpPr>
      </xdr:nvSpPr>
      <xdr:spPr bwMode="auto">
        <a:xfrm>
          <a:off x="7019925" y="408022"/>
          <a:ext cx="1219200" cy="252000"/>
        </a:xfrm>
        <a:prstGeom prst="rect">
          <a:avLst/>
        </a:prstGeom>
        <a:solidFill>
          <a:srgbClr val="FF6600"/>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TABLEAU DE BORD</a:t>
          </a:r>
        </a:p>
      </xdr:txBody>
    </xdr:sp>
    <xdr:clientData fPrintsWithSheet="0"/>
  </xdr:twoCellAnchor>
  <xdr:twoCellAnchor>
    <xdr:from>
      <xdr:col>0</xdr:col>
      <xdr:colOff>28575</xdr:colOff>
      <xdr:row>0</xdr:row>
      <xdr:rowOff>66675</xdr:rowOff>
    </xdr:from>
    <xdr:to>
      <xdr:col>1</xdr:col>
      <xdr:colOff>47624</xdr:colOff>
      <xdr:row>2</xdr:row>
      <xdr:rowOff>28575</xdr:rowOff>
    </xdr:to>
    <xdr:sp macro="[0]!retablit_menu" textlink="">
      <xdr:nvSpPr>
        <xdr:cNvPr id="7" name="Rectangle 6">
          <a:extLst>
            <a:ext uri="{FF2B5EF4-FFF2-40B4-BE49-F238E27FC236}">
              <a16:creationId xmlns="" xmlns:a16="http://schemas.microsoft.com/office/drawing/2014/main" id="{00000000-0008-0000-0300-000007000000}"/>
            </a:ext>
          </a:extLst>
        </xdr:cNvPr>
        <xdr:cNvSpPr/>
      </xdr:nvSpPr>
      <xdr:spPr>
        <a:xfrm>
          <a:off x="28575" y="66675"/>
          <a:ext cx="323849" cy="3524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twoCellAnchor>
    <xdr:from>
      <xdr:col>10</xdr:col>
      <xdr:colOff>209549</xdr:colOff>
      <xdr:row>3</xdr:row>
      <xdr:rowOff>47625</xdr:rowOff>
    </xdr:from>
    <xdr:to>
      <xdr:col>10</xdr:col>
      <xdr:colOff>1438274</xdr:colOff>
      <xdr:row>4</xdr:row>
      <xdr:rowOff>109125</xdr:rowOff>
    </xdr:to>
    <xdr:sp macro="[0]!Imprimer_classement_indiv" textlink="">
      <xdr:nvSpPr>
        <xdr:cNvPr id="9" name="Text Box 4">
          <a:extLst>
            <a:ext uri="{FF2B5EF4-FFF2-40B4-BE49-F238E27FC236}">
              <a16:creationId xmlns="" xmlns:a16="http://schemas.microsoft.com/office/drawing/2014/main" id="{00000000-0008-0000-0300-000009000000}"/>
            </a:ext>
          </a:extLst>
        </xdr:cNvPr>
        <xdr:cNvSpPr txBox="1">
          <a:spLocks noChangeArrowheads="1"/>
        </xdr:cNvSpPr>
      </xdr:nvSpPr>
      <xdr:spPr bwMode="auto">
        <a:xfrm>
          <a:off x="7019924" y="752475"/>
          <a:ext cx="1228725" cy="252000"/>
        </a:xfrm>
        <a:prstGeom prst="rect">
          <a:avLst/>
        </a:prstGeom>
        <a:solidFill>
          <a:schemeClr val="accent5">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IMPRIMER</a:t>
          </a:r>
        </a:p>
      </xdr:txBody>
    </xdr:sp>
    <xdr:clientData fPrintsWithSheet="0"/>
  </xdr:twoCellAnchor>
  <xdr:twoCellAnchor>
    <xdr:from>
      <xdr:col>2</xdr:col>
      <xdr:colOff>66676</xdr:colOff>
      <xdr:row>3</xdr:row>
      <xdr:rowOff>38099</xdr:rowOff>
    </xdr:from>
    <xdr:to>
      <xdr:col>3</xdr:col>
      <xdr:colOff>161925</xdr:colOff>
      <xdr:row>4</xdr:row>
      <xdr:rowOff>99599</xdr:rowOff>
    </xdr:to>
    <xdr:sp macro="[0]!medailles" textlink="">
      <xdr:nvSpPr>
        <xdr:cNvPr id="10" name="Text Box 4">
          <a:extLst>
            <a:ext uri="{FF2B5EF4-FFF2-40B4-BE49-F238E27FC236}">
              <a16:creationId xmlns="" xmlns:a16="http://schemas.microsoft.com/office/drawing/2014/main" id="{00000000-0008-0000-0300-00000A000000}"/>
            </a:ext>
          </a:extLst>
        </xdr:cNvPr>
        <xdr:cNvSpPr txBox="1">
          <a:spLocks noChangeArrowheads="1"/>
        </xdr:cNvSpPr>
      </xdr:nvSpPr>
      <xdr:spPr bwMode="auto">
        <a:xfrm>
          <a:off x="1123951" y="647699"/>
          <a:ext cx="866774"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MEDAILLÉS</a:t>
          </a:r>
        </a:p>
      </xdr:txBody>
    </xdr:sp>
    <xdr:clientData fPrintsWithSheet="0"/>
  </xdr:twoCellAnchor>
  <xdr:twoCellAnchor>
    <xdr:from>
      <xdr:col>5</xdr:col>
      <xdr:colOff>1428750</xdr:colOff>
      <xdr:row>3</xdr:row>
      <xdr:rowOff>38098</xdr:rowOff>
    </xdr:from>
    <xdr:to>
      <xdr:col>6</xdr:col>
      <xdr:colOff>657225</xdr:colOff>
      <xdr:row>4</xdr:row>
      <xdr:rowOff>99598</xdr:rowOff>
    </xdr:to>
    <xdr:sp macro="[0]!CLT_EQUIPES" textlink="">
      <xdr:nvSpPr>
        <xdr:cNvPr id="11" name="Text Box 4">
          <a:extLst>
            <a:ext uri="{FF2B5EF4-FFF2-40B4-BE49-F238E27FC236}">
              <a16:creationId xmlns="" xmlns:a16="http://schemas.microsoft.com/office/drawing/2014/main" id="{00000000-0008-0000-0300-00000B000000}"/>
            </a:ext>
          </a:extLst>
        </xdr:cNvPr>
        <xdr:cNvSpPr txBox="1">
          <a:spLocks noChangeArrowheads="1"/>
        </xdr:cNvSpPr>
      </xdr:nvSpPr>
      <xdr:spPr bwMode="auto">
        <a:xfrm>
          <a:off x="4133850" y="742948"/>
          <a:ext cx="1085850" cy="252000"/>
        </a:xfrm>
        <a:prstGeom prst="rect">
          <a:avLst/>
        </a:prstGeom>
        <a:solidFill>
          <a:schemeClr val="accent5">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CLASS. EQUIPES</a:t>
          </a:r>
        </a:p>
      </xdr:txBody>
    </xdr:sp>
    <xdr:clientData fPrintsWithSheet="0"/>
  </xdr:twoCellAnchor>
  <xdr:twoCellAnchor>
    <xdr:from>
      <xdr:col>1</xdr:col>
      <xdr:colOff>76201</xdr:colOff>
      <xdr:row>3</xdr:row>
      <xdr:rowOff>38099</xdr:rowOff>
    </xdr:from>
    <xdr:to>
      <xdr:col>1</xdr:col>
      <xdr:colOff>704850</xdr:colOff>
      <xdr:row>4</xdr:row>
      <xdr:rowOff>99599</xdr:rowOff>
    </xdr:to>
    <xdr:sp macro="[0]!CLASSEMENT_INDIV" textlink="">
      <xdr:nvSpPr>
        <xdr:cNvPr id="12" name="Text Box 4">
          <a:extLst>
            <a:ext uri="{FF2B5EF4-FFF2-40B4-BE49-F238E27FC236}">
              <a16:creationId xmlns="" xmlns:a16="http://schemas.microsoft.com/office/drawing/2014/main" id="{00000000-0008-0000-0300-00000C000000}"/>
            </a:ext>
          </a:extLst>
        </xdr:cNvPr>
        <xdr:cNvSpPr txBox="1">
          <a:spLocks noChangeArrowheads="1"/>
        </xdr:cNvSpPr>
      </xdr:nvSpPr>
      <xdr:spPr bwMode="auto">
        <a:xfrm>
          <a:off x="381001" y="647699"/>
          <a:ext cx="628649"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TOUS</a:t>
          </a:r>
        </a:p>
      </xdr:txBody>
    </xdr:sp>
    <xdr:clientData fPrintsWithSheet="0"/>
  </xdr:twoCellAnchor>
  <xdr:twoCellAnchor>
    <xdr:from>
      <xdr:col>14</xdr:col>
      <xdr:colOff>209550</xdr:colOff>
      <xdr:row>4</xdr:row>
      <xdr:rowOff>66675</xdr:rowOff>
    </xdr:from>
    <xdr:to>
      <xdr:col>14</xdr:col>
      <xdr:colOff>209550</xdr:colOff>
      <xdr:row>4</xdr:row>
      <xdr:rowOff>276225</xdr:rowOff>
    </xdr:to>
    <xdr:cxnSp macro="">
      <xdr:nvCxnSpPr>
        <xdr:cNvPr id="14" name="Connecteur droit avec flèche 13">
          <a:extLst>
            <a:ext uri="{FF2B5EF4-FFF2-40B4-BE49-F238E27FC236}">
              <a16:creationId xmlns="" xmlns:a16="http://schemas.microsoft.com/office/drawing/2014/main" id="{00000000-0008-0000-0300-00000E000000}"/>
            </a:ext>
          </a:extLst>
        </xdr:cNvPr>
        <xdr:cNvCxnSpPr/>
      </xdr:nvCxnSpPr>
      <xdr:spPr>
        <a:xfrm>
          <a:off x="10115550" y="847725"/>
          <a:ext cx="0" cy="2095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180975</xdr:colOff>
      <xdr:row>4</xdr:row>
      <xdr:rowOff>66675</xdr:rowOff>
    </xdr:from>
    <xdr:to>
      <xdr:col>18</xdr:col>
      <xdr:colOff>180975</xdr:colOff>
      <xdr:row>4</xdr:row>
      <xdr:rowOff>276225</xdr:rowOff>
    </xdr:to>
    <xdr:cxnSp macro="">
      <xdr:nvCxnSpPr>
        <xdr:cNvPr id="15" name="Connecteur droit avec flèche 14">
          <a:extLst>
            <a:ext uri="{FF2B5EF4-FFF2-40B4-BE49-F238E27FC236}">
              <a16:creationId xmlns="" xmlns:a16="http://schemas.microsoft.com/office/drawing/2014/main" id="{00000000-0008-0000-0300-00000F000000}"/>
            </a:ext>
          </a:extLst>
        </xdr:cNvPr>
        <xdr:cNvCxnSpPr/>
      </xdr:nvCxnSpPr>
      <xdr:spPr>
        <a:xfrm>
          <a:off x="12563475" y="847725"/>
          <a:ext cx="0" cy="2095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209550</xdr:colOff>
      <xdr:row>4</xdr:row>
      <xdr:rowOff>190499</xdr:rowOff>
    </xdr:from>
    <xdr:to>
      <xdr:col>10</xdr:col>
      <xdr:colOff>1437150</xdr:colOff>
      <xdr:row>5</xdr:row>
      <xdr:rowOff>118649</xdr:rowOff>
    </xdr:to>
    <xdr:sp macro="[0]!PDF_classement_indiv" textlink="">
      <xdr:nvSpPr>
        <xdr:cNvPr id="13" name="Text Box 4">
          <a:extLst>
            <a:ext uri="{FF2B5EF4-FFF2-40B4-BE49-F238E27FC236}">
              <a16:creationId xmlns="" xmlns:a16="http://schemas.microsoft.com/office/drawing/2014/main" id="{00000000-0008-0000-0300-00000D000000}"/>
            </a:ext>
          </a:extLst>
        </xdr:cNvPr>
        <xdr:cNvSpPr txBox="1">
          <a:spLocks noChangeArrowheads="1"/>
        </xdr:cNvSpPr>
      </xdr:nvSpPr>
      <xdr:spPr bwMode="auto">
        <a:xfrm>
          <a:off x="7019925" y="1085849"/>
          <a:ext cx="1227600" cy="252000"/>
        </a:xfrm>
        <a:prstGeom prst="rect">
          <a:avLst/>
        </a:prstGeom>
        <a:solidFill>
          <a:srgbClr val="FF0000"/>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PDF 6 premiers</a:t>
          </a:r>
        </a:p>
      </xdr:txBody>
    </xdr:sp>
    <xdr:clientData fPrintsWithSheet="0"/>
  </xdr:twoCellAnchor>
  <xdr:twoCellAnchor editAs="absolute">
    <xdr:from>
      <xdr:col>5</xdr:col>
      <xdr:colOff>561975</xdr:colOff>
      <xdr:row>3</xdr:row>
      <xdr:rowOff>38100</xdr:rowOff>
    </xdr:from>
    <xdr:to>
      <xdr:col>5</xdr:col>
      <xdr:colOff>1304925</xdr:colOff>
      <xdr:row>4</xdr:row>
      <xdr:rowOff>99600</xdr:rowOff>
    </xdr:to>
    <xdr:sp macro="[0]!FILTRE_CLASSEMENT_INDIV" textlink="">
      <xdr:nvSpPr>
        <xdr:cNvPr id="16" name="Text Box 4">
          <a:extLst>
            <a:ext uri="{FF2B5EF4-FFF2-40B4-BE49-F238E27FC236}">
              <a16:creationId xmlns="" xmlns:a16="http://schemas.microsoft.com/office/drawing/2014/main" id="{00000000-0008-0000-0300-000010000000}"/>
            </a:ext>
          </a:extLst>
        </xdr:cNvPr>
        <xdr:cNvSpPr txBox="1">
          <a:spLocks noChangeArrowheads="1"/>
        </xdr:cNvSpPr>
      </xdr:nvSpPr>
      <xdr:spPr bwMode="auto">
        <a:xfrm>
          <a:off x="3267075" y="742950"/>
          <a:ext cx="742950"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FILTRES</a:t>
          </a:r>
          <a:endParaRPr lang="fr-FR" sz="800" b="0" i="0" u="none" strike="noStrike" baseline="0">
            <a:solidFill>
              <a:schemeClr val="bg1"/>
            </a:solidFill>
            <a:latin typeface="Arial"/>
            <a:cs typeface="Arial"/>
          </a:endParaRPr>
        </a:p>
      </xdr:txBody>
    </xdr:sp>
    <xdr:clientData fPrintsWithSheet="0"/>
  </xdr:twoCellAnchor>
  <xdr:twoCellAnchor>
    <xdr:from>
      <xdr:col>3</xdr:col>
      <xdr:colOff>304801</xdr:colOff>
      <xdr:row>3</xdr:row>
      <xdr:rowOff>38099</xdr:rowOff>
    </xdr:from>
    <xdr:to>
      <xdr:col>5</xdr:col>
      <xdr:colOff>409575</xdr:colOff>
      <xdr:row>4</xdr:row>
      <xdr:rowOff>99599</xdr:rowOff>
    </xdr:to>
    <xdr:sp macro="[0]!SIX_PREMIERS" textlink="">
      <xdr:nvSpPr>
        <xdr:cNvPr id="17" name="Text Box 4">
          <a:extLst>
            <a:ext uri="{FF2B5EF4-FFF2-40B4-BE49-F238E27FC236}">
              <a16:creationId xmlns="" xmlns:a16="http://schemas.microsoft.com/office/drawing/2014/main" id="{00000000-0008-0000-0300-000011000000}"/>
            </a:ext>
          </a:extLst>
        </xdr:cNvPr>
        <xdr:cNvSpPr txBox="1">
          <a:spLocks noChangeArrowheads="1"/>
        </xdr:cNvSpPr>
      </xdr:nvSpPr>
      <xdr:spPr bwMode="auto">
        <a:xfrm>
          <a:off x="2190751" y="742949"/>
          <a:ext cx="923924"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6 PREMIERS</a:t>
          </a:r>
        </a:p>
      </xdr:txBody>
    </xdr:sp>
    <xdr:clientData fPrintsWithSheet="0"/>
  </xdr:twoCellAnchor>
</xdr:wsDr>
</file>

<file path=xl/drawings/drawing5.xml><?xml version="1.0" encoding="utf-8"?>
<xdr:wsDr xmlns:xdr="http://schemas.openxmlformats.org/drawingml/2006/spreadsheetDrawing" xmlns:a="http://schemas.openxmlformats.org/drawingml/2006/main">
  <xdr:oneCellAnchor>
    <xdr:from>
      <xdr:col>14</xdr:col>
      <xdr:colOff>447675</xdr:colOff>
      <xdr:row>1</xdr:row>
      <xdr:rowOff>66675</xdr:rowOff>
    </xdr:from>
    <xdr:ext cx="1476000" cy="324000"/>
    <xdr:sp macro="[0]!page_accueil" textlink="">
      <xdr:nvSpPr>
        <xdr:cNvPr id="3" name="Text Box 4">
          <a:extLst>
            <a:ext uri="{FF2B5EF4-FFF2-40B4-BE49-F238E27FC236}">
              <a16:creationId xmlns="" xmlns:a16="http://schemas.microsoft.com/office/drawing/2014/main" id="{00000000-0008-0000-0400-000003000000}"/>
            </a:ext>
          </a:extLst>
        </xdr:cNvPr>
        <xdr:cNvSpPr txBox="1">
          <a:spLocks noChangeArrowheads="1"/>
        </xdr:cNvSpPr>
      </xdr:nvSpPr>
      <xdr:spPr bwMode="auto">
        <a:xfrm>
          <a:off x="6991350" y="323850"/>
          <a:ext cx="1476000" cy="324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900" b="1" i="0" u="none" strike="noStrike" baseline="0">
              <a:solidFill>
                <a:schemeClr val="bg1"/>
              </a:solidFill>
              <a:latin typeface="Arial"/>
              <a:cs typeface="Arial"/>
            </a:rPr>
            <a:t>ACCUEIL</a:t>
          </a:r>
        </a:p>
      </xdr:txBody>
    </xdr:sp>
    <xdr:clientData fPrintsWithSheet="0"/>
  </xdr:oneCellAnchor>
  <xdr:twoCellAnchor editAs="oneCell">
    <xdr:from>
      <xdr:col>14</xdr:col>
      <xdr:colOff>447676</xdr:colOff>
      <xdr:row>3</xdr:row>
      <xdr:rowOff>55597</xdr:rowOff>
    </xdr:from>
    <xdr:to>
      <xdr:col>16</xdr:col>
      <xdr:colOff>123451</xdr:colOff>
      <xdr:row>5</xdr:row>
      <xdr:rowOff>65272</xdr:rowOff>
    </xdr:to>
    <xdr:sp macro="[0]!page_recap" textlink="">
      <xdr:nvSpPr>
        <xdr:cNvPr id="4" name="Text Box 4">
          <a:extLst>
            <a:ext uri="{FF2B5EF4-FFF2-40B4-BE49-F238E27FC236}">
              <a16:creationId xmlns="" xmlns:a16="http://schemas.microsoft.com/office/drawing/2014/main" id="{00000000-0008-0000-0400-000004000000}"/>
            </a:ext>
          </a:extLst>
        </xdr:cNvPr>
        <xdr:cNvSpPr txBox="1">
          <a:spLocks noChangeArrowheads="1"/>
        </xdr:cNvSpPr>
      </xdr:nvSpPr>
      <xdr:spPr bwMode="auto">
        <a:xfrm>
          <a:off x="6991351" y="741397"/>
          <a:ext cx="1476000" cy="324000"/>
        </a:xfrm>
        <a:prstGeom prst="rect">
          <a:avLst/>
        </a:prstGeom>
        <a:solidFill>
          <a:srgbClr val="FF6600"/>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900" b="1" i="0" u="none" strike="noStrike" baseline="0">
              <a:solidFill>
                <a:schemeClr val="bg1"/>
              </a:solidFill>
              <a:latin typeface="Arial"/>
              <a:cs typeface="Arial"/>
            </a:rPr>
            <a:t>TABLEAU DE BORD</a:t>
          </a:r>
        </a:p>
      </xdr:txBody>
    </xdr:sp>
    <xdr:clientData fPrintsWithSheet="0"/>
  </xdr:twoCellAnchor>
  <xdr:twoCellAnchor>
    <xdr:from>
      <xdr:col>14</xdr:col>
      <xdr:colOff>457200</xdr:colOff>
      <xdr:row>5</xdr:row>
      <xdr:rowOff>85724</xdr:rowOff>
    </xdr:from>
    <xdr:to>
      <xdr:col>16</xdr:col>
      <xdr:colOff>132975</xdr:colOff>
      <xdr:row>7</xdr:row>
      <xdr:rowOff>47774</xdr:rowOff>
    </xdr:to>
    <xdr:sp macro="[0]!CLASSEMENT_INDIV" textlink="">
      <xdr:nvSpPr>
        <xdr:cNvPr id="5" name="Text Box 4">
          <a:extLst>
            <a:ext uri="{FF2B5EF4-FFF2-40B4-BE49-F238E27FC236}">
              <a16:creationId xmlns="" xmlns:a16="http://schemas.microsoft.com/office/drawing/2014/main" id="{00000000-0008-0000-0400-000005000000}"/>
            </a:ext>
          </a:extLst>
        </xdr:cNvPr>
        <xdr:cNvSpPr txBox="1">
          <a:spLocks noChangeArrowheads="1"/>
        </xdr:cNvSpPr>
      </xdr:nvSpPr>
      <xdr:spPr bwMode="auto">
        <a:xfrm>
          <a:off x="7000875" y="1181099"/>
          <a:ext cx="1476000" cy="324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900" b="1" i="0" u="none" strike="noStrike" baseline="0">
              <a:solidFill>
                <a:schemeClr val="bg1"/>
              </a:solidFill>
              <a:latin typeface="Arial"/>
              <a:cs typeface="Arial"/>
            </a:rPr>
            <a:t>CLASSEMENT  INDIV.</a:t>
          </a:r>
        </a:p>
      </xdr:txBody>
    </xdr:sp>
    <xdr:clientData fPrintsWithSheet="0"/>
  </xdr:twoCellAnchor>
  <xdr:twoCellAnchor>
    <xdr:from>
      <xdr:col>0</xdr:col>
      <xdr:colOff>47625</xdr:colOff>
      <xdr:row>0</xdr:row>
      <xdr:rowOff>76200</xdr:rowOff>
    </xdr:from>
    <xdr:to>
      <xdr:col>1</xdr:col>
      <xdr:colOff>228600</xdr:colOff>
      <xdr:row>1</xdr:row>
      <xdr:rowOff>171450</xdr:rowOff>
    </xdr:to>
    <xdr:sp macro="[0]!retablit_menu" textlink="">
      <xdr:nvSpPr>
        <xdr:cNvPr id="6" name="Rectangle 5">
          <a:extLst>
            <a:ext uri="{FF2B5EF4-FFF2-40B4-BE49-F238E27FC236}">
              <a16:creationId xmlns="" xmlns:a16="http://schemas.microsoft.com/office/drawing/2014/main" id="{00000000-0008-0000-0400-000006000000}"/>
            </a:ext>
          </a:extLst>
        </xdr:cNvPr>
        <xdr:cNvSpPr/>
      </xdr:nvSpPr>
      <xdr:spPr>
        <a:xfrm>
          <a:off x="47625" y="76200"/>
          <a:ext cx="438150" cy="3524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twoCellAnchor>
    <xdr:from>
      <xdr:col>14</xdr:col>
      <xdr:colOff>457199</xdr:colOff>
      <xdr:row>12</xdr:row>
      <xdr:rowOff>0</xdr:rowOff>
    </xdr:from>
    <xdr:to>
      <xdr:col>15</xdr:col>
      <xdr:colOff>752475</xdr:colOff>
      <xdr:row>13</xdr:row>
      <xdr:rowOff>85725</xdr:rowOff>
    </xdr:to>
    <xdr:sp macro="[0]!Imprimer_classement_equipes" textlink="">
      <xdr:nvSpPr>
        <xdr:cNvPr id="7" name="Text Box 4">
          <a:extLst>
            <a:ext uri="{FF2B5EF4-FFF2-40B4-BE49-F238E27FC236}">
              <a16:creationId xmlns="" xmlns:a16="http://schemas.microsoft.com/office/drawing/2014/main" id="{00000000-0008-0000-0400-000007000000}"/>
            </a:ext>
          </a:extLst>
        </xdr:cNvPr>
        <xdr:cNvSpPr txBox="1">
          <a:spLocks noChangeArrowheads="1"/>
        </xdr:cNvSpPr>
      </xdr:nvSpPr>
      <xdr:spPr bwMode="auto">
        <a:xfrm>
          <a:off x="7305674" y="1952625"/>
          <a:ext cx="800101" cy="266700"/>
        </a:xfrm>
        <a:prstGeom prst="rect">
          <a:avLst/>
        </a:prstGeom>
        <a:solidFill>
          <a:schemeClr val="accent5">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900" b="1" i="0" u="none" strike="noStrike" baseline="0">
              <a:solidFill>
                <a:schemeClr val="bg1"/>
              </a:solidFill>
              <a:latin typeface="Arial"/>
              <a:cs typeface="Arial"/>
            </a:rPr>
            <a:t>IMPRIMER</a:t>
          </a:r>
        </a:p>
      </xdr:txBody>
    </xdr:sp>
    <xdr:clientData fPrintsWithSheet="0"/>
  </xdr:twoCellAnchor>
  <xdr:twoCellAnchor>
    <xdr:from>
      <xdr:col>14</xdr:col>
      <xdr:colOff>466725</xdr:colOff>
      <xdr:row>7</xdr:row>
      <xdr:rowOff>171450</xdr:rowOff>
    </xdr:from>
    <xdr:to>
      <xdr:col>16</xdr:col>
      <xdr:colOff>142500</xdr:colOff>
      <xdr:row>9</xdr:row>
      <xdr:rowOff>238125</xdr:rowOff>
    </xdr:to>
    <xdr:sp macro="[0]!CLT_EQUIPES" textlink="">
      <xdr:nvSpPr>
        <xdr:cNvPr id="8" name="Text Box 4">
          <a:extLst>
            <a:ext uri="{FF2B5EF4-FFF2-40B4-BE49-F238E27FC236}">
              <a16:creationId xmlns="" xmlns:a16="http://schemas.microsoft.com/office/drawing/2014/main" id="{00000000-0008-0000-0400-000008000000}"/>
            </a:ext>
          </a:extLst>
        </xdr:cNvPr>
        <xdr:cNvSpPr txBox="1">
          <a:spLocks noChangeArrowheads="1"/>
        </xdr:cNvSpPr>
      </xdr:nvSpPr>
      <xdr:spPr bwMode="auto">
        <a:xfrm>
          <a:off x="7315200" y="1552575"/>
          <a:ext cx="1476000" cy="295275"/>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900" b="1" i="0" u="none" strike="noStrike" baseline="0">
              <a:solidFill>
                <a:schemeClr val="bg1"/>
              </a:solidFill>
              <a:latin typeface="Arial"/>
              <a:cs typeface="Arial"/>
            </a:rPr>
            <a:t>CLASSEMENT EQUIPES</a:t>
          </a:r>
        </a:p>
      </xdr:txBody>
    </xdr:sp>
    <xdr:clientData fPrintsWithSheet="0"/>
  </xdr:twoCellAnchor>
  <xdr:twoCellAnchor>
    <xdr:from>
      <xdr:col>15</xdr:col>
      <xdr:colOff>952500</xdr:colOff>
      <xdr:row>11</xdr:row>
      <xdr:rowOff>28575</xdr:rowOff>
    </xdr:from>
    <xdr:to>
      <xdr:col>16</xdr:col>
      <xdr:colOff>152024</xdr:colOff>
      <xdr:row>13</xdr:row>
      <xdr:rowOff>76200</xdr:rowOff>
    </xdr:to>
    <xdr:sp macro="[0]!PDF_classement_equipes" textlink="">
      <xdr:nvSpPr>
        <xdr:cNvPr id="9" name="Text Box 4">
          <a:extLst>
            <a:ext uri="{FF2B5EF4-FFF2-40B4-BE49-F238E27FC236}">
              <a16:creationId xmlns="" xmlns:a16="http://schemas.microsoft.com/office/drawing/2014/main" id="{00000000-0008-0000-0400-000009000000}"/>
            </a:ext>
          </a:extLst>
        </xdr:cNvPr>
        <xdr:cNvSpPr txBox="1">
          <a:spLocks noChangeArrowheads="1"/>
        </xdr:cNvSpPr>
      </xdr:nvSpPr>
      <xdr:spPr bwMode="auto">
        <a:xfrm>
          <a:off x="8305800" y="1943100"/>
          <a:ext cx="494924" cy="266700"/>
        </a:xfrm>
        <a:prstGeom prst="rect">
          <a:avLst/>
        </a:prstGeom>
        <a:solidFill>
          <a:srgbClr val="FF0000"/>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900" b="1" i="0" u="none" strike="noStrike" baseline="0">
              <a:solidFill>
                <a:schemeClr val="bg1"/>
              </a:solidFill>
              <a:latin typeface="Arial"/>
              <a:cs typeface="Arial"/>
            </a:rPr>
            <a:t>PDF</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editAs="absolute">
    <xdr:from>
      <xdr:col>10</xdr:col>
      <xdr:colOff>38100</xdr:colOff>
      <xdr:row>2</xdr:row>
      <xdr:rowOff>142874</xdr:rowOff>
    </xdr:from>
    <xdr:to>
      <xdr:col>12</xdr:col>
      <xdr:colOff>981075</xdr:colOff>
      <xdr:row>5</xdr:row>
      <xdr:rowOff>171449</xdr:rowOff>
    </xdr:to>
    <xdr:sp macro="" textlink="">
      <xdr:nvSpPr>
        <xdr:cNvPr id="3" name="Text Box 1">
          <a:extLst>
            <a:ext uri="{FF2B5EF4-FFF2-40B4-BE49-F238E27FC236}">
              <a16:creationId xmlns="" xmlns:a16="http://schemas.microsoft.com/office/drawing/2014/main" id="{00000000-0008-0000-0500-000003000000}"/>
            </a:ext>
          </a:extLst>
        </xdr:cNvPr>
        <xdr:cNvSpPr txBox="1">
          <a:spLocks noChangeArrowheads="1"/>
        </xdr:cNvSpPr>
      </xdr:nvSpPr>
      <xdr:spPr bwMode="auto">
        <a:xfrm>
          <a:off x="6705600" y="457199"/>
          <a:ext cx="2419350" cy="428625"/>
        </a:xfrm>
        <a:prstGeom prst="rect">
          <a:avLst/>
        </a:prstGeom>
        <a:solidFill>
          <a:schemeClr val="accent5">
            <a:lumMod val="20000"/>
            <a:lumOff val="80000"/>
          </a:schemeClr>
        </a:solidFill>
        <a:ln w="9525">
          <a:noFill/>
          <a:miter lim="800000"/>
          <a:headEnd/>
          <a:tailEnd/>
        </a:ln>
      </xdr:spPr>
      <xdr:txBody>
        <a:bodyPr vertOverflow="clip" wrap="square" lIns="72000" tIns="22860" rIns="72000" bIns="22860" anchor="ctr" upright="1"/>
        <a:lstStyle/>
        <a:p>
          <a:pPr algn="l" rtl="0">
            <a:defRPr sz="1000"/>
          </a:pPr>
          <a:r>
            <a:rPr lang="fr-FR" sz="900" b="0" i="0" u="none" strike="noStrike" baseline="0">
              <a:solidFill>
                <a:srgbClr val="0000CC"/>
              </a:solidFill>
              <a:latin typeface="Arial"/>
              <a:cs typeface="Arial"/>
            </a:rPr>
            <a:t>Utile pour remise des médailles (speaker), saisie diplômes, présentation finalistes etc.</a:t>
          </a:r>
        </a:p>
      </xdr:txBody>
    </xdr:sp>
    <xdr:clientData fPrintsWithSheet="0"/>
  </xdr:twoCellAnchor>
  <xdr:twoCellAnchor editAs="absolute">
    <xdr:from>
      <xdr:col>7</xdr:col>
      <xdr:colOff>962025</xdr:colOff>
      <xdr:row>0</xdr:row>
      <xdr:rowOff>104774</xdr:rowOff>
    </xdr:from>
    <xdr:to>
      <xdr:col>9</xdr:col>
      <xdr:colOff>68100</xdr:colOff>
      <xdr:row>2</xdr:row>
      <xdr:rowOff>42449</xdr:rowOff>
    </xdr:to>
    <xdr:sp macro="[0]!Imprimer_page_finalistes" textlink="">
      <xdr:nvSpPr>
        <xdr:cNvPr id="4" name="Text Box 4">
          <a:extLst>
            <a:ext uri="{FF2B5EF4-FFF2-40B4-BE49-F238E27FC236}">
              <a16:creationId xmlns="" xmlns:a16="http://schemas.microsoft.com/office/drawing/2014/main" id="{00000000-0008-0000-0500-000004000000}"/>
            </a:ext>
          </a:extLst>
        </xdr:cNvPr>
        <xdr:cNvSpPr txBox="1">
          <a:spLocks noChangeArrowheads="1"/>
        </xdr:cNvSpPr>
      </xdr:nvSpPr>
      <xdr:spPr bwMode="auto">
        <a:xfrm>
          <a:off x="5800725" y="104774"/>
          <a:ext cx="792000"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900" b="1" i="0" u="none" strike="noStrike" baseline="0">
              <a:solidFill>
                <a:schemeClr val="bg1"/>
              </a:solidFill>
              <a:latin typeface="Arial"/>
              <a:cs typeface="Arial"/>
            </a:rPr>
            <a:t>IMPRIMER</a:t>
          </a:r>
        </a:p>
      </xdr:txBody>
    </xdr:sp>
    <xdr:clientData fPrintsWithSheet="0"/>
  </xdr:twoCellAnchor>
  <xdr:twoCellAnchor editAs="absolute">
    <xdr:from>
      <xdr:col>11</xdr:col>
      <xdr:colOff>590550</xdr:colOff>
      <xdr:row>0</xdr:row>
      <xdr:rowOff>114301</xdr:rowOff>
    </xdr:from>
    <xdr:to>
      <xdr:col>12</xdr:col>
      <xdr:colOff>914399</xdr:colOff>
      <xdr:row>2</xdr:row>
      <xdr:rowOff>9525</xdr:rowOff>
    </xdr:to>
    <xdr:sp macro="[0]!FINALISTES" textlink="">
      <xdr:nvSpPr>
        <xdr:cNvPr id="5" name="Rectangle à coins arrondis 4">
          <a:extLst>
            <a:ext uri="{FF2B5EF4-FFF2-40B4-BE49-F238E27FC236}">
              <a16:creationId xmlns="" xmlns:a16="http://schemas.microsoft.com/office/drawing/2014/main" id="{00000000-0008-0000-0500-000005000000}"/>
            </a:ext>
          </a:extLst>
        </xdr:cNvPr>
        <xdr:cNvSpPr/>
      </xdr:nvSpPr>
      <xdr:spPr>
        <a:xfrm>
          <a:off x="8058150" y="114301"/>
          <a:ext cx="1000124" cy="209549"/>
        </a:xfrm>
        <a:prstGeom prst="roundRect">
          <a:avLst/>
        </a:prstGeom>
        <a:solidFill>
          <a:srgbClr val="3333FF"/>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900" b="1">
              <a:latin typeface="Arial" pitchFamily="34" charset="0"/>
              <a:cs typeface="Arial" pitchFamily="34" charset="0"/>
            </a:rPr>
            <a:t>ACTUALISER</a:t>
          </a:r>
          <a:endParaRPr lang="fr-FR" sz="900" b="1">
            <a:solidFill>
              <a:schemeClr val="bg1">
                <a:lumMod val="75000"/>
              </a:schemeClr>
            </a:solidFill>
            <a:latin typeface="Arial" pitchFamily="34" charset="0"/>
            <a:cs typeface="Arial" pitchFamily="34" charset="0"/>
          </a:endParaRPr>
        </a:p>
      </xdr:txBody>
    </xdr:sp>
    <xdr:clientData fPrintsWithSheet="0"/>
  </xdr:twoCellAnchor>
  <xdr:twoCellAnchor>
    <xdr:from>
      <xdr:col>0</xdr:col>
      <xdr:colOff>19050</xdr:colOff>
      <xdr:row>0</xdr:row>
      <xdr:rowOff>0</xdr:rowOff>
    </xdr:from>
    <xdr:to>
      <xdr:col>0</xdr:col>
      <xdr:colOff>443999</xdr:colOff>
      <xdr:row>1</xdr:row>
      <xdr:rowOff>115509</xdr:rowOff>
    </xdr:to>
    <xdr:sp macro="[0]!retablit_menu" textlink="">
      <xdr:nvSpPr>
        <xdr:cNvPr id="6" name="Rectangle 5">
          <a:extLst>
            <a:ext uri="{FF2B5EF4-FFF2-40B4-BE49-F238E27FC236}">
              <a16:creationId xmlns="" xmlns:a16="http://schemas.microsoft.com/office/drawing/2014/main" id="{00000000-0008-0000-0500-000006000000}"/>
            </a:ext>
          </a:extLst>
        </xdr:cNvPr>
        <xdr:cNvSpPr/>
      </xdr:nvSpPr>
      <xdr:spPr>
        <a:xfrm>
          <a:off x="19050" y="0"/>
          <a:ext cx="424949" cy="41078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editAs="absolute">
    <xdr:from>
      <xdr:col>7</xdr:col>
      <xdr:colOff>38100</xdr:colOff>
      <xdr:row>0</xdr:row>
      <xdr:rowOff>104775</xdr:rowOff>
    </xdr:from>
    <xdr:to>
      <xdr:col>7</xdr:col>
      <xdr:colOff>830100</xdr:colOff>
      <xdr:row>2</xdr:row>
      <xdr:rowOff>42450</xdr:rowOff>
    </xdr:to>
    <xdr:sp macro="[0]!page_accueil" textlink="">
      <xdr:nvSpPr>
        <xdr:cNvPr id="9" name="Text Box 4">
          <a:extLst>
            <a:ext uri="{FF2B5EF4-FFF2-40B4-BE49-F238E27FC236}">
              <a16:creationId xmlns="" xmlns:a16="http://schemas.microsoft.com/office/drawing/2014/main" id="{00000000-0008-0000-0500-000009000000}"/>
            </a:ext>
          </a:extLst>
        </xdr:cNvPr>
        <xdr:cNvSpPr txBox="1">
          <a:spLocks noChangeArrowheads="1"/>
        </xdr:cNvSpPr>
      </xdr:nvSpPr>
      <xdr:spPr bwMode="auto">
        <a:xfrm>
          <a:off x="4876800" y="104775"/>
          <a:ext cx="792000" cy="252000"/>
        </a:xfrm>
        <a:prstGeom prst="rect">
          <a:avLst/>
        </a:prstGeom>
        <a:solidFill>
          <a:schemeClr val="tx2">
            <a:lumMod val="60000"/>
            <a:lumOff val="40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ACCUEIL</a:t>
          </a:r>
        </a:p>
      </xdr:txBody>
    </xdr:sp>
    <xdr:clientData fPrintsWithSheet="0"/>
  </xdr:twoCellAnchor>
  <xdr:twoCellAnchor editAs="absolute">
    <xdr:from>
      <xdr:col>10</xdr:col>
      <xdr:colOff>38100</xdr:colOff>
      <xdr:row>0</xdr:row>
      <xdr:rowOff>104774</xdr:rowOff>
    </xdr:from>
    <xdr:to>
      <xdr:col>11</xdr:col>
      <xdr:colOff>30000</xdr:colOff>
      <xdr:row>2</xdr:row>
      <xdr:rowOff>42449</xdr:rowOff>
    </xdr:to>
    <xdr:sp macro="[0]!filtrer_finalistes" textlink="">
      <xdr:nvSpPr>
        <xdr:cNvPr id="10" name="Text Box 4">
          <a:extLst>
            <a:ext uri="{FF2B5EF4-FFF2-40B4-BE49-F238E27FC236}">
              <a16:creationId xmlns="" xmlns:a16="http://schemas.microsoft.com/office/drawing/2014/main" id="{00000000-0008-0000-0500-00000A000000}"/>
            </a:ext>
          </a:extLst>
        </xdr:cNvPr>
        <xdr:cNvSpPr txBox="1">
          <a:spLocks noChangeArrowheads="1"/>
        </xdr:cNvSpPr>
      </xdr:nvSpPr>
      <xdr:spPr bwMode="auto">
        <a:xfrm>
          <a:off x="6705600" y="104774"/>
          <a:ext cx="792000"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900" b="1" i="0" u="none" strike="noStrike" baseline="0">
              <a:solidFill>
                <a:schemeClr val="bg1"/>
              </a:solidFill>
              <a:latin typeface="Arial"/>
              <a:cs typeface="Arial"/>
            </a:rPr>
            <a:t>FILTRER</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editAs="absolute">
    <xdr:from>
      <xdr:col>2</xdr:col>
      <xdr:colOff>200025</xdr:colOff>
      <xdr:row>0</xdr:row>
      <xdr:rowOff>57150</xdr:rowOff>
    </xdr:from>
    <xdr:to>
      <xdr:col>5</xdr:col>
      <xdr:colOff>180975</xdr:colOff>
      <xdr:row>0</xdr:row>
      <xdr:rowOff>285750</xdr:rowOff>
    </xdr:to>
    <xdr:sp macro="[0]!page_accueil" textlink="">
      <xdr:nvSpPr>
        <xdr:cNvPr id="2" name="Text Box 4">
          <a:extLst>
            <a:ext uri="{FF2B5EF4-FFF2-40B4-BE49-F238E27FC236}">
              <a16:creationId xmlns="" xmlns:a16="http://schemas.microsoft.com/office/drawing/2014/main" id="{00000000-0008-0000-0600-000002000000}"/>
            </a:ext>
          </a:extLst>
        </xdr:cNvPr>
        <xdr:cNvSpPr txBox="1">
          <a:spLocks noChangeArrowheads="1"/>
        </xdr:cNvSpPr>
      </xdr:nvSpPr>
      <xdr:spPr bwMode="auto">
        <a:xfrm>
          <a:off x="819150" y="57150"/>
          <a:ext cx="714375" cy="228600"/>
        </a:xfrm>
        <a:prstGeom prst="rect">
          <a:avLst/>
        </a:prstGeom>
        <a:solidFill>
          <a:schemeClr val="accent5">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900" b="1" i="0" u="none" strike="noStrike" baseline="0">
              <a:solidFill>
                <a:schemeClr val="bg1"/>
              </a:solidFill>
              <a:latin typeface="Arial"/>
              <a:cs typeface="Arial"/>
            </a:rPr>
            <a:t>Accueil</a:t>
          </a:r>
        </a:p>
      </xdr:txBody>
    </xdr:sp>
    <xdr:clientData fPrintsWithSheet="0"/>
  </xdr:twoCellAnchor>
  <xdr:twoCellAnchor editAs="absolute">
    <xdr:from>
      <xdr:col>0</xdr:col>
      <xdr:colOff>38101</xdr:colOff>
      <xdr:row>0</xdr:row>
      <xdr:rowOff>0</xdr:rowOff>
    </xdr:from>
    <xdr:to>
      <xdr:col>1</xdr:col>
      <xdr:colOff>85725</xdr:colOff>
      <xdr:row>1</xdr:row>
      <xdr:rowOff>1</xdr:rowOff>
    </xdr:to>
    <xdr:sp macro="[0]!retablit_menu" textlink="">
      <xdr:nvSpPr>
        <xdr:cNvPr id="3" name="Rectangle 2">
          <a:extLst>
            <a:ext uri="{FF2B5EF4-FFF2-40B4-BE49-F238E27FC236}">
              <a16:creationId xmlns="" xmlns:a16="http://schemas.microsoft.com/office/drawing/2014/main" id="{00000000-0008-0000-0600-000003000000}"/>
            </a:ext>
          </a:extLst>
        </xdr:cNvPr>
        <xdr:cNvSpPr/>
      </xdr:nvSpPr>
      <xdr:spPr>
        <a:xfrm>
          <a:off x="38101" y="1"/>
          <a:ext cx="390524" cy="3238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fPrintsWithSheet="0"/>
  </xdr:twoCellAnchor>
  <xdr:twoCellAnchor>
    <xdr:from>
      <xdr:col>4</xdr:col>
      <xdr:colOff>209550</xdr:colOff>
      <xdr:row>10</xdr:row>
      <xdr:rowOff>47625</xdr:rowOff>
    </xdr:from>
    <xdr:to>
      <xdr:col>19</xdr:col>
      <xdr:colOff>114300</xdr:colOff>
      <xdr:row>12</xdr:row>
      <xdr:rowOff>95250</xdr:rowOff>
    </xdr:to>
    <xdr:sp macro="" textlink="">
      <xdr:nvSpPr>
        <xdr:cNvPr id="12" name="Text Box 33">
          <a:extLst>
            <a:ext uri="{FF2B5EF4-FFF2-40B4-BE49-F238E27FC236}">
              <a16:creationId xmlns="" xmlns:a16="http://schemas.microsoft.com/office/drawing/2014/main" id="{00000000-0008-0000-0600-00000C000000}"/>
            </a:ext>
          </a:extLst>
        </xdr:cNvPr>
        <xdr:cNvSpPr txBox="1">
          <a:spLocks noChangeArrowheads="1"/>
        </xdr:cNvSpPr>
      </xdr:nvSpPr>
      <xdr:spPr bwMode="auto">
        <a:xfrm>
          <a:off x="1343025" y="3990975"/>
          <a:ext cx="4086225" cy="800100"/>
        </a:xfrm>
        <a:prstGeom prst="rect">
          <a:avLst/>
        </a:prstGeom>
        <a:solidFill>
          <a:schemeClr val="accent5">
            <a:lumMod val="40000"/>
            <a:lumOff val="60000"/>
          </a:schemeClr>
        </a:solidFill>
        <a:ln>
          <a:noFill/>
        </a:ln>
        <a:effectLst/>
        <a:extLst/>
      </xdr:spPr>
      <xdr:txBody>
        <a:bodyPr vertOverflow="clip" wrap="square" lIns="90000" tIns="46800" rIns="90000" bIns="46800" anchor="ctr" upright="1"/>
        <a:lstStyle/>
        <a:p>
          <a:pPr algn="ctr" rtl="0">
            <a:defRPr sz="1000"/>
          </a:pPr>
          <a:r>
            <a:rPr lang="fr-FR" sz="1100" b="1" i="0" u="none" strike="noStrike" baseline="0">
              <a:solidFill>
                <a:srgbClr val="3333FF"/>
              </a:solidFill>
              <a:latin typeface="Arial"/>
              <a:cs typeface="Arial"/>
            </a:rPr>
            <a:t>Pour ajuster les données au bulletin pré-imprimé il faut</a:t>
          </a:r>
        </a:p>
        <a:p>
          <a:pPr algn="ctr" rtl="0">
            <a:defRPr sz="1000"/>
          </a:pPr>
          <a:r>
            <a:rPr lang="fr-FR" sz="1100" b="1" i="0" u="none" strike="noStrike" baseline="0">
              <a:solidFill>
                <a:srgbClr val="3333FF"/>
              </a:solidFill>
              <a:latin typeface="Arial"/>
              <a:cs typeface="Arial"/>
            </a:rPr>
            <a:t>modifier la largeur ou la hauteur des lignes ou colonnes</a:t>
          </a:r>
        </a:p>
        <a:p>
          <a:pPr algn="ctr" rtl="0">
            <a:defRPr sz="1000"/>
          </a:pPr>
          <a:r>
            <a:rPr lang="fr-FR" sz="1100" b="1" i="0" u="none" strike="noStrike" baseline="0">
              <a:solidFill>
                <a:srgbClr val="3333FF"/>
              </a:solidFill>
              <a:latin typeface="Arial"/>
              <a:cs typeface="Arial"/>
            </a:rPr>
            <a:t>sans en insérer ou en supprimer !  </a:t>
          </a:r>
          <a:r>
            <a:rPr lang="fr-FR" sz="1100" b="0" i="0" u="none" strike="noStrike" baseline="0">
              <a:solidFill>
                <a:srgbClr val="3333FF"/>
              </a:solidFill>
              <a:latin typeface="Arial"/>
              <a:cs typeface="Arial"/>
            </a:rPr>
            <a:t>(p</a:t>
          </a:r>
          <a:r>
            <a:rPr lang="fr-FR" sz="1100" b="0" baseline="0">
              <a:solidFill>
                <a:srgbClr val="3333FF"/>
              </a:solidFill>
              <a:latin typeface="Arial" pitchFamily="34" charset="0"/>
              <a:ea typeface="+mn-ea"/>
              <a:cs typeface="Arial" pitchFamily="34" charset="0"/>
            </a:rPr>
            <a:t>age non protégée)</a:t>
          </a:r>
          <a:endParaRPr lang="fr-FR" sz="1100" b="0" i="0" u="none" strike="noStrike" baseline="0">
            <a:solidFill>
              <a:srgbClr val="3333FF"/>
            </a:solidFill>
            <a:latin typeface="Arial"/>
            <a:cs typeface="Arial"/>
          </a:endParaRPr>
        </a:p>
      </xdr:txBody>
    </xdr:sp>
    <xdr:clientData fPrintsWithSheet="0"/>
  </xdr:twoCellAnchor>
  <xdr:twoCellAnchor editAs="absolute">
    <xdr:from>
      <xdr:col>6</xdr:col>
      <xdr:colOff>9525</xdr:colOff>
      <xdr:row>0</xdr:row>
      <xdr:rowOff>57150</xdr:rowOff>
    </xdr:from>
    <xdr:to>
      <xdr:col>10</xdr:col>
      <xdr:colOff>180976</xdr:colOff>
      <xdr:row>0</xdr:row>
      <xdr:rowOff>295275</xdr:rowOff>
    </xdr:to>
    <xdr:sp macro="[0]!MACRO_IMPRESSION_BULLETIN_POINTAGE" textlink="">
      <xdr:nvSpPr>
        <xdr:cNvPr id="13" name="Text Box 4">
          <a:extLst>
            <a:ext uri="{FF2B5EF4-FFF2-40B4-BE49-F238E27FC236}">
              <a16:creationId xmlns="" xmlns:a16="http://schemas.microsoft.com/office/drawing/2014/main" id="{00000000-0008-0000-0600-00000D000000}"/>
            </a:ext>
          </a:extLst>
        </xdr:cNvPr>
        <xdr:cNvSpPr txBox="1">
          <a:spLocks noChangeArrowheads="1"/>
        </xdr:cNvSpPr>
      </xdr:nvSpPr>
      <xdr:spPr bwMode="auto">
        <a:xfrm>
          <a:off x="1638300" y="57150"/>
          <a:ext cx="1266826" cy="238125"/>
        </a:xfrm>
        <a:prstGeom prst="rect">
          <a:avLst/>
        </a:prstGeom>
        <a:solidFill>
          <a:schemeClr val="accent5"/>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900" b="1" i="0" u="none" strike="noStrike" baseline="0">
              <a:solidFill>
                <a:schemeClr val="bg1"/>
              </a:solidFill>
              <a:latin typeface="Arial"/>
              <a:cs typeface="Arial"/>
            </a:rPr>
            <a:t>Test impression</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editAs="oneCell">
    <xdr:from>
      <xdr:col>15</xdr:col>
      <xdr:colOff>85725</xdr:colOff>
      <xdr:row>1</xdr:row>
      <xdr:rowOff>9526</xdr:rowOff>
    </xdr:from>
    <xdr:to>
      <xdr:col>16</xdr:col>
      <xdr:colOff>400050</xdr:colOff>
      <xdr:row>2</xdr:row>
      <xdr:rowOff>47625</xdr:rowOff>
    </xdr:to>
    <xdr:sp macro="[0]!page_accueil" textlink="">
      <xdr:nvSpPr>
        <xdr:cNvPr id="4" name="Text Box 4">
          <a:extLst>
            <a:ext uri="{FF2B5EF4-FFF2-40B4-BE49-F238E27FC236}">
              <a16:creationId xmlns="" xmlns:a16="http://schemas.microsoft.com/office/drawing/2014/main" id="{00000000-0008-0000-0700-000004000000}"/>
            </a:ext>
          </a:extLst>
        </xdr:cNvPr>
        <xdr:cNvSpPr txBox="1">
          <a:spLocks noChangeArrowheads="1"/>
        </xdr:cNvSpPr>
      </xdr:nvSpPr>
      <xdr:spPr bwMode="auto">
        <a:xfrm flipH="1">
          <a:off x="8172450" y="190501"/>
          <a:ext cx="838200" cy="247649"/>
        </a:xfrm>
        <a:prstGeom prst="rect">
          <a:avLst/>
        </a:prstGeom>
        <a:solidFill>
          <a:schemeClr val="tx2">
            <a:lumMod val="60000"/>
            <a:lumOff val="40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1000" b="1" i="0" u="none" strike="noStrike" baseline="0">
              <a:solidFill>
                <a:schemeClr val="bg1"/>
              </a:solidFill>
              <a:latin typeface="Arial"/>
              <a:cs typeface="Arial"/>
            </a:rPr>
            <a:t>ACCUEIL</a:t>
          </a:r>
        </a:p>
      </xdr:txBody>
    </xdr:sp>
    <xdr:clientData fPrintsWithSheet="0"/>
  </xdr:twoCellAnchor>
  <xdr:twoCellAnchor>
    <xdr:from>
      <xdr:col>0</xdr:col>
      <xdr:colOff>38101</xdr:colOff>
      <xdr:row>0</xdr:row>
      <xdr:rowOff>47625</xdr:rowOff>
    </xdr:from>
    <xdr:to>
      <xdr:col>0</xdr:col>
      <xdr:colOff>323851</xdr:colOff>
      <xdr:row>2</xdr:row>
      <xdr:rowOff>9525</xdr:rowOff>
    </xdr:to>
    <xdr:sp macro="[0]!retablit_menu" textlink="">
      <xdr:nvSpPr>
        <xdr:cNvPr id="5" name="Rectangle 4">
          <a:extLst>
            <a:ext uri="{FF2B5EF4-FFF2-40B4-BE49-F238E27FC236}">
              <a16:creationId xmlns="" xmlns:a16="http://schemas.microsoft.com/office/drawing/2014/main" id="{00000000-0008-0000-0700-000005000000}"/>
            </a:ext>
          </a:extLst>
        </xdr:cNvPr>
        <xdr:cNvSpPr/>
      </xdr:nvSpPr>
      <xdr:spPr>
        <a:xfrm>
          <a:off x="38101" y="47625"/>
          <a:ext cx="285750" cy="352425"/>
        </a:xfrm>
        <a:prstGeom prst="rect">
          <a:avLst/>
        </a:prstGeom>
        <a:noFill/>
        <a:ln w="0">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wsDr>
</file>

<file path=xl/drawings/drawing9.xml><?xml version="1.0" encoding="utf-8"?>
<xdr:wsDr xmlns:xdr="http://schemas.openxmlformats.org/drawingml/2006/spreadsheetDrawing" xmlns:a="http://schemas.openxmlformats.org/drawingml/2006/main">
  <xdr:oneCellAnchor>
    <xdr:from>
      <xdr:col>15</xdr:col>
      <xdr:colOff>276225</xdr:colOff>
      <xdr:row>3</xdr:row>
      <xdr:rowOff>314325</xdr:rowOff>
    </xdr:from>
    <xdr:ext cx="1044000" cy="252000"/>
    <xdr:sp macro="[0]!page_accueil" textlink="">
      <xdr:nvSpPr>
        <xdr:cNvPr id="2" name="Text Box 4">
          <a:extLst>
            <a:ext uri="{FF2B5EF4-FFF2-40B4-BE49-F238E27FC236}">
              <a16:creationId xmlns="" xmlns:a16="http://schemas.microsoft.com/office/drawing/2014/main" id="{00000000-0008-0000-0800-000002000000}"/>
            </a:ext>
          </a:extLst>
        </xdr:cNvPr>
        <xdr:cNvSpPr txBox="1">
          <a:spLocks noChangeArrowheads="1"/>
        </xdr:cNvSpPr>
      </xdr:nvSpPr>
      <xdr:spPr bwMode="auto">
        <a:xfrm>
          <a:off x="5657850" y="314325"/>
          <a:ext cx="1044000"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ACCUEIL</a:t>
          </a:r>
        </a:p>
      </xdr:txBody>
    </xdr:sp>
    <xdr:clientData fPrintsWithSheet="0"/>
  </xdr:oneCellAnchor>
  <xdr:twoCellAnchor editAs="oneCell">
    <xdr:from>
      <xdr:col>15</xdr:col>
      <xdr:colOff>276226</xdr:colOff>
      <xdr:row>5</xdr:row>
      <xdr:rowOff>17497</xdr:rowOff>
    </xdr:from>
    <xdr:to>
      <xdr:col>19</xdr:col>
      <xdr:colOff>66616</xdr:colOff>
      <xdr:row>6</xdr:row>
      <xdr:rowOff>21847</xdr:rowOff>
    </xdr:to>
    <xdr:sp macro="[0]!page_recap" textlink="">
      <xdr:nvSpPr>
        <xdr:cNvPr id="3" name="Text Box 4">
          <a:extLst>
            <a:ext uri="{FF2B5EF4-FFF2-40B4-BE49-F238E27FC236}">
              <a16:creationId xmlns="" xmlns:a16="http://schemas.microsoft.com/office/drawing/2014/main" id="{00000000-0008-0000-0800-000003000000}"/>
            </a:ext>
          </a:extLst>
        </xdr:cNvPr>
        <xdr:cNvSpPr txBox="1">
          <a:spLocks noChangeArrowheads="1"/>
        </xdr:cNvSpPr>
      </xdr:nvSpPr>
      <xdr:spPr bwMode="auto">
        <a:xfrm>
          <a:off x="5657851" y="627097"/>
          <a:ext cx="1044000" cy="252000"/>
        </a:xfrm>
        <a:prstGeom prst="rect">
          <a:avLst/>
        </a:prstGeom>
        <a:solidFill>
          <a:srgbClr val="FF6600"/>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TABL. DE BORD</a:t>
          </a:r>
        </a:p>
      </xdr:txBody>
    </xdr:sp>
    <xdr:clientData fPrintsWithSheet="0"/>
  </xdr:twoCellAnchor>
  <xdr:twoCellAnchor>
    <xdr:from>
      <xdr:col>0</xdr:col>
      <xdr:colOff>47625</xdr:colOff>
      <xdr:row>3</xdr:row>
      <xdr:rowOff>19051</xdr:rowOff>
    </xdr:from>
    <xdr:to>
      <xdr:col>0</xdr:col>
      <xdr:colOff>495300</xdr:colOff>
      <xdr:row>4</xdr:row>
      <xdr:rowOff>161925</xdr:rowOff>
    </xdr:to>
    <xdr:sp macro="[0]!retablit_menu" textlink="">
      <xdr:nvSpPr>
        <xdr:cNvPr id="4" name="Rectangle 3">
          <a:extLst>
            <a:ext uri="{FF2B5EF4-FFF2-40B4-BE49-F238E27FC236}">
              <a16:creationId xmlns="" xmlns:a16="http://schemas.microsoft.com/office/drawing/2014/main" id="{00000000-0008-0000-0800-000004000000}"/>
            </a:ext>
          </a:extLst>
        </xdr:cNvPr>
        <xdr:cNvSpPr/>
      </xdr:nvSpPr>
      <xdr:spPr>
        <a:xfrm>
          <a:off x="47625" y="19051"/>
          <a:ext cx="447675" cy="32384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editAs="oneCell">
    <xdr:from>
      <xdr:col>15</xdr:col>
      <xdr:colOff>295275</xdr:colOff>
      <xdr:row>6</xdr:row>
      <xdr:rowOff>104775</xdr:rowOff>
    </xdr:from>
    <xdr:to>
      <xdr:col>19</xdr:col>
      <xdr:colOff>66675</xdr:colOff>
      <xdr:row>7</xdr:row>
      <xdr:rowOff>166275</xdr:rowOff>
    </xdr:to>
    <xdr:sp macro="[0]!message_page_tableau_nordique" textlink="">
      <xdr:nvSpPr>
        <xdr:cNvPr id="5" name="Text Box 4">
          <a:extLst>
            <a:ext uri="{FF2B5EF4-FFF2-40B4-BE49-F238E27FC236}">
              <a16:creationId xmlns="" xmlns:a16="http://schemas.microsoft.com/office/drawing/2014/main" id="{00000000-0008-0000-0800-000005000000}"/>
            </a:ext>
          </a:extLst>
        </xdr:cNvPr>
        <xdr:cNvSpPr txBox="1">
          <a:spLocks noChangeArrowheads="1"/>
        </xdr:cNvSpPr>
      </xdr:nvSpPr>
      <xdr:spPr bwMode="auto">
        <a:xfrm>
          <a:off x="5676900" y="981075"/>
          <a:ext cx="1028700"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MESSAGE</a:t>
          </a:r>
          <a:endParaRPr lang="fr-FR" sz="800" b="0" i="0" u="none" strike="noStrike" baseline="0">
            <a:solidFill>
              <a:schemeClr val="bg1"/>
            </a:solidFill>
            <a:latin typeface="Arial"/>
            <a:cs typeface="Arial"/>
          </a:endParaRP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0</xdr:col>
      <xdr:colOff>59532</xdr:colOff>
      <xdr:row>3</xdr:row>
      <xdr:rowOff>26195</xdr:rowOff>
    </xdr:from>
    <xdr:to>
      <xdr:col>0</xdr:col>
      <xdr:colOff>466725</xdr:colOff>
      <xdr:row>4</xdr:row>
      <xdr:rowOff>114301</xdr:rowOff>
    </xdr:to>
    <xdr:sp macro="[0]!retablit_menu" textlink="">
      <xdr:nvSpPr>
        <xdr:cNvPr id="2" name="Rectangle 1">
          <a:extLst>
            <a:ext uri="{FF2B5EF4-FFF2-40B4-BE49-F238E27FC236}">
              <a16:creationId xmlns="" xmlns:a16="http://schemas.microsoft.com/office/drawing/2014/main" id="{00000000-0008-0000-0900-000002000000}"/>
            </a:ext>
          </a:extLst>
        </xdr:cNvPr>
        <xdr:cNvSpPr/>
      </xdr:nvSpPr>
      <xdr:spPr>
        <a:xfrm>
          <a:off x="59532" y="26195"/>
          <a:ext cx="407193" cy="24050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oneCellAnchor>
    <xdr:from>
      <xdr:col>4</xdr:col>
      <xdr:colOff>554829</xdr:colOff>
      <xdr:row>3</xdr:row>
      <xdr:rowOff>83343</xdr:rowOff>
    </xdr:from>
    <xdr:ext cx="740571" cy="252000"/>
    <xdr:sp macro="[0]!page_accueil" textlink="">
      <xdr:nvSpPr>
        <xdr:cNvPr id="3" name="Text Box 4">
          <a:extLst>
            <a:ext uri="{FF2B5EF4-FFF2-40B4-BE49-F238E27FC236}">
              <a16:creationId xmlns="" xmlns:a16="http://schemas.microsoft.com/office/drawing/2014/main" id="{00000000-0008-0000-0900-000003000000}"/>
            </a:ext>
          </a:extLst>
        </xdr:cNvPr>
        <xdr:cNvSpPr txBox="1">
          <a:spLocks noChangeArrowheads="1"/>
        </xdr:cNvSpPr>
      </xdr:nvSpPr>
      <xdr:spPr bwMode="auto">
        <a:xfrm>
          <a:off x="1869279" y="83343"/>
          <a:ext cx="740571"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ACCUEIL</a:t>
          </a:r>
        </a:p>
      </xdr:txBody>
    </xdr:sp>
    <xdr:clientData fPrintsWithSheet="0"/>
  </xdr:oneCellAnchor>
  <xdr:twoCellAnchor editAs="oneCell">
    <xdr:from>
      <xdr:col>7</xdr:col>
      <xdr:colOff>142876</xdr:colOff>
      <xdr:row>3</xdr:row>
      <xdr:rowOff>79409</xdr:rowOff>
    </xdr:from>
    <xdr:to>
      <xdr:col>9</xdr:col>
      <xdr:colOff>180150</xdr:colOff>
      <xdr:row>3</xdr:row>
      <xdr:rowOff>331409</xdr:rowOff>
    </xdr:to>
    <xdr:sp macro="[0]!page_recap" textlink="">
      <xdr:nvSpPr>
        <xdr:cNvPr id="4" name="Text Box 4">
          <a:extLst>
            <a:ext uri="{FF2B5EF4-FFF2-40B4-BE49-F238E27FC236}">
              <a16:creationId xmlns="" xmlns:a16="http://schemas.microsoft.com/office/drawing/2014/main" id="{00000000-0008-0000-0900-000004000000}"/>
            </a:ext>
          </a:extLst>
        </xdr:cNvPr>
        <xdr:cNvSpPr txBox="1">
          <a:spLocks noChangeArrowheads="1"/>
        </xdr:cNvSpPr>
      </xdr:nvSpPr>
      <xdr:spPr bwMode="auto">
        <a:xfrm>
          <a:off x="2705101" y="79409"/>
          <a:ext cx="1008824" cy="252000"/>
        </a:xfrm>
        <a:prstGeom prst="rect">
          <a:avLst/>
        </a:prstGeom>
        <a:solidFill>
          <a:srgbClr val="FF6600"/>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TABL. DE BORD</a:t>
          </a:r>
        </a:p>
      </xdr:txBody>
    </xdr:sp>
    <xdr:clientData fPrintsWithSheet="0"/>
  </xdr:twoCellAnchor>
  <xdr:twoCellAnchor editAs="oneCell">
    <xdr:from>
      <xdr:col>10</xdr:col>
      <xdr:colOff>14287</xdr:colOff>
      <xdr:row>3</xdr:row>
      <xdr:rowOff>82551</xdr:rowOff>
    </xdr:from>
    <xdr:to>
      <xdr:col>10</xdr:col>
      <xdr:colOff>714375</xdr:colOff>
      <xdr:row>3</xdr:row>
      <xdr:rowOff>334551</xdr:rowOff>
    </xdr:to>
    <xdr:sp macro="[0]!message_page_tableau_appariement" textlink="">
      <xdr:nvSpPr>
        <xdr:cNvPr id="5" name="Text Box 4">
          <a:extLst>
            <a:ext uri="{FF2B5EF4-FFF2-40B4-BE49-F238E27FC236}">
              <a16:creationId xmlns="" xmlns:a16="http://schemas.microsoft.com/office/drawing/2014/main" id="{00000000-0008-0000-0900-000005000000}"/>
            </a:ext>
          </a:extLst>
        </xdr:cNvPr>
        <xdr:cNvSpPr txBox="1">
          <a:spLocks noChangeArrowheads="1"/>
        </xdr:cNvSpPr>
      </xdr:nvSpPr>
      <xdr:spPr bwMode="auto">
        <a:xfrm>
          <a:off x="3824287" y="82551"/>
          <a:ext cx="700088"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MESSAGE</a:t>
          </a:r>
          <a:endParaRPr lang="fr-FR" sz="800" b="0" i="0" u="none" strike="noStrike" baseline="0">
            <a:solidFill>
              <a:schemeClr val="bg1"/>
            </a:solidFill>
            <a:latin typeface="Arial"/>
            <a:cs typeface="Arial"/>
          </a:endParaRPr>
        </a:p>
      </xdr:txBody>
    </xdr:sp>
    <xdr:clientData fPrintsWithSheet="0"/>
  </xdr:twoCellAnchor>
  <xdr:twoCellAnchor>
    <xdr:from>
      <xdr:col>12</xdr:col>
      <xdr:colOff>1457325</xdr:colOff>
      <xdr:row>21</xdr:row>
      <xdr:rowOff>202406</xdr:rowOff>
    </xdr:from>
    <xdr:to>
      <xdr:col>15</xdr:col>
      <xdr:colOff>0</xdr:colOff>
      <xdr:row>23</xdr:row>
      <xdr:rowOff>66675</xdr:rowOff>
    </xdr:to>
    <xdr:sp macro="[0]!message_rectifier_clt_disqualification" textlink="">
      <xdr:nvSpPr>
        <xdr:cNvPr id="7" name="Text Box 4">
          <a:extLst>
            <a:ext uri="{FF2B5EF4-FFF2-40B4-BE49-F238E27FC236}">
              <a16:creationId xmlns="" xmlns:a16="http://schemas.microsoft.com/office/drawing/2014/main" id="{00000000-0008-0000-0900-000007000000}"/>
            </a:ext>
          </a:extLst>
        </xdr:cNvPr>
        <xdr:cNvSpPr txBox="1">
          <a:spLocks noChangeArrowheads="1"/>
        </xdr:cNvSpPr>
      </xdr:nvSpPr>
      <xdr:spPr bwMode="auto">
        <a:xfrm>
          <a:off x="6296025" y="4479131"/>
          <a:ext cx="1362075" cy="330994"/>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RECTIF. CLASSEMENT </a:t>
          </a:r>
        </a:p>
        <a:p>
          <a:pPr algn="ctr" rtl="0">
            <a:defRPr sz="1000"/>
          </a:pPr>
          <a:r>
            <a:rPr lang="fr-FR" sz="800" b="1" i="0" u="none" strike="noStrike" baseline="0">
              <a:solidFill>
                <a:schemeClr val="bg1"/>
              </a:solidFill>
              <a:latin typeface="Arial"/>
              <a:cs typeface="Arial"/>
            </a:rPr>
            <a:t>APRES DISQUAL.</a:t>
          </a:r>
        </a:p>
      </xdr:txBody>
    </xdr:sp>
    <xdr:clientData fPrintsWithSheet="0"/>
  </xdr:twoCellAnchor>
  <xdr:twoCellAnchor editAs="absolute">
    <xdr:from>
      <xdr:col>1</xdr:col>
      <xdr:colOff>85725</xdr:colOff>
      <xdr:row>4</xdr:row>
      <xdr:rowOff>266700</xdr:rowOff>
    </xdr:from>
    <xdr:to>
      <xdr:col>5</xdr:col>
      <xdr:colOff>133350</xdr:colOff>
      <xdr:row>5</xdr:row>
      <xdr:rowOff>333375</xdr:rowOff>
    </xdr:to>
    <xdr:sp macro="" textlink="">
      <xdr:nvSpPr>
        <xdr:cNvPr id="8" name="ZoneTexte 7">
          <a:extLst>
            <a:ext uri="{FF2B5EF4-FFF2-40B4-BE49-F238E27FC236}">
              <a16:creationId xmlns="" xmlns:a16="http://schemas.microsoft.com/office/drawing/2014/main" id="{00000000-0008-0000-0900-000008000000}"/>
            </a:ext>
          </a:extLst>
        </xdr:cNvPr>
        <xdr:cNvSpPr txBox="1"/>
      </xdr:nvSpPr>
      <xdr:spPr bwMode="auto">
        <a:xfrm>
          <a:off x="800100" y="628650"/>
          <a:ext cx="1419225" cy="371475"/>
        </a:xfrm>
        <a:prstGeom prst="rect">
          <a:avLst/>
        </a:prstGeom>
        <a:solidFill>
          <a:srgbClr val="FFFF99"/>
        </a:solidFill>
        <a:ln w="9525">
          <a:noFill/>
          <a:miter lim="800000"/>
          <a:headEnd/>
          <a:tailEnd/>
        </a:ln>
        <a:effectLst/>
      </xdr:spPr>
      <xdr:txBody>
        <a:bodyPr vertOverflow="clip" wrap="square" lIns="36000" tIns="36000" rIns="36000" bIns="36000" rtlCol="0" anchor="ctr" upright="1"/>
        <a:lstStyle/>
        <a:p>
          <a:pPr algn="ctr" rtl="0"/>
          <a:r>
            <a:rPr lang="fr-FR" sz="800" b="1" i="0" u="none" strike="noStrike" baseline="0">
              <a:solidFill>
                <a:schemeClr val="accent1">
                  <a:lumMod val="75000"/>
                </a:schemeClr>
              </a:solidFill>
              <a:latin typeface="Arial"/>
              <a:cs typeface="Arial"/>
            </a:rPr>
            <a:t>Si 5 lutteurs le combat</a:t>
          </a:r>
        </a:p>
        <a:p>
          <a:pPr algn="ctr" rtl="0"/>
          <a:r>
            <a:rPr lang="fr-FR" sz="800" b="1" i="0" u="none" strike="noStrike" baseline="0">
              <a:solidFill>
                <a:schemeClr val="accent1">
                  <a:lumMod val="75000"/>
                </a:schemeClr>
              </a:solidFill>
              <a:latin typeface="Arial"/>
              <a:cs typeface="Arial"/>
            </a:rPr>
            <a:t>3e-4e doit se réaliser !</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0</xdr:col>
      <xdr:colOff>47626</xdr:colOff>
      <xdr:row>3</xdr:row>
      <xdr:rowOff>19050</xdr:rowOff>
    </xdr:from>
    <xdr:to>
      <xdr:col>0</xdr:col>
      <xdr:colOff>485775</xdr:colOff>
      <xdr:row>3</xdr:row>
      <xdr:rowOff>247649</xdr:rowOff>
    </xdr:to>
    <xdr:sp macro="[0]!retablit_menu" textlink="">
      <xdr:nvSpPr>
        <xdr:cNvPr id="2" name="Rectangle 1">
          <a:extLst>
            <a:ext uri="{FF2B5EF4-FFF2-40B4-BE49-F238E27FC236}">
              <a16:creationId xmlns="" xmlns:a16="http://schemas.microsoft.com/office/drawing/2014/main" id="{00000000-0008-0000-0A00-000002000000}"/>
            </a:ext>
          </a:extLst>
        </xdr:cNvPr>
        <xdr:cNvSpPr/>
      </xdr:nvSpPr>
      <xdr:spPr>
        <a:xfrm>
          <a:off x="47626" y="19050"/>
          <a:ext cx="438149" cy="22859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oneCellAnchor>
    <xdr:from>
      <xdr:col>7</xdr:col>
      <xdr:colOff>85725</xdr:colOff>
      <xdr:row>3</xdr:row>
      <xdr:rowOff>232534</xdr:rowOff>
    </xdr:from>
    <xdr:ext cx="740571" cy="252000"/>
    <xdr:sp macro="[0]!page_accueil" textlink="">
      <xdr:nvSpPr>
        <xdr:cNvPr id="9" name="Text Box 4">
          <a:extLst>
            <a:ext uri="{FF2B5EF4-FFF2-40B4-BE49-F238E27FC236}">
              <a16:creationId xmlns="" xmlns:a16="http://schemas.microsoft.com/office/drawing/2014/main" id="{00000000-0008-0000-0A00-000009000000}"/>
            </a:ext>
          </a:extLst>
        </xdr:cNvPr>
        <xdr:cNvSpPr txBox="1">
          <a:spLocks noChangeArrowheads="1"/>
        </xdr:cNvSpPr>
      </xdr:nvSpPr>
      <xdr:spPr bwMode="auto">
        <a:xfrm>
          <a:off x="2171700" y="232534"/>
          <a:ext cx="740571"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ACCUEIL</a:t>
          </a:r>
        </a:p>
      </xdr:txBody>
    </xdr:sp>
    <xdr:clientData fPrintsWithSheet="0"/>
  </xdr:oneCellAnchor>
  <xdr:twoCellAnchor editAs="oneCell">
    <xdr:from>
      <xdr:col>9</xdr:col>
      <xdr:colOff>235747</xdr:colOff>
      <xdr:row>3</xdr:row>
      <xdr:rowOff>228600</xdr:rowOff>
    </xdr:from>
    <xdr:to>
      <xdr:col>13</xdr:col>
      <xdr:colOff>81697</xdr:colOff>
      <xdr:row>4</xdr:row>
      <xdr:rowOff>232950</xdr:rowOff>
    </xdr:to>
    <xdr:sp macro="[0]!page_recap" textlink="">
      <xdr:nvSpPr>
        <xdr:cNvPr id="10" name="Text Box 4">
          <a:extLst>
            <a:ext uri="{FF2B5EF4-FFF2-40B4-BE49-F238E27FC236}">
              <a16:creationId xmlns="" xmlns:a16="http://schemas.microsoft.com/office/drawing/2014/main" id="{00000000-0008-0000-0A00-00000A000000}"/>
            </a:ext>
          </a:extLst>
        </xdr:cNvPr>
        <xdr:cNvSpPr txBox="1">
          <a:spLocks noChangeArrowheads="1"/>
        </xdr:cNvSpPr>
      </xdr:nvSpPr>
      <xdr:spPr bwMode="auto">
        <a:xfrm>
          <a:off x="3007522" y="228600"/>
          <a:ext cx="1008000" cy="252000"/>
        </a:xfrm>
        <a:prstGeom prst="rect">
          <a:avLst/>
        </a:prstGeom>
        <a:solidFill>
          <a:srgbClr val="FF6600"/>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TABL. DE BORD</a:t>
          </a:r>
        </a:p>
      </xdr:txBody>
    </xdr:sp>
    <xdr:clientData fPrintsWithSheet="0"/>
  </xdr:twoCellAnchor>
  <xdr:twoCellAnchor editAs="oneCell">
    <xdr:from>
      <xdr:col>13</xdr:col>
      <xdr:colOff>192883</xdr:colOff>
      <xdr:row>3</xdr:row>
      <xdr:rowOff>231742</xdr:rowOff>
    </xdr:from>
    <xdr:to>
      <xdr:col>15</xdr:col>
      <xdr:colOff>207171</xdr:colOff>
      <xdr:row>4</xdr:row>
      <xdr:rowOff>236092</xdr:rowOff>
    </xdr:to>
    <xdr:sp macro="[0]!message_page_tableau_appariement" textlink="">
      <xdr:nvSpPr>
        <xdr:cNvPr id="11" name="Text Box 4">
          <a:extLst>
            <a:ext uri="{FF2B5EF4-FFF2-40B4-BE49-F238E27FC236}">
              <a16:creationId xmlns="" xmlns:a16="http://schemas.microsoft.com/office/drawing/2014/main" id="{00000000-0008-0000-0A00-00000B000000}"/>
            </a:ext>
          </a:extLst>
        </xdr:cNvPr>
        <xdr:cNvSpPr txBox="1">
          <a:spLocks noChangeArrowheads="1"/>
        </xdr:cNvSpPr>
      </xdr:nvSpPr>
      <xdr:spPr bwMode="auto">
        <a:xfrm>
          <a:off x="4126708" y="231742"/>
          <a:ext cx="700088" cy="252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MESSAGE</a:t>
          </a:r>
          <a:endParaRPr lang="fr-FR" sz="800" b="0" i="0" u="none" strike="noStrike" baseline="0">
            <a:solidFill>
              <a:schemeClr val="bg1"/>
            </a:solidFill>
            <a:latin typeface="Arial"/>
            <a:cs typeface="Arial"/>
          </a:endParaRPr>
        </a:p>
      </xdr:txBody>
    </xdr:sp>
    <xdr:clientData fPrintsWithSheet="0"/>
  </xdr:twoCellAnchor>
  <xdr:twoCellAnchor>
    <xdr:from>
      <xdr:col>32</xdr:col>
      <xdr:colOff>140496</xdr:colOff>
      <xdr:row>7</xdr:row>
      <xdr:rowOff>8697</xdr:rowOff>
    </xdr:from>
    <xdr:to>
      <xdr:col>36</xdr:col>
      <xdr:colOff>26196</xdr:colOff>
      <xdr:row>8</xdr:row>
      <xdr:rowOff>234915</xdr:rowOff>
    </xdr:to>
    <xdr:sp macro="[0]!message_rectifier_clt_disqualification" textlink="">
      <xdr:nvSpPr>
        <xdr:cNvPr id="12" name="Text Box 4">
          <a:extLst>
            <a:ext uri="{FF2B5EF4-FFF2-40B4-BE49-F238E27FC236}">
              <a16:creationId xmlns="" xmlns:a16="http://schemas.microsoft.com/office/drawing/2014/main" id="{00000000-0008-0000-0A00-00000C000000}"/>
            </a:ext>
          </a:extLst>
        </xdr:cNvPr>
        <xdr:cNvSpPr txBox="1">
          <a:spLocks noChangeArrowheads="1"/>
        </xdr:cNvSpPr>
      </xdr:nvSpPr>
      <xdr:spPr bwMode="auto">
        <a:xfrm>
          <a:off x="10779921" y="1313622"/>
          <a:ext cx="1638300" cy="369093"/>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800" b="1" i="0" u="none" strike="noStrike" baseline="0">
              <a:solidFill>
                <a:schemeClr val="bg1"/>
              </a:solidFill>
              <a:latin typeface="Arial"/>
              <a:cs typeface="Arial"/>
            </a:rPr>
            <a:t>RECTIFIER CLASSEMENT </a:t>
          </a:r>
        </a:p>
        <a:p>
          <a:pPr algn="ctr" rtl="0">
            <a:defRPr sz="1000"/>
          </a:pPr>
          <a:r>
            <a:rPr lang="fr-FR" sz="800" b="1" i="0" u="none" strike="noStrike" baseline="0">
              <a:solidFill>
                <a:schemeClr val="bg1"/>
              </a:solidFill>
              <a:latin typeface="Arial"/>
              <a:cs typeface="Arial"/>
            </a:rPr>
            <a:t>APRES DISQUALIFICATION</a:t>
          </a: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0</xdr:col>
      <xdr:colOff>23814</xdr:colOff>
      <xdr:row>3</xdr:row>
      <xdr:rowOff>23812</xdr:rowOff>
    </xdr:from>
    <xdr:to>
      <xdr:col>0</xdr:col>
      <xdr:colOff>373064</xdr:colOff>
      <xdr:row>3</xdr:row>
      <xdr:rowOff>238126</xdr:rowOff>
    </xdr:to>
    <xdr:sp macro="[0]!retablit_menu" textlink="">
      <xdr:nvSpPr>
        <xdr:cNvPr id="2" name="Rectangle 1">
          <a:extLst>
            <a:ext uri="{FF2B5EF4-FFF2-40B4-BE49-F238E27FC236}">
              <a16:creationId xmlns="" xmlns:a16="http://schemas.microsoft.com/office/drawing/2014/main" id="{00000000-0008-0000-0B00-000002000000}"/>
            </a:ext>
          </a:extLst>
        </xdr:cNvPr>
        <xdr:cNvSpPr/>
      </xdr:nvSpPr>
      <xdr:spPr>
        <a:xfrm>
          <a:off x="23814" y="23812"/>
          <a:ext cx="349250" cy="21431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oneCellAnchor>
    <xdr:from>
      <xdr:col>7</xdr:col>
      <xdr:colOff>63507</xdr:colOff>
      <xdr:row>3</xdr:row>
      <xdr:rowOff>146809</xdr:rowOff>
    </xdr:from>
    <xdr:ext cx="740571" cy="198000"/>
    <xdr:sp macro="[0]!page_accueil" textlink="">
      <xdr:nvSpPr>
        <xdr:cNvPr id="9" name="Text Box 4">
          <a:extLst>
            <a:ext uri="{FF2B5EF4-FFF2-40B4-BE49-F238E27FC236}">
              <a16:creationId xmlns="" xmlns:a16="http://schemas.microsoft.com/office/drawing/2014/main" id="{00000000-0008-0000-0B00-000009000000}"/>
            </a:ext>
          </a:extLst>
        </xdr:cNvPr>
        <xdr:cNvSpPr txBox="1">
          <a:spLocks noChangeArrowheads="1"/>
        </xdr:cNvSpPr>
      </xdr:nvSpPr>
      <xdr:spPr bwMode="auto">
        <a:xfrm>
          <a:off x="1857382" y="146809"/>
          <a:ext cx="740571" cy="198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700" b="1" i="0" u="none" strike="noStrike" baseline="0">
              <a:solidFill>
                <a:schemeClr val="bg1"/>
              </a:solidFill>
              <a:latin typeface="Arial"/>
              <a:cs typeface="Arial"/>
            </a:rPr>
            <a:t>ACCUEIL</a:t>
          </a:r>
        </a:p>
      </xdr:txBody>
    </xdr:sp>
    <xdr:clientData fPrintsWithSheet="0"/>
  </xdr:oneCellAnchor>
  <xdr:twoCellAnchor editAs="oneCell">
    <xdr:from>
      <xdr:col>10</xdr:col>
      <xdr:colOff>129391</xdr:colOff>
      <xdr:row>3</xdr:row>
      <xdr:rowOff>142875</xdr:rowOff>
    </xdr:from>
    <xdr:to>
      <xdr:col>13</xdr:col>
      <xdr:colOff>223454</xdr:colOff>
      <xdr:row>4</xdr:row>
      <xdr:rowOff>94812</xdr:rowOff>
    </xdr:to>
    <xdr:sp macro="[0]!page_recap" textlink="">
      <xdr:nvSpPr>
        <xdr:cNvPr id="10" name="Text Box 4">
          <a:extLst>
            <a:ext uri="{FF2B5EF4-FFF2-40B4-BE49-F238E27FC236}">
              <a16:creationId xmlns="" xmlns:a16="http://schemas.microsoft.com/office/drawing/2014/main" id="{00000000-0008-0000-0B00-00000A000000}"/>
            </a:ext>
          </a:extLst>
        </xdr:cNvPr>
        <xdr:cNvSpPr txBox="1">
          <a:spLocks noChangeArrowheads="1"/>
        </xdr:cNvSpPr>
      </xdr:nvSpPr>
      <xdr:spPr bwMode="auto">
        <a:xfrm>
          <a:off x="2693204" y="142875"/>
          <a:ext cx="864000" cy="198000"/>
        </a:xfrm>
        <a:prstGeom prst="rect">
          <a:avLst/>
        </a:prstGeom>
        <a:solidFill>
          <a:srgbClr val="FF6600"/>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700" b="1" i="0" u="none" strike="noStrike" baseline="0">
              <a:solidFill>
                <a:schemeClr val="bg1"/>
              </a:solidFill>
              <a:latin typeface="Arial"/>
              <a:cs typeface="Arial"/>
            </a:rPr>
            <a:t>TABL. DE BORD</a:t>
          </a:r>
        </a:p>
      </xdr:txBody>
    </xdr:sp>
    <xdr:clientData fPrintsWithSheet="0"/>
  </xdr:twoCellAnchor>
  <xdr:twoCellAnchor editAs="oneCell">
    <xdr:from>
      <xdr:col>13</xdr:col>
      <xdr:colOff>343694</xdr:colOff>
      <xdr:row>3</xdr:row>
      <xdr:rowOff>146017</xdr:rowOff>
    </xdr:from>
    <xdr:to>
      <xdr:col>16</xdr:col>
      <xdr:colOff>273844</xdr:colOff>
      <xdr:row>4</xdr:row>
      <xdr:rowOff>97954</xdr:rowOff>
    </xdr:to>
    <xdr:sp macro="[0]!message_page_tableau_appariement" textlink="">
      <xdr:nvSpPr>
        <xdr:cNvPr id="11" name="Text Box 4">
          <a:extLst>
            <a:ext uri="{FF2B5EF4-FFF2-40B4-BE49-F238E27FC236}">
              <a16:creationId xmlns="" xmlns:a16="http://schemas.microsoft.com/office/drawing/2014/main" id="{00000000-0008-0000-0B00-00000B000000}"/>
            </a:ext>
          </a:extLst>
        </xdr:cNvPr>
        <xdr:cNvSpPr txBox="1">
          <a:spLocks noChangeArrowheads="1"/>
        </xdr:cNvSpPr>
      </xdr:nvSpPr>
      <xdr:spPr bwMode="auto">
        <a:xfrm>
          <a:off x="3677444" y="146017"/>
          <a:ext cx="700088" cy="198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700" b="1" i="0" u="none" strike="noStrike" baseline="0">
              <a:solidFill>
                <a:schemeClr val="bg1"/>
              </a:solidFill>
              <a:latin typeface="Arial"/>
              <a:cs typeface="Arial"/>
            </a:rPr>
            <a:t>MESSAGE</a:t>
          </a:r>
          <a:endParaRPr lang="fr-FR" sz="700" b="0" i="0" u="none" strike="noStrike" baseline="0">
            <a:solidFill>
              <a:schemeClr val="bg1"/>
            </a:solidFill>
            <a:latin typeface="Arial"/>
            <a:cs typeface="Arial"/>
          </a:endParaRPr>
        </a:p>
      </xdr:txBody>
    </xdr:sp>
    <xdr:clientData fPrintsWithSheet="0"/>
  </xdr:twoCellAnchor>
  <xdr:twoCellAnchor>
    <xdr:from>
      <xdr:col>16</xdr:col>
      <xdr:colOff>369093</xdr:colOff>
      <xdr:row>3</xdr:row>
      <xdr:rowOff>140460</xdr:rowOff>
    </xdr:from>
    <xdr:to>
      <xdr:col>21</xdr:col>
      <xdr:colOff>142875</xdr:colOff>
      <xdr:row>4</xdr:row>
      <xdr:rowOff>92397</xdr:rowOff>
    </xdr:to>
    <xdr:sp macro="[0]!message_rectifier_clt_disqualification" textlink="">
      <xdr:nvSpPr>
        <xdr:cNvPr id="12" name="Text Box 4">
          <a:extLst>
            <a:ext uri="{FF2B5EF4-FFF2-40B4-BE49-F238E27FC236}">
              <a16:creationId xmlns="" xmlns:a16="http://schemas.microsoft.com/office/drawing/2014/main" id="{00000000-0008-0000-0B00-00000C000000}"/>
            </a:ext>
          </a:extLst>
        </xdr:cNvPr>
        <xdr:cNvSpPr txBox="1">
          <a:spLocks noChangeArrowheads="1"/>
        </xdr:cNvSpPr>
      </xdr:nvSpPr>
      <xdr:spPr bwMode="auto">
        <a:xfrm>
          <a:off x="4472781" y="140460"/>
          <a:ext cx="1115219" cy="198000"/>
        </a:xfrm>
        <a:prstGeom prst="rect">
          <a:avLst/>
        </a:prstGeom>
        <a:solidFill>
          <a:schemeClr val="accent1">
            <a:lumMod val="75000"/>
          </a:schemeClr>
        </a:solidFill>
        <a:ln w="9525">
          <a:noFill/>
          <a:miter lim="800000"/>
          <a:headEnd/>
          <a:tailEnd/>
        </a:ln>
        <a:effectLst>
          <a:outerShdw blurRad="88900" dist="38100" dir="3300000" sx="101000" sy="101000" algn="tl" rotWithShape="0">
            <a:prstClr val="black">
              <a:alpha val="59000"/>
            </a:prstClr>
          </a:outerShdw>
        </a:effectLst>
      </xdr:spPr>
      <xdr:txBody>
        <a:bodyPr vertOverflow="clip" wrap="square" lIns="0" tIns="0" rIns="0" bIns="0" anchor="ctr" upright="1"/>
        <a:lstStyle/>
        <a:p>
          <a:pPr algn="ctr" rtl="0">
            <a:defRPr sz="1000"/>
          </a:pPr>
          <a:r>
            <a:rPr lang="fr-FR" sz="700" b="1" i="0" u="none" strike="noStrike" baseline="0">
              <a:solidFill>
                <a:schemeClr val="bg1"/>
              </a:solidFill>
              <a:latin typeface="Arial"/>
              <a:cs typeface="Arial"/>
            </a:rPr>
            <a:t> CLASS. APRES DISQU.</a:t>
          </a:r>
        </a:p>
      </xdr:txBody>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SERVEUR\05%20VIE%20FEDERALE\01%20CHAMPIONNATS%20LUTTE\APPARIEMENT\APPARIEMENT%20FFL\01%20APPARIEMENT%20FFL%20VERSIONS%202017\01%20PROGRAMME%20GESTION%20COMPETITION%202017\01%20DEGLANE%202015\01%20GESTION%20COMPET%20JMG\00_GESTION_FEM_DEGLANE_201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SERVEUR\05%20VIE%20FEDERALE\01%20CHAMPIONNATS%20LUTTE\APPARIEMENT\APPARIEMENT%20FFL\01%20APPARIEMENT%20FFL%20VERSIONS%202017\01%20PROGRAMME%20GESTION%20COMPETITION%202017\GEST_COMP_FFL\00%20PROJET%202017\GEST_MIN_LIB_201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UEIL"/>
      <sheetName val="bbd_lutteurs"/>
      <sheetName val="RECAP_INSCRITS"/>
      <sheetName val="PESEE"/>
      <sheetName val="APPARIEMENT"/>
      <sheetName val="participation"/>
      <sheetName val="bdd_liste_combats"/>
      <sheetName val="liste_combats"/>
      <sheetName val="CLASSEMENT_INDIVIDUEL"/>
      <sheetName val="RESULTATS_PAYS"/>
      <sheetName val="bdd_combat_tour"/>
      <sheetName val="CLASSEMENT"/>
    </sheetNames>
    <sheetDataSet>
      <sheetData sheetId="0">
        <row r="5">
          <cell r="B5" t="str">
            <v>DEGLANE</v>
          </cell>
        </row>
        <row r="9">
          <cell r="B9" t="str">
            <v>FEMININE</v>
          </cell>
        </row>
      </sheetData>
      <sheetData sheetId="1">
        <row r="8">
          <cell r="C8" t="str">
            <v>481</v>
          </cell>
        </row>
      </sheetData>
      <sheetData sheetId="2" refreshError="1"/>
      <sheetData sheetId="3">
        <row r="5">
          <cell r="F5">
            <v>9</v>
          </cell>
        </row>
        <row r="55">
          <cell r="F55">
            <v>12</v>
          </cell>
        </row>
        <row r="105">
          <cell r="F105">
            <v>10</v>
          </cell>
        </row>
        <row r="155">
          <cell r="F155">
            <v>7</v>
          </cell>
        </row>
        <row r="205">
          <cell r="F205">
            <v>7</v>
          </cell>
        </row>
        <row r="255">
          <cell r="F255">
            <v>6</v>
          </cell>
        </row>
        <row r="305">
          <cell r="F305">
            <v>0</v>
          </cell>
        </row>
        <row r="355">
          <cell r="F355">
            <v>0</v>
          </cell>
        </row>
        <row r="405">
          <cell r="F405">
            <v>0</v>
          </cell>
        </row>
        <row r="455">
          <cell r="F455">
            <v>0</v>
          </cell>
        </row>
      </sheetData>
      <sheetData sheetId="4">
        <row r="2">
          <cell r="D2">
            <v>58</v>
          </cell>
        </row>
      </sheetData>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ueil"/>
      <sheetName val="cat_age_poids"/>
      <sheetName val="bdd_clubs_comites"/>
      <sheetName val="pesee"/>
      <sheetName val="recap_pesee"/>
      <sheetName val="participation"/>
      <sheetName val="bdd_participants"/>
      <sheetName val="clt_indiv"/>
      <sheetName val="medailles"/>
      <sheetName val="bdd_classement"/>
      <sheetName val="appariement_nordique"/>
      <sheetName val="appariement_8"/>
      <sheetName val="appariement_16"/>
      <sheetName val="appariement_32"/>
      <sheetName val="bulletin_pointage"/>
      <sheetName val="clt_equipes"/>
      <sheetName val="simulation_duree_combat"/>
      <sheetName val="ref_ordre_tours"/>
      <sheetName val="ref_duree_combat"/>
    </sheetNames>
    <sheetDataSet>
      <sheetData sheetId="0" refreshError="1"/>
      <sheetData sheetId="1" refreshError="1"/>
      <sheetData sheetId="2" refreshError="1"/>
      <sheetData sheetId="3">
        <row r="8">
          <cell r="D8">
            <v>9</v>
          </cell>
          <cell r="I8" t="str">
            <v>ARSAMERZUEV</v>
          </cell>
          <cell r="J8" t="str">
            <v>Khamzat</v>
          </cell>
        </row>
        <row r="9">
          <cell r="D9">
            <v>6</v>
          </cell>
          <cell r="I9" t="str">
            <v>BEKMOURZAEV</v>
          </cell>
          <cell r="J9" t="str">
            <v>Biboulat</v>
          </cell>
        </row>
        <row r="10">
          <cell r="D10">
            <v>7</v>
          </cell>
          <cell r="I10" t="str">
            <v>CHAMANOV</v>
          </cell>
          <cell r="J10" t="str">
            <v>Amerkhan</v>
          </cell>
        </row>
        <row r="11">
          <cell r="D11">
            <v>3</v>
          </cell>
          <cell r="I11" t="str">
            <v>DOUKHAEV</v>
          </cell>
          <cell r="J11" t="str">
            <v>Israil</v>
          </cell>
        </row>
        <row r="12">
          <cell r="D12">
            <v>1</v>
          </cell>
          <cell r="I12" t="str">
            <v>EL MAHDALI</v>
          </cell>
          <cell r="J12" t="str">
            <v>Mohmed Ali</v>
          </cell>
        </row>
        <row r="13">
          <cell r="D13">
            <v>10</v>
          </cell>
          <cell r="I13" t="str">
            <v>GARDETTE</v>
          </cell>
          <cell r="J13" t="str">
            <v>Jules</v>
          </cell>
        </row>
        <row r="14">
          <cell r="D14">
            <v>0</v>
          </cell>
          <cell r="I14" t="str">
            <v>GUEREIEV</v>
          </cell>
          <cell r="J14" t="str">
            <v>Sidik</v>
          </cell>
        </row>
        <row r="15">
          <cell r="D15">
            <v>8</v>
          </cell>
          <cell r="I15" t="str">
            <v>GUILLY</v>
          </cell>
          <cell r="J15" t="str">
            <v>Sylvain</v>
          </cell>
        </row>
        <row r="16">
          <cell r="D16">
            <v>2</v>
          </cell>
          <cell r="I16" t="str">
            <v>HANNO</v>
          </cell>
          <cell r="J16" t="str">
            <v>Maxime</v>
          </cell>
        </row>
        <row r="17">
          <cell r="D17">
            <v>4</v>
          </cell>
          <cell r="I17" t="str">
            <v>IKHLAZOV</v>
          </cell>
          <cell r="J17" t="str">
            <v>Shamil</v>
          </cell>
        </row>
        <row r="18">
          <cell r="D18">
            <v>5</v>
          </cell>
          <cell r="I18" t="str">
            <v>LAMBERT</v>
          </cell>
          <cell r="J18" t="str">
            <v>Karl</v>
          </cell>
        </row>
        <row r="19">
          <cell r="D19">
            <v>0</v>
          </cell>
        </row>
        <row r="20">
          <cell r="D20">
            <v>0</v>
          </cell>
        </row>
        <row r="21">
          <cell r="D21">
            <v>0</v>
          </cell>
        </row>
        <row r="22">
          <cell r="D22">
            <v>0</v>
          </cell>
        </row>
        <row r="23">
          <cell r="D23">
            <v>0</v>
          </cell>
        </row>
        <row r="24">
          <cell r="D24">
            <v>0</v>
          </cell>
        </row>
        <row r="25">
          <cell r="D25">
            <v>0</v>
          </cell>
        </row>
        <row r="26">
          <cell r="D26">
            <v>0</v>
          </cell>
        </row>
        <row r="27">
          <cell r="D27">
            <v>0</v>
          </cell>
        </row>
        <row r="28">
          <cell r="D28">
            <v>0</v>
          </cell>
        </row>
        <row r="29">
          <cell r="D29">
            <v>0</v>
          </cell>
        </row>
        <row r="30">
          <cell r="D30">
            <v>0</v>
          </cell>
        </row>
        <row r="31">
          <cell r="D31">
            <v>0</v>
          </cell>
        </row>
        <row r="32">
          <cell r="D32">
            <v>0</v>
          </cell>
        </row>
        <row r="33">
          <cell r="D33">
            <v>0</v>
          </cell>
        </row>
        <row r="34">
          <cell r="D34">
            <v>0</v>
          </cell>
        </row>
        <row r="35">
          <cell r="D35">
            <v>0</v>
          </cell>
        </row>
        <row r="36">
          <cell r="D36">
            <v>0</v>
          </cell>
        </row>
        <row r="37">
          <cell r="D37">
            <v>0</v>
          </cell>
        </row>
        <row r="38">
          <cell r="D38">
            <v>0</v>
          </cell>
        </row>
        <row r="39">
          <cell r="D39">
            <v>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bwMode="auto">
        <a:solidFill>
          <a:srgbClr val="FF6600"/>
        </a:solidFill>
        <a:ln w="9525">
          <a:noFill/>
          <a:miter lim="800000"/>
          <a:headEnd/>
          <a:tailEnd/>
        </a:ln>
        <a:effectLst>
          <a:outerShdw blurRad="88900" dist="38100" dir="3300000" sx="101000" sy="101000" algn="tl" rotWithShape="0">
            <a:prstClr val="black">
              <a:alpha val="59000"/>
            </a:prstClr>
          </a:outerShdw>
        </a:effectLst>
      </a:spPr>
      <a:bodyPr vertOverflow="clip" wrap="square" lIns="36000" tIns="36000" rIns="36000" bIns="36000" anchor="ctr" upright="1"/>
      <a:lstStyle>
        <a:defPPr algn="ctr" rtl="0">
          <a:defRPr sz="800" b="1" i="0" u="none" strike="noStrike" baseline="0">
            <a:solidFill>
              <a:schemeClr val="bg1"/>
            </a:solidFill>
            <a:latin typeface="Arial"/>
            <a:cs typeface="Arial"/>
          </a:defRPr>
        </a:defPPr>
      </a:lstStyle>
    </a:tx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5" Type="http://schemas.openxmlformats.org/officeDocument/2006/relationships/comments" Target="../comments4.xml"/><Relationship Id="rId4"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01">
    <pageSetUpPr autoPageBreaks="0"/>
  </sheetPr>
  <dimension ref="A1:F27"/>
  <sheetViews>
    <sheetView showGridLines="0" tabSelected="1" topLeftCell="A2" zoomScale="199" zoomScaleNormal="199" workbookViewId="0"/>
  </sheetViews>
  <sheetFormatPr baseColWidth="10" defaultColWidth="0" defaultRowHeight="15" zeroHeight="1" x14ac:dyDescent="0.25"/>
  <cols>
    <col min="1" max="1" width="6.25" style="142" customWidth="1"/>
    <col min="2" max="2" width="32.875" style="142" customWidth="1"/>
    <col min="3" max="3" width="19.875" style="142" customWidth="1"/>
    <col min="4" max="4" width="23" style="142" customWidth="1"/>
    <col min="5" max="5" width="7.875" style="142" customWidth="1"/>
    <col min="6" max="6" width="28" style="142" hidden="1"/>
    <col min="7" max="16384" width="29.875" style="142" hidden="1"/>
  </cols>
  <sheetData>
    <row r="1" spans="1:5" ht="0.75" hidden="1" customHeight="1" x14ac:dyDescent="0.25">
      <c r="A1" s="143"/>
      <c r="B1" s="628">
        <v>1</v>
      </c>
      <c r="C1" s="143"/>
      <c r="D1" s="143"/>
      <c r="E1" s="143"/>
    </row>
    <row r="2" spans="1:5" ht="23.25" customHeight="1" x14ac:dyDescent="0.25">
      <c r="A2" s="165"/>
      <c r="B2" s="165"/>
      <c r="C2" s="165"/>
      <c r="D2" s="648" t="s">
        <v>166</v>
      </c>
      <c r="E2" s="479"/>
    </row>
    <row r="3" spans="1:5" x14ac:dyDescent="0.25">
      <c r="A3" s="165"/>
      <c r="B3" s="166" t="s">
        <v>0</v>
      </c>
      <c r="C3" s="166"/>
      <c r="D3" s="166"/>
      <c r="E3" s="165"/>
    </row>
    <row r="4" spans="1:5" ht="36" customHeight="1" x14ac:dyDescent="0.25">
      <c r="A4" s="165"/>
      <c r="B4" s="860" t="s">
        <v>345</v>
      </c>
      <c r="C4" s="860"/>
      <c r="D4" s="860"/>
      <c r="E4" s="165"/>
    </row>
    <row r="5" spans="1:5" ht="117" customHeight="1" x14ac:dyDescent="0.25">
      <c r="A5" s="165"/>
      <c r="B5" s="165"/>
      <c r="C5" s="165"/>
      <c r="D5" s="165"/>
      <c r="E5" s="165"/>
    </row>
    <row r="6" spans="1:5" ht="117" customHeight="1" x14ac:dyDescent="0.25">
      <c r="A6" s="165"/>
      <c r="B6" s="165"/>
      <c r="C6" s="165"/>
      <c r="D6" s="165"/>
      <c r="E6" s="165"/>
    </row>
    <row r="7" spans="1:5" hidden="1" x14ac:dyDescent="0.25"/>
    <row r="8" spans="1:5" hidden="1" x14ac:dyDescent="0.25"/>
    <row r="9" spans="1:5" hidden="1" x14ac:dyDescent="0.25"/>
    <row r="10" spans="1:5" hidden="1" x14ac:dyDescent="0.25"/>
    <row r="11" spans="1:5" hidden="1" x14ac:dyDescent="0.25"/>
    <row r="12" spans="1:5" hidden="1" x14ac:dyDescent="0.25"/>
    <row r="13" spans="1:5" hidden="1" x14ac:dyDescent="0.25"/>
    <row r="14" spans="1:5" hidden="1" x14ac:dyDescent="0.25"/>
    <row r="15" spans="1:5" hidden="1" x14ac:dyDescent="0.25"/>
    <row r="16" spans="1:5" hidden="1" x14ac:dyDescent="0.25"/>
    <row r="17" hidden="1" x14ac:dyDescent="0.25"/>
    <row r="18" hidden="1" x14ac:dyDescent="0.25"/>
    <row r="19" hidden="1" x14ac:dyDescent="0.25"/>
    <row r="20" hidden="1" x14ac:dyDescent="0.25"/>
    <row r="21" hidden="1" x14ac:dyDescent="0.25"/>
    <row r="22" hidden="1" x14ac:dyDescent="0.25"/>
    <row r="23" hidden="1" x14ac:dyDescent="0.25"/>
    <row r="24" hidden="1" x14ac:dyDescent="0.25"/>
    <row r="25" hidden="1" x14ac:dyDescent="0.25"/>
    <row r="26" hidden="1" x14ac:dyDescent="0.25"/>
    <row r="27" hidden="1" x14ac:dyDescent="0.25"/>
  </sheetData>
  <customSheetViews>
    <customSheetView guid="{B300DD06-F104-4546-A761-DC6A728866C9}" scale="199" showGridLines="0" hiddenRows="1" hiddenColumns="1" topLeftCell="A2">
      <pageMargins left="0" right="0" top="0" bottom="0" header="0" footer="0"/>
      <pageSetup paperSize="9" orientation="landscape" r:id="rId1"/>
    </customSheetView>
  </customSheetViews>
  <mergeCells count="1">
    <mergeCell ref="B4:D4"/>
  </mergeCells>
  <pageMargins left="0" right="0" top="0" bottom="0" header="0" footer="0"/>
  <pageSetup paperSize="9" orientation="landscape" r:id="rId2"/>
  <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02">
    <pageSetUpPr autoPageBreaks="0" fitToPage="1"/>
  </sheetPr>
  <dimension ref="A1:Y1501"/>
  <sheetViews>
    <sheetView showGridLines="0" showRowColHeaders="0" zoomScale="134" zoomScaleNormal="134" workbookViewId="0">
      <pane ySplit="7" topLeftCell="A41" activePane="bottomLeft" state="frozen"/>
      <selection pane="bottomLeft" activeCell="H49" sqref="H49"/>
    </sheetView>
  </sheetViews>
  <sheetFormatPr baseColWidth="10" defaultColWidth="11" defaultRowHeight="15" zeroHeight="1" x14ac:dyDescent="0.25"/>
  <cols>
    <col min="1" max="1" width="5.625" style="1" customWidth="1"/>
    <col min="2" max="2" width="11.375" style="1" hidden="1" customWidth="1"/>
    <col min="3" max="3" width="23" style="1" hidden="1" customWidth="1"/>
    <col min="4" max="4" width="8.625" style="8" customWidth="1"/>
    <col min="5" max="5" width="10.125" style="8" customWidth="1"/>
    <col min="6" max="7" width="7.625" style="8" customWidth="1"/>
    <col min="8" max="8" width="10.625" style="8" customWidth="1"/>
    <col min="9" max="9" width="7.625" style="1" customWidth="1"/>
    <col min="10" max="10" width="10.625" style="1" customWidth="1"/>
    <col min="11" max="12" width="6.625" style="1" customWidth="1"/>
    <col min="13" max="13" width="18.625" style="1" customWidth="1"/>
    <col min="14" max="14" width="11.625" style="1" customWidth="1"/>
    <col min="15" max="15" width="14.625" style="10" customWidth="1"/>
    <col min="16" max="16" width="5.625" style="11" customWidth="1"/>
    <col min="17" max="17" width="4.625" style="1" customWidth="1"/>
    <col min="18" max="19" width="8.625" style="1" customWidth="1"/>
    <col min="20" max="20" width="6.25" style="1" hidden="1" customWidth="1"/>
    <col min="21" max="21" width="4.375" style="1" hidden="1" customWidth="1"/>
    <col min="22" max="22" width="6.625" style="1" hidden="1" customWidth="1"/>
    <col min="23" max="23" width="19.125" style="1" customWidth="1"/>
    <col min="24" max="29" width="9.375" style="1" customWidth="1"/>
    <col min="30" max="16384" width="11" style="1"/>
  </cols>
  <sheetData>
    <row r="1" spans="1:25" ht="9.9499999999999993" customHeight="1" x14ac:dyDescent="0.25">
      <c r="E1" s="1"/>
      <c r="O1" s="663"/>
      <c r="R1" s="180"/>
      <c r="S1" s="180"/>
      <c r="T1" s="180"/>
      <c r="U1" s="180"/>
      <c r="V1" s="180"/>
      <c r="W1" s="180"/>
    </row>
    <row r="2" spans="1:25" ht="12" customHeight="1" x14ac:dyDescent="0.25">
      <c r="F2" s="167"/>
      <c r="G2" s="167"/>
      <c r="I2" s="11"/>
      <c r="J2" s="11"/>
      <c r="K2" s="664"/>
      <c r="L2" s="129"/>
      <c r="M2" s="665"/>
      <c r="N2" s="11"/>
      <c r="O2" s="11"/>
      <c r="P2" s="5" t="str">
        <f>Nature_competition</f>
        <v>COUPE DE DREUX MINIME CADET LUTTE LIBRE &amp; FEMININE - 26/11/2017</v>
      </c>
      <c r="R2" s="180"/>
      <c r="S2" s="180"/>
      <c r="T2" s="180"/>
      <c r="U2" s="180"/>
      <c r="V2" s="180"/>
      <c r="W2" s="180"/>
    </row>
    <row r="3" spans="1:25" ht="15" customHeight="1" thickBot="1" x14ac:dyDescent="0.3">
      <c r="F3" s="465"/>
      <c r="G3" s="664"/>
      <c r="H3" s="128"/>
      <c r="I3" s="663"/>
      <c r="J3" s="663"/>
      <c r="K3" s="8"/>
      <c r="O3" s="1"/>
      <c r="R3" s="180"/>
      <c r="S3" s="180"/>
      <c r="T3" s="180"/>
      <c r="U3" s="180"/>
      <c r="V3" s="180"/>
      <c r="W3" s="180"/>
    </row>
    <row r="4" spans="1:25" s="12" customFormat="1" ht="24" customHeight="1" thickBot="1" x14ac:dyDescent="0.3">
      <c r="D4" s="145" t="s">
        <v>348</v>
      </c>
      <c r="E4" s="144"/>
      <c r="F4" s="145"/>
      <c r="G4" s="472"/>
      <c r="H4" s="164"/>
      <c r="I4" s="186"/>
      <c r="J4" s="186"/>
      <c r="K4" s="164"/>
      <c r="L4" s="164"/>
      <c r="M4" s="164"/>
      <c r="N4" s="155"/>
      <c r="O4" s="156" t="s">
        <v>1</v>
      </c>
      <c r="P4" s="666">
        <f>IF(SUBTOTAL(3,$K$8:$K$508)&lt;&gt;0,SUBTOTAL(3,$K$8:$K$508),"")</f>
        <v>101</v>
      </c>
      <c r="Q4" s="1"/>
      <c r="R4" s="181"/>
      <c r="S4" s="181"/>
      <c r="T4" s="181"/>
      <c r="U4" s="181"/>
      <c r="V4" s="181"/>
      <c r="W4" s="181"/>
    </row>
    <row r="5" spans="1:25" ht="20.100000000000001" customHeight="1" x14ac:dyDescent="0.25">
      <c r="B5" s="464"/>
      <c r="E5" s="4"/>
      <c r="F5" s="664"/>
      <c r="H5" s="664"/>
      <c r="I5" s="3"/>
      <c r="J5" s="3"/>
      <c r="M5" s="667"/>
      <c r="O5" s="13" t="s">
        <v>2</v>
      </c>
      <c r="P5" s="441">
        <f>IF(SUBTOTAL(3,$M$8:$M$508)&lt;&gt;0,SUBTOTAL(3,$M$8:$M$508),"")</f>
        <v>120</v>
      </c>
      <c r="R5" s="180"/>
      <c r="S5" s="180"/>
      <c r="T5" s="181"/>
      <c r="U5" s="660" t="s">
        <v>3</v>
      </c>
      <c r="V5" s="661">
        <f>COUNTA(V8:V100)-1</f>
        <v>31</v>
      </c>
      <c r="W5" s="180"/>
    </row>
    <row r="6" spans="1:25" ht="8.25" customHeight="1" x14ac:dyDescent="0.25">
      <c r="C6" s="667"/>
      <c r="D6" s="1"/>
      <c r="E6" s="1"/>
      <c r="F6" s="1"/>
      <c r="G6" s="1"/>
      <c r="H6" s="1"/>
      <c r="O6" s="1"/>
      <c r="P6" s="442"/>
      <c r="R6" s="180"/>
      <c r="S6" s="180"/>
      <c r="T6" s="180"/>
      <c r="U6" s="180"/>
      <c r="V6" s="180"/>
      <c r="W6" s="180"/>
    </row>
    <row r="7" spans="1:25" ht="27" customHeight="1" x14ac:dyDescent="0.25">
      <c r="B7" s="130" t="s">
        <v>4</v>
      </c>
      <c r="C7" s="130" t="s">
        <v>5</v>
      </c>
      <c r="D7" s="175" t="s">
        <v>6</v>
      </c>
      <c r="E7" s="175" t="s">
        <v>7</v>
      </c>
      <c r="F7" s="443" t="s">
        <v>8</v>
      </c>
      <c r="G7" s="443" t="s">
        <v>9</v>
      </c>
      <c r="H7" s="444" t="s">
        <v>10</v>
      </c>
      <c r="I7" s="826" t="s">
        <v>171</v>
      </c>
      <c r="J7" s="826" t="s">
        <v>170</v>
      </c>
      <c r="K7" s="655" t="s">
        <v>11</v>
      </c>
      <c r="L7" s="430" t="s">
        <v>12</v>
      </c>
      <c r="M7" s="176" t="s">
        <v>13</v>
      </c>
      <c r="N7" s="177" t="s">
        <v>14</v>
      </c>
      <c r="O7" s="178" t="s">
        <v>15</v>
      </c>
      <c r="P7" s="179" t="s">
        <v>16</v>
      </c>
      <c r="R7" s="180"/>
      <c r="S7" s="180"/>
      <c r="T7" s="175" t="s">
        <v>6</v>
      </c>
      <c r="U7" s="175" t="s">
        <v>7</v>
      </c>
      <c r="V7" s="443" t="s">
        <v>8</v>
      </c>
      <c r="W7" s="180"/>
    </row>
    <row r="8" spans="1:25" s="2" customFormat="1" ht="20.100000000000001" customHeight="1" x14ac:dyDescent="0.25">
      <c r="A8" s="127"/>
      <c r="B8" s="127" t="str">
        <f>D8&amp;E8</f>
        <v>FEMININECADET</v>
      </c>
      <c r="C8" s="127" t="str">
        <f>D8&amp;E8&amp;F8&amp;L8</f>
        <v>FEMININECADET02</v>
      </c>
      <c r="D8" s="488" t="s">
        <v>56</v>
      </c>
      <c r="E8" s="488" t="s">
        <v>54</v>
      </c>
      <c r="F8" s="585">
        <f t="shared" ref="F8:F71" si="0">IF(H8&lt;&gt;"",INDEX(INDEX(tableau_age_pd,MATCH(B8,styleage_page_agepoids,0),0),IF(H8&lt;INDEX(tableau_age_pd,MATCH(B8,styleage_page_agepoids,0),1),1,IFERROR(MATCH(H8,INDEX(tableau_age_pd,MATCH(B8,styleage_page_agepoids,0),0),0),MATCH(H8,INDEX(tableau_age_pd,MATCH(B8,styleage_page_agepoids,0),0),1)+1))),IF(G8&lt;&gt;"",G8,""))</f>
        <v>0</v>
      </c>
      <c r="G8" s="586">
        <v>49</v>
      </c>
      <c r="H8" s="587">
        <v>78</v>
      </c>
      <c r="I8" s="827">
        <v>112863</v>
      </c>
      <c r="J8" s="828" t="s">
        <v>173</v>
      </c>
      <c r="K8" s="489">
        <v>27</v>
      </c>
      <c r="L8" s="490">
        <f t="shared" ref="L8:L71" si="1">IF(AND(K8&lt;&gt;"",D8&lt;&gt;"",E8&lt;&gt;"",F8&lt;&gt;"",M8&lt;&gt;""),SUMPRODUCT(($D$8:$D$508=D8)*($E$8:$E$508=E8)*($F$8:$F$508=F8)*(NOT(ISBLANK($K$8:$K$508)))*(K8&gt;$K$8:$K$508))+1,"")</f>
        <v>2</v>
      </c>
      <c r="M8" s="491" t="s">
        <v>180</v>
      </c>
      <c r="N8" s="492" t="s">
        <v>181</v>
      </c>
      <c r="O8" s="493" t="s">
        <v>182</v>
      </c>
      <c r="P8" s="494" t="s">
        <v>342</v>
      </c>
      <c r="Q8" s="1"/>
      <c r="R8" s="183"/>
      <c r="S8" s="180"/>
      <c r="T8" s="495" t="s">
        <v>56</v>
      </c>
      <c r="U8" s="495" t="s">
        <v>54</v>
      </c>
      <c r="V8" s="588">
        <v>49</v>
      </c>
      <c r="W8" s="180"/>
      <c r="X8" s="1"/>
      <c r="Y8" s="1"/>
    </row>
    <row r="9" spans="1:25" s="2" customFormat="1" ht="20.100000000000001" customHeight="1" x14ac:dyDescent="0.25">
      <c r="A9" s="127"/>
      <c r="B9" s="127" t="str">
        <f t="shared" ref="B9:B72" si="2">D9&amp;E9</f>
        <v>FEMININECADET</v>
      </c>
      <c r="C9" s="127" t="str">
        <f t="shared" ref="C9:C72" si="3">D9&amp;E9&amp;F9&amp;L9</f>
        <v>FEMININECADET03</v>
      </c>
      <c r="D9" s="488" t="s">
        <v>56</v>
      </c>
      <c r="E9" s="488" t="s">
        <v>54</v>
      </c>
      <c r="F9" s="585">
        <f t="shared" si="0"/>
        <v>0</v>
      </c>
      <c r="G9" s="586">
        <v>46</v>
      </c>
      <c r="H9" s="587">
        <v>78</v>
      </c>
      <c r="I9" s="827">
        <v>95506</v>
      </c>
      <c r="J9" s="828" t="s">
        <v>173</v>
      </c>
      <c r="K9" s="489">
        <v>75</v>
      </c>
      <c r="L9" s="490">
        <f t="shared" si="1"/>
        <v>3</v>
      </c>
      <c r="M9" s="491" t="s">
        <v>185</v>
      </c>
      <c r="N9" s="492" t="s">
        <v>186</v>
      </c>
      <c r="O9" s="493" t="s">
        <v>187</v>
      </c>
      <c r="P9" s="494" t="s">
        <v>343</v>
      </c>
      <c r="Q9" s="1"/>
      <c r="R9" s="183"/>
      <c r="S9" s="180"/>
      <c r="T9" s="830" t="s">
        <v>56</v>
      </c>
      <c r="U9" s="830" t="s">
        <v>54</v>
      </c>
      <c r="V9" s="831">
        <v>53</v>
      </c>
      <c r="W9" s="180"/>
      <c r="X9" s="1"/>
      <c r="Y9" s="1"/>
    </row>
    <row r="10" spans="1:25" s="2" customFormat="1" ht="20.100000000000001" customHeight="1" x14ac:dyDescent="0.25">
      <c r="A10" s="127"/>
      <c r="B10" s="127" t="str">
        <f t="shared" si="2"/>
        <v>FEMININECADET</v>
      </c>
      <c r="C10" s="127" t="str">
        <f t="shared" si="3"/>
        <v>FEMININECADET01</v>
      </c>
      <c r="D10" s="488" t="s">
        <v>56</v>
      </c>
      <c r="E10" s="488" t="s">
        <v>54</v>
      </c>
      <c r="F10" s="585">
        <f t="shared" si="0"/>
        <v>0</v>
      </c>
      <c r="G10" s="586">
        <v>49</v>
      </c>
      <c r="H10" s="587">
        <v>78</v>
      </c>
      <c r="I10" s="827">
        <v>90948</v>
      </c>
      <c r="J10" s="828" t="s">
        <v>172</v>
      </c>
      <c r="K10" s="489">
        <v>13</v>
      </c>
      <c r="L10" s="490">
        <f t="shared" si="1"/>
        <v>1</v>
      </c>
      <c r="M10" s="491" t="s">
        <v>202</v>
      </c>
      <c r="N10" s="492" t="s">
        <v>203</v>
      </c>
      <c r="O10" s="493" t="s">
        <v>201</v>
      </c>
      <c r="P10" s="494" t="s">
        <v>343</v>
      </c>
      <c r="Q10" s="1"/>
      <c r="R10" s="183"/>
      <c r="S10" s="180"/>
      <c r="T10" s="495" t="s">
        <v>56</v>
      </c>
      <c r="U10" s="495" t="s">
        <v>54</v>
      </c>
      <c r="V10" s="588">
        <v>57</v>
      </c>
      <c r="W10" s="180"/>
      <c r="X10" s="1"/>
      <c r="Y10" s="1"/>
    </row>
    <row r="11" spans="1:25" s="2" customFormat="1" ht="20.100000000000001" customHeight="1" x14ac:dyDescent="0.25">
      <c r="A11" s="127"/>
      <c r="B11" s="127" t="str">
        <f t="shared" si="2"/>
        <v>FEMININECADET</v>
      </c>
      <c r="C11" s="127" t="str">
        <f t="shared" si="3"/>
        <v>FEMININECADET04</v>
      </c>
      <c r="D11" s="832" t="s">
        <v>56</v>
      </c>
      <c r="E11" s="832" t="s">
        <v>54</v>
      </c>
      <c r="F11" s="833">
        <f t="shared" si="0"/>
        <v>0</v>
      </c>
      <c r="G11" s="834">
        <v>53</v>
      </c>
      <c r="H11" s="835">
        <v>78</v>
      </c>
      <c r="I11" s="836">
        <v>61393</v>
      </c>
      <c r="J11" s="837" t="s">
        <v>173</v>
      </c>
      <c r="K11" s="838">
        <v>87</v>
      </c>
      <c r="L11" s="839">
        <f t="shared" si="1"/>
        <v>4</v>
      </c>
      <c r="M11" s="840" t="s">
        <v>192</v>
      </c>
      <c r="N11" s="841" t="s">
        <v>181</v>
      </c>
      <c r="O11" s="842" t="s">
        <v>193</v>
      </c>
      <c r="P11" s="843" t="s">
        <v>341</v>
      </c>
      <c r="Q11" s="1"/>
      <c r="R11" s="183"/>
      <c r="S11" s="180"/>
      <c r="T11" s="830" t="s">
        <v>56</v>
      </c>
      <c r="U11" s="830" t="s">
        <v>54</v>
      </c>
      <c r="V11" s="831">
        <v>61</v>
      </c>
      <c r="W11" s="184"/>
      <c r="X11" s="9"/>
      <c r="Y11" s="9"/>
    </row>
    <row r="12" spans="1:25" s="2" customFormat="1" ht="20.100000000000001" customHeight="1" x14ac:dyDescent="0.25">
      <c r="A12" s="127"/>
      <c r="B12" s="127" t="str">
        <f t="shared" si="2"/>
        <v>FEMININECADET</v>
      </c>
      <c r="C12" s="127" t="str">
        <f t="shared" si="3"/>
        <v>FEMININECADET531</v>
      </c>
      <c r="D12" s="832" t="s">
        <v>56</v>
      </c>
      <c r="E12" s="832" t="s">
        <v>54</v>
      </c>
      <c r="F12" s="833">
        <f t="shared" si="0"/>
        <v>53</v>
      </c>
      <c r="G12" s="834">
        <v>53</v>
      </c>
      <c r="H12" s="835">
        <v>52.6</v>
      </c>
      <c r="I12" s="836">
        <v>42613</v>
      </c>
      <c r="J12" s="837" t="s">
        <v>172</v>
      </c>
      <c r="K12" s="838">
        <v>73</v>
      </c>
      <c r="L12" s="839">
        <f t="shared" si="1"/>
        <v>1</v>
      </c>
      <c r="M12" s="840" t="s">
        <v>196</v>
      </c>
      <c r="N12" s="841" t="s">
        <v>197</v>
      </c>
      <c r="O12" s="842" t="s">
        <v>198</v>
      </c>
      <c r="P12" s="843" t="s">
        <v>342</v>
      </c>
      <c r="Q12" s="1"/>
      <c r="R12" s="183"/>
      <c r="S12" s="180"/>
      <c r="T12" s="495" t="s">
        <v>56</v>
      </c>
      <c r="U12" s="495" t="s">
        <v>54</v>
      </c>
      <c r="V12" s="588">
        <v>65</v>
      </c>
      <c r="W12" s="184"/>
      <c r="X12" s="9"/>
      <c r="Y12" s="9"/>
    </row>
    <row r="13" spans="1:25" s="2" customFormat="1" ht="20.100000000000001" customHeight="1" x14ac:dyDescent="0.25">
      <c r="A13" s="127"/>
      <c r="B13" s="127" t="str">
        <f t="shared" si="2"/>
        <v>FEMININECADET</v>
      </c>
      <c r="C13" s="127" t="str">
        <f t="shared" si="3"/>
        <v>FEMININECADET572</v>
      </c>
      <c r="D13" s="488" t="s">
        <v>56</v>
      </c>
      <c r="E13" s="488" t="s">
        <v>54</v>
      </c>
      <c r="F13" s="585">
        <f t="shared" si="0"/>
        <v>57</v>
      </c>
      <c r="G13" s="586">
        <v>57</v>
      </c>
      <c r="H13" s="587">
        <v>57</v>
      </c>
      <c r="I13" s="827">
        <v>103524</v>
      </c>
      <c r="J13" s="828" t="s">
        <v>172</v>
      </c>
      <c r="K13" s="489">
        <v>86</v>
      </c>
      <c r="L13" s="490">
        <f t="shared" si="1"/>
        <v>2</v>
      </c>
      <c r="M13" s="491" t="s">
        <v>177</v>
      </c>
      <c r="N13" s="492" t="s">
        <v>178</v>
      </c>
      <c r="O13" s="493" t="s">
        <v>179</v>
      </c>
      <c r="P13" s="494" t="s">
        <v>341</v>
      </c>
      <c r="Q13" s="1"/>
      <c r="R13" s="183"/>
      <c r="S13" s="180"/>
      <c r="T13" s="830" t="s">
        <v>56</v>
      </c>
      <c r="U13" s="830" t="s">
        <v>54</v>
      </c>
      <c r="V13" s="831">
        <v>69</v>
      </c>
      <c r="W13" s="184"/>
      <c r="X13" s="9"/>
      <c r="Y13" s="9"/>
    </row>
    <row r="14" spans="1:25" s="2" customFormat="1" ht="20.100000000000001" customHeight="1" x14ac:dyDescent="0.25">
      <c r="A14" s="127"/>
      <c r="B14" s="127" t="str">
        <f t="shared" si="2"/>
        <v>FEMININECADET</v>
      </c>
      <c r="C14" s="127" t="str">
        <f t="shared" si="3"/>
        <v>FEMININECADET571</v>
      </c>
      <c r="D14" s="488" t="s">
        <v>56</v>
      </c>
      <c r="E14" s="488" t="s">
        <v>54</v>
      </c>
      <c r="F14" s="585">
        <f t="shared" si="0"/>
        <v>57</v>
      </c>
      <c r="G14" s="586">
        <v>57</v>
      </c>
      <c r="H14" s="587">
        <v>56</v>
      </c>
      <c r="I14" s="827">
        <v>97221</v>
      </c>
      <c r="J14" s="828" t="s">
        <v>173</v>
      </c>
      <c r="K14" s="489">
        <v>10</v>
      </c>
      <c r="L14" s="490">
        <f t="shared" si="1"/>
        <v>1</v>
      </c>
      <c r="M14" s="491" t="s">
        <v>194</v>
      </c>
      <c r="N14" s="492" t="s">
        <v>195</v>
      </c>
      <c r="O14" s="493" t="s">
        <v>179</v>
      </c>
      <c r="P14" s="494" t="s">
        <v>341</v>
      </c>
      <c r="Q14" s="1"/>
      <c r="R14" s="183"/>
      <c r="S14" s="180"/>
      <c r="T14" s="495" t="s">
        <v>56</v>
      </c>
      <c r="U14" s="495" t="s">
        <v>51</v>
      </c>
      <c r="V14" s="588">
        <v>54</v>
      </c>
      <c r="W14" s="184"/>
      <c r="X14" s="9"/>
      <c r="Y14" s="9"/>
    </row>
    <row r="15" spans="1:25" s="2" customFormat="1" ht="20.100000000000001" customHeight="1" x14ac:dyDescent="0.25">
      <c r="A15" s="127"/>
      <c r="B15" s="127" t="str">
        <f t="shared" si="2"/>
        <v>FEMININECADET</v>
      </c>
      <c r="C15" s="127" t="str">
        <f t="shared" si="3"/>
        <v>FEMININECADET611</v>
      </c>
      <c r="D15" s="832" t="s">
        <v>56</v>
      </c>
      <c r="E15" s="832" t="s">
        <v>54</v>
      </c>
      <c r="F15" s="833">
        <f t="shared" si="0"/>
        <v>61</v>
      </c>
      <c r="G15" s="834">
        <v>57</v>
      </c>
      <c r="H15" s="835">
        <v>60</v>
      </c>
      <c r="I15" s="836">
        <v>120560</v>
      </c>
      <c r="J15" s="837" t="s">
        <v>173</v>
      </c>
      <c r="K15" s="838">
        <v>79</v>
      </c>
      <c r="L15" s="839">
        <f t="shared" si="1"/>
        <v>1</v>
      </c>
      <c r="M15" s="840" t="s">
        <v>190</v>
      </c>
      <c r="N15" s="841" t="s">
        <v>191</v>
      </c>
      <c r="O15" s="842" t="s">
        <v>179</v>
      </c>
      <c r="P15" s="843" t="s">
        <v>341</v>
      </c>
      <c r="Q15" s="1"/>
      <c r="R15" s="183"/>
      <c r="S15" s="180"/>
      <c r="T15" s="830" t="s">
        <v>56</v>
      </c>
      <c r="U15" s="830" t="s">
        <v>51</v>
      </c>
      <c r="V15" s="831">
        <v>58</v>
      </c>
      <c r="W15" s="184"/>
      <c r="X15" s="9"/>
      <c r="Y15" s="9"/>
    </row>
    <row r="16" spans="1:25" s="2" customFormat="1" ht="20.100000000000001" customHeight="1" x14ac:dyDescent="0.25">
      <c r="A16" s="127"/>
      <c r="B16" s="127" t="str">
        <f t="shared" si="2"/>
        <v>FEMININECADET</v>
      </c>
      <c r="C16" s="127" t="str">
        <f t="shared" si="3"/>
        <v>FEMININECADET651</v>
      </c>
      <c r="D16" s="488" t="s">
        <v>56</v>
      </c>
      <c r="E16" s="488" t="s">
        <v>54</v>
      </c>
      <c r="F16" s="585">
        <f t="shared" si="0"/>
        <v>65</v>
      </c>
      <c r="G16" s="586">
        <v>61</v>
      </c>
      <c r="H16" s="587">
        <v>61.5</v>
      </c>
      <c r="I16" s="827">
        <v>79621</v>
      </c>
      <c r="J16" s="828" t="s">
        <v>172</v>
      </c>
      <c r="K16" s="489">
        <v>83</v>
      </c>
      <c r="L16" s="490">
        <f t="shared" si="1"/>
        <v>1</v>
      </c>
      <c r="M16" s="491" t="s">
        <v>188</v>
      </c>
      <c r="N16" s="492" t="s">
        <v>189</v>
      </c>
      <c r="O16" s="493" t="s">
        <v>187</v>
      </c>
      <c r="P16" s="494" t="s">
        <v>343</v>
      </c>
      <c r="Q16" s="1"/>
      <c r="R16" s="183"/>
      <c r="S16" s="180"/>
      <c r="T16" s="495" t="s">
        <v>56</v>
      </c>
      <c r="U16" s="495" t="s">
        <v>51</v>
      </c>
      <c r="V16" s="588">
        <v>62</v>
      </c>
      <c r="W16" s="182"/>
    </row>
    <row r="17" spans="1:23" s="2" customFormat="1" ht="20.100000000000001" customHeight="1" x14ac:dyDescent="0.25">
      <c r="A17" s="127"/>
      <c r="B17" s="127" t="str">
        <f t="shared" si="2"/>
        <v>FEMININECADET</v>
      </c>
      <c r="C17" s="127" t="str">
        <f t="shared" si="3"/>
        <v>FEMININECADET691</v>
      </c>
      <c r="D17" s="832" t="s">
        <v>56</v>
      </c>
      <c r="E17" s="832" t="s">
        <v>54</v>
      </c>
      <c r="F17" s="833">
        <f t="shared" si="0"/>
        <v>69</v>
      </c>
      <c r="G17" s="834">
        <v>65</v>
      </c>
      <c r="H17" s="835">
        <v>66.599999999999994</v>
      </c>
      <c r="I17" s="836">
        <v>58373</v>
      </c>
      <c r="J17" s="837" t="s">
        <v>173</v>
      </c>
      <c r="K17" s="838">
        <v>63</v>
      </c>
      <c r="L17" s="839">
        <f t="shared" si="1"/>
        <v>1</v>
      </c>
      <c r="M17" s="840" t="s">
        <v>199</v>
      </c>
      <c r="N17" s="841" t="s">
        <v>200</v>
      </c>
      <c r="O17" s="842" t="s">
        <v>201</v>
      </c>
      <c r="P17" s="843" t="s">
        <v>343</v>
      </c>
      <c r="Q17" s="1"/>
      <c r="R17" s="183"/>
      <c r="S17" s="180"/>
      <c r="T17" s="830" t="s">
        <v>56</v>
      </c>
      <c r="U17" s="830" t="s">
        <v>51</v>
      </c>
      <c r="V17" s="831">
        <v>66</v>
      </c>
      <c r="W17" s="182"/>
    </row>
    <row r="18" spans="1:23" s="2" customFormat="1" ht="20.100000000000001" customHeight="1" x14ac:dyDescent="0.25">
      <c r="A18" s="127"/>
      <c r="B18" s="127" t="str">
        <f t="shared" si="2"/>
        <v>FEMININEMINIME</v>
      </c>
      <c r="C18" s="127" t="str">
        <f t="shared" si="3"/>
        <v>FEMININEMINIME541</v>
      </c>
      <c r="D18" s="488" t="s">
        <v>56</v>
      </c>
      <c r="E18" s="488" t="s">
        <v>51</v>
      </c>
      <c r="F18" s="585">
        <f t="shared" si="0"/>
        <v>54</v>
      </c>
      <c r="G18" s="586">
        <v>62</v>
      </c>
      <c r="H18" s="587">
        <v>53.5</v>
      </c>
      <c r="I18" s="827">
        <v>142814</v>
      </c>
      <c r="J18" s="828" t="s">
        <v>174</v>
      </c>
      <c r="K18" s="489">
        <v>13</v>
      </c>
      <c r="L18" s="490">
        <f t="shared" si="1"/>
        <v>1</v>
      </c>
      <c r="M18" s="491" t="s">
        <v>261</v>
      </c>
      <c r="N18" s="492" t="s">
        <v>262</v>
      </c>
      <c r="O18" s="493" t="s">
        <v>187</v>
      </c>
      <c r="P18" s="494" t="s">
        <v>343</v>
      </c>
      <c r="Q18" s="1"/>
      <c r="R18" s="183"/>
      <c r="S18" s="180"/>
      <c r="T18" s="495" t="s">
        <v>56</v>
      </c>
      <c r="U18" s="495" t="s">
        <v>51</v>
      </c>
      <c r="V18" s="588">
        <v>69</v>
      </c>
      <c r="W18" s="182"/>
    </row>
    <row r="19" spans="1:23" s="2" customFormat="1" ht="20.100000000000001" customHeight="1" x14ac:dyDescent="0.25">
      <c r="A19" s="127"/>
      <c r="B19" s="127" t="str">
        <f t="shared" si="2"/>
        <v>FEMININEMINIME</v>
      </c>
      <c r="C19" s="127" t="str">
        <f t="shared" si="3"/>
        <v>FEMININEMINIME542</v>
      </c>
      <c r="D19" s="488" t="s">
        <v>56</v>
      </c>
      <c r="E19" s="488" t="s">
        <v>51</v>
      </c>
      <c r="F19" s="585">
        <f t="shared" si="0"/>
        <v>54</v>
      </c>
      <c r="G19" s="586"/>
      <c r="H19" s="587">
        <v>51.6</v>
      </c>
      <c r="I19" s="827" t="s">
        <v>377</v>
      </c>
      <c r="J19" s="828" t="s">
        <v>174</v>
      </c>
      <c r="K19" s="489">
        <v>58</v>
      </c>
      <c r="L19" s="490">
        <f t="shared" si="1"/>
        <v>2</v>
      </c>
      <c r="M19" s="491" t="s">
        <v>391</v>
      </c>
      <c r="N19" s="492" t="s">
        <v>392</v>
      </c>
      <c r="O19" s="493" t="s">
        <v>258</v>
      </c>
      <c r="P19" s="494" t="s">
        <v>342</v>
      </c>
      <c r="Q19" s="1"/>
      <c r="R19" s="183"/>
      <c r="S19" s="180"/>
      <c r="T19" s="830" t="s">
        <v>56</v>
      </c>
      <c r="U19" s="830" t="s">
        <v>51</v>
      </c>
      <c r="V19" s="831" t="s">
        <v>17</v>
      </c>
      <c r="W19" s="182"/>
    </row>
    <row r="20" spans="1:23" s="2" customFormat="1" ht="20.100000000000001" customHeight="1" x14ac:dyDescent="0.25">
      <c r="B20" s="127" t="str">
        <f t="shared" si="2"/>
        <v>FEMININEMINIME</v>
      </c>
      <c r="C20" s="127" t="str">
        <f t="shared" si="3"/>
        <v>FEMININEMINIME583</v>
      </c>
      <c r="D20" s="832" t="s">
        <v>56</v>
      </c>
      <c r="E20" s="832" t="s">
        <v>51</v>
      </c>
      <c r="F20" s="833">
        <f t="shared" si="0"/>
        <v>58</v>
      </c>
      <c r="G20" s="834">
        <v>54</v>
      </c>
      <c r="H20" s="835">
        <v>55.8</v>
      </c>
      <c r="I20" s="836">
        <v>79595</v>
      </c>
      <c r="J20" s="837" t="s">
        <v>174</v>
      </c>
      <c r="K20" s="838">
        <v>81</v>
      </c>
      <c r="L20" s="839">
        <f t="shared" si="1"/>
        <v>3</v>
      </c>
      <c r="M20" s="840" t="s">
        <v>254</v>
      </c>
      <c r="N20" s="841" t="s">
        <v>255</v>
      </c>
      <c r="O20" s="842" t="s">
        <v>187</v>
      </c>
      <c r="P20" s="843" t="s">
        <v>343</v>
      </c>
      <c r="Q20" s="1"/>
      <c r="R20" s="183"/>
      <c r="S20" s="180"/>
      <c r="T20" s="495" t="s">
        <v>50</v>
      </c>
      <c r="U20" s="495" t="s">
        <v>54</v>
      </c>
      <c r="V20" s="588">
        <v>51</v>
      </c>
      <c r="W20" s="182"/>
    </row>
    <row r="21" spans="1:23" s="2" customFormat="1" ht="20.100000000000001" customHeight="1" x14ac:dyDescent="0.25">
      <c r="B21" s="127" t="str">
        <f t="shared" si="2"/>
        <v>FEMININEMINIME</v>
      </c>
      <c r="C21" s="127" t="str">
        <f t="shared" si="3"/>
        <v>FEMININEMINIME582</v>
      </c>
      <c r="D21" s="832" t="s">
        <v>56</v>
      </c>
      <c r="E21" s="832" t="s">
        <v>51</v>
      </c>
      <c r="F21" s="833">
        <f t="shared" si="0"/>
        <v>58</v>
      </c>
      <c r="G21" s="834">
        <v>58</v>
      </c>
      <c r="H21" s="835">
        <v>57.6</v>
      </c>
      <c r="I21" s="836">
        <v>114154</v>
      </c>
      <c r="J21" s="837" t="s">
        <v>174</v>
      </c>
      <c r="K21" s="838">
        <v>64</v>
      </c>
      <c r="L21" s="839">
        <f t="shared" si="1"/>
        <v>2</v>
      </c>
      <c r="M21" s="840" t="s">
        <v>256</v>
      </c>
      <c r="N21" s="841" t="s">
        <v>257</v>
      </c>
      <c r="O21" s="842" t="s">
        <v>258</v>
      </c>
      <c r="P21" s="843" t="s">
        <v>342</v>
      </c>
      <c r="Q21" s="1"/>
      <c r="R21" s="183"/>
      <c r="S21" s="180"/>
      <c r="T21" s="495" t="s">
        <v>50</v>
      </c>
      <c r="U21" s="495" t="s">
        <v>54</v>
      </c>
      <c r="V21" s="588">
        <v>55</v>
      </c>
      <c r="W21" s="182"/>
    </row>
    <row r="22" spans="1:23" s="2" customFormat="1" ht="20.100000000000001" customHeight="1" x14ac:dyDescent="0.25">
      <c r="B22" s="127" t="str">
        <f t="shared" si="2"/>
        <v>FEMININEMINIME</v>
      </c>
      <c r="C22" s="127" t="str">
        <f t="shared" si="3"/>
        <v>FEMININEMINIME581</v>
      </c>
      <c r="D22" s="832" t="s">
        <v>56</v>
      </c>
      <c r="E22" s="832" t="s">
        <v>51</v>
      </c>
      <c r="F22" s="833">
        <f t="shared" si="0"/>
        <v>58</v>
      </c>
      <c r="G22" s="834">
        <v>57</v>
      </c>
      <c r="H22" s="835">
        <v>58</v>
      </c>
      <c r="I22" s="836">
        <v>127867</v>
      </c>
      <c r="J22" s="837" t="s">
        <v>174</v>
      </c>
      <c r="K22" s="838">
        <v>22</v>
      </c>
      <c r="L22" s="839">
        <f t="shared" si="1"/>
        <v>1</v>
      </c>
      <c r="M22" s="840" t="s">
        <v>267</v>
      </c>
      <c r="N22" s="841" t="s">
        <v>268</v>
      </c>
      <c r="O22" s="842" t="s">
        <v>179</v>
      </c>
      <c r="P22" s="843" t="s">
        <v>341</v>
      </c>
      <c r="Q22" s="1"/>
      <c r="R22" s="183"/>
      <c r="S22" s="180"/>
      <c r="T22" s="495" t="s">
        <v>50</v>
      </c>
      <c r="U22" s="495" t="s">
        <v>54</v>
      </c>
      <c r="V22" s="588">
        <v>60</v>
      </c>
      <c r="W22" s="182"/>
    </row>
    <row r="23" spans="1:23" s="2" customFormat="1" ht="20.100000000000001" customHeight="1" x14ac:dyDescent="0.25">
      <c r="B23" s="127" t="str">
        <f t="shared" si="2"/>
        <v>FEMININEMINIME</v>
      </c>
      <c r="C23" s="127" t="str">
        <f t="shared" si="3"/>
        <v>FEMININEMINIME622</v>
      </c>
      <c r="D23" s="488" t="s">
        <v>56</v>
      </c>
      <c r="E23" s="488" t="s">
        <v>51</v>
      </c>
      <c r="F23" s="585">
        <f t="shared" si="0"/>
        <v>62</v>
      </c>
      <c r="G23" s="586">
        <v>62</v>
      </c>
      <c r="H23" s="587">
        <v>60.2</v>
      </c>
      <c r="I23" s="827">
        <v>117038</v>
      </c>
      <c r="J23" s="828" t="s">
        <v>174</v>
      </c>
      <c r="K23" s="489">
        <v>63</v>
      </c>
      <c r="L23" s="490">
        <f t="shared" si="1"/>
        <v>2</v>
      </c>
      <c r="M23" s="491" t="s">
        <v>259</v>
      </c>
      <c r="N23" s="492" t="s">
        <v>260</v>
      </c>
      <c r="O23" s="493" t="s">
        <v>251</v>
      </c>
      <c r="P23" s="494" t="s">
        <v>342</v>
      </c>
      <c r="Q23" s="1"/>
      <c r="R23" s="183"/>
      <c r="S23" s="180"/>
      <c r="T23" s="830" t="s">
        <v>50</v>
      </c>
      <c r="U23" s="830" t="s">
        <v>54</v>
      </c>
      <c r="V23" s="831">
        <v>65</v>
      </c>
      <c r="W23" s="182"/>
    </row>
    <row r="24" spans="1:23" s="2" customFormat="1" ht="20.100000000000001" customHeight="1" x14ac:dyDescent="0.25">
      <c r="B24" s="127" t="str">
        <f t="shared" si="2"/>
        <v>FEMININEMINIME</v>
      </c>
      <c r="C24" s="127" t="str">
        <f t="shared" si="3"/>
        <v>FEMININEMINIME621</v>
      </c>
      <c r="D24" s="488" t="s">
        <v>56</v>
      </c>
      <c r="E24" s="488" t="s">
        <v>51</v>
      </c>
      <c r="F24" s="585">
        <f t="shared" si="0"/>
        <v>62</v>
      </c>
      <c r="G24" s="586">
        <v>62</v>
      </c>
      <c r="H24" s="587">
        <v>60.1</v>
      </c>
      <c r="I24" s="827">
        <v>108268</v>
      </c>
      <c r="J24" s="828" t="s">
        <v>174</v>
      </c>
      <c r="K24" s="489">
        <v>42</v>
      </c>
      <c r="L24" s="490">
        <f t="shared" si="1"/>
        <v>1</v>
      </c>
      <c r="M24" s="491" t="s">
        <v>263</v>
      </c>
      <c r="N24" s="492" t="s">
        <v>264</v>
      </c>
      <c r="O24" s="493" t="s">
        <v>212</v>
      </c>
      <c r="P24" s="494" t="s">
        <v>343</v>
      </c>
      <c r="Q24" s="1"/>
      <c r="R24" s="183"/>
      <c r="S24" s="180"/>
      <c r="T24" s="495" t="s">
        <v>50</v>
      </c>
      <c r="U24" s="495" t="s">
        <v>54</v>
      </c>
      <c r="V24" s="588">
        <v>71</v>
      </c>
      <c r="W24" s="182"/>
    </row>
    <row r="25" spans="1:23" s="2" customFormat="1" ht="20.100000000000001" customHeight="1" x14ac:dyDescent="0.25">
      <c r="B25" s="127" t="str">
        <f t="shared" si="2"/>
        <v>FEMININEMINIME</v>
      </c>
      <c r="C25" s="127" t="str">
        <f t="shared" si="3"/>
        <v>FEMININEMINIME66</v>
      </c>
      <c r="D25" s="832" t="s">
        <v>56</v>
      </c>
      <c r="E25" s="832" t="s">
        <v>51</v>
      </c>
      <c r="F25" s="833">
        <f t="shared" si="0"/>
        <v>66</v>
      </c>
      <c r="G25" s="834">
        <v>66</v>
      </c>
      <c r="H25" s="835"/>
      <c r="I25" s="836">
        <v>140821</v>
      </c>
      <c r="J25" s="837" t="s">
        <v>174</v>
      </c>
      <c r="K25" s="838"/>
      <c r="L25" s="839" t="str">
        <f t="shared" si="1"/>
        <v/>
      </c>
      <c r="M25" s="840" t="s">
        <v>265</v>
      </c>
      <c r="N25" s="841" t="s">
        <v>266</v>
      </c>
      <c r="O25" s="842" t="s">
        <v>212</v>
      </c>
      <c r="P25" s="843" t="s">
        <v>343</v>
      </c>
      <c r="Q25" s="1"/>
      <c r="R25" s="183"/>
      <c r="S25" s="180"/>
      <c r="T25" s="830" t="s">
        <v>50</v>
      </c>
      <c r="U25" s="830" t="s">
        <v>54</v>
      </c>
      <c r="V25" s="831">
        <v>80</v>
      </c>
      <c r="W25" s="182"/>
    </row>
    <row r="26" spans="1:23" s="2" customFormat="1" ht="20.100000000000001" customHeight="1" x14ac:dyDescent="0.25">
      <c r="B26" s="127" t="str">
        <f t="shared" si="2"/>
        <v>FEMININEMINIME</v>
      </c>
      <c r="C26" s="127" t="str">
        <f t="shared" si="3"/>
        <v>FEMININEMINIME01</v>
      </c>
      <c r="D26" s="832" t="s">
        <v>56</v>
      </c>
      <c r="E26" s="832" t="s">
        <v>51</v>
      </c>
      <c r="F26" s="833">
        <f t="shared" si="0"/>
        <v>0</v>
      </c>
      <c r="G26" s="834"/>
      <c r="H26" s="835">
        <v>78</v>
      </c>
      <c r="I26" s="836" t="s">
        <v>425</v>
      </c>
      <c r="J26" s="837" t="s">
        <v>174</v>
      </c>
      <c r="K26" s="838">
        <v>12</v>
      </c>
      <c r="L26" s="839">
        <f t="shared" si="1"/>
        <v>1</v>
      </c>
      <c r="M26" s="840" t="s">
        <v>426</v>
      </c>
      <c r="N26" s="841" t="s">
        <v>427</v>
      </c>
      <c r="O26" s="842" t="s">
        <v>179</v>
      </c>
      <c r="P26" s="843" t="s">
        <v>341</v>
      </c>
      <c r="Q26" s="1"/>
      <c r="R26" s="183"/>
      <c r="S26" s="180"/>
      <c r="T26" s="495" t="s">
        <v>50</v>
      </c>
      <c r="U26" s="495" t="s">
        <v>54</v>
      </c>
      <c r="V26" s="588">
        <v>92</v>
      </c>
      <c r="W26" s="182"/>
    </row>
    <row r="27" spans="1:23" s="2" customFormat="1" ht="20.100000000000001" customHeight="1" x14ac:dyDescent="0.25">
      <c r="B27" s="127" t="str">
        <f t="shared" si="2"/>
        <v>FEMININEMINIME</v>
      </c>
      <c r="C27" s="127" t="str">
        <f t="shared" si="3"/>
        <v>FEMININEMINIME69</v>
      </c>
      <c r="D27" s="488" t="s">
        <v>56</v>
      </c>
      <c r="E27" s="488" t="s">
        <v>51</v>
      </c>
      <c r="F27" s="585">
        <f t="shared" si="0"/>
        <v>69</v>
      </c>
      <c r="G27" s="586">
        <v>69</v>
      </c>
      <c r="H27" s="587"/>
      <c r="I27" s="827">
        <v>84867</v>
      </c>
      <c r="J27" s="828" t="s">
        <v>174</v>
      </c>
      <c r="K27" s="489"/>
      <c r="L27" s="490" t="str">
        <f t="shared" si="1"/>
        <v/>
      </c>
      <c r="M27" s="491" t="s">
        <v>183</v>
      </c>
      <c r="N27" s="492" t="s">
        <v>184</v>
      </c>
      <c r="O27" s="493" t="s">
        <v>179</v>
      </c>
      <c r="P27" s="494" t="s">
        <v>341</v>
      </c>
      <c r="Q27" s="1"/>
      <c r="R27" s="183"/>
      <c r="S27" s="180"/>
      <c r="T27" s="830" t="s">
        <v>50</v>
      </c>
      <c r="U27" s="830" t="s">
        <v>54</v>
      </c>
      <c r="V27" s="831" t="s">
        <v>17</v>
      </c>
      <c r="W27" s="182"/>
    </row>
    <row r="28" spans="1:23" s="2" customFormat="1" ht="20.100000000000001" customHeight="1" x14ac:dyDescent="0.25">
      <c r="B28" s="127" t="str">
        <f t="shared" si="2"/>
        <v>FEMININEMINIME</v>
      </c>
      <c r="C28" s="127" t="str">
        <f t="shared" si="3"/>
        <v>FEMININEMINIME</v>
      </c>
      <c r="D28" s="832" t="s">
        <v>56</v>
      </c>
      <c r="E28" s="832" t="s">
        <v>51</v>
      </c>
      <c r="F28" s="833" t="str">
        <f t="shared" si="0"/>
        <v/>
      </c>
      <c r="G28" s="834"/>
      <c r="H28" s="835"/>
      <c r="I28" s="836" t="s">
        <v>376</v>
      </c>
      <c r="J28" s="837" t="s">
        <v>174</v>
      </c>
      <c r="K28" s="838"/>
      <c r="L28" s="839" t="str">
        <f t="shared" si="1"/>
        <v/>
      </c>
      <c r="M28" s="840" t="s">
        <v>256</v>
      </c>
      <c r="N28" s="841" t="s">
        <v>257</v>
      </c>
      <c r="O28" s="842" t="s">
        <v>258</v>
      </c>
      <c r="P28" s="843" t="s">
        <v>342</v>
      </c>
      <c r="Q28" s="1"/>
      <c r="R28" s="183"/>
      <c r="S28" s="180"/>
      <c r="T28" s="495" t="s">
        <v>50</v>
      </c>
      <c r="U28" s="495" t="s">
        <v>51</v>
      </c>
      <c r="V28" s="588">
        <v>38</v>
      </c>
      <c r="W28" s="182"/>
    </row>
    <row r="29" spans="1:23" s="2" customFormat="1" ht="20.100000000000001" customHeight="1" x14ac:dyDescent="0.25">
      <c r="B29" s="127" t="str">
        <f t="shared" si="2"/>
        <v>LIBRECADET</v>
      </c>
      <c r="C29" s="127" t="str">
        <f t="shared" si="3"/>
        <v>LIBRECADET51</v>
      </c>
      <c r="D29" s="488" t="s">
        <v>50</v>
      </c>
      <c r="E29" s="488" t="s">
        <v>54</v>
      </c>
      <c r="F29" s="585">
        <f t="shared" si="0"/>
        <v>51</v>
      </c>
      <c r="G29" s="586">
        <v>51</v>
      </c>
      <c r="H29" s="587"/>
      <c r="I29" s="827">
        <v>83562</v>
      </c>
      <c r="J29" s="828" t="s">
        <v>172</v>
      </c>
      <c r="K29" s="489"/>
      <c r="L29" s="490" t="str">
        <f t="shared" si="1"/>
        <v/>
      </c>
      <c r="M29" s="491" t="s">
        <v>238</v>
      </c>
      <c r="N29" s="492" t="s">
        <v>239</v>
      </c>
      <c r="O29" s="493" t="s">
        <v>209</v>
      </c>
      <c r="P29" s="494" t="s">
        <v>341</v>
      </c>
      <c r="Q29" s="1"/>
      <c r="R29" s="183"/>
      <c r="S29" s="180"/>
      <c r="T29" s="830" t="s">
        <v>50</v>
      </c>
      <c r="U29" s="830" t="s">
        <v>51</v>
      </c>
      <c r="V29" s="831">
        <v>41</v>
      </c>
      <c r="W29" s="182"/>
    </row>
    <row r="30" spans="1:23" s="2" customFormat="1" ht="20.100000000000001" customHeight="1" x14ac:dyDescent="0.25">
      <c r="B30" s="127" t="str">
        <f t="shared" si="2"/>
        <v>LIBRECADET</v>
      </c>
      <c r="C30" s="127" t="str">
        <f t="shared" si="3"/>
        <v>LIBRECADET809</v>
      </c>
      <c r="D30" s="488" t="s">
        <v>50</v>
      </c>
      <c r="E30" s="488" t="s">
        <v>54</v>
      </c>
      <c r="F30" s="585">
        <f t="shared" si="0"/>
        <v>80</v>
      </c>
      <c r="G30" s="586">
        <v>51</v>
      </c>
      <c r="H30" s="829">
        <v>78</v>
      </c>
      <c r="I30" s="827">
        <v>79553</v>
      </c>
      <c r="J30" s="828" t="s">
        <v>172</v>
      </c>
      <c r="K30" s="489">
        <v>30</v>
      </c>
      <c r="L30" s="490">
        <f t="shared" si="1"/>
        <v>9</v>
      </c>
      <c r="M30" s="491" t="s">
        <v>216</v>
      </c>
      <c r="N30" s="492" t="s">
        <v>217</v>
      </c>
      <c r="O30" s="493" t="s">
        <v>215</v>
      </c>
      <c r="P30" s="494" t="s">
        <v>343</v>
      </c>
      <c r="Q30" s="1"/>
      <c r="R30" s="183"/>
      <c r="S30" s="180"/>
      <c r="T30" s="495" t="s">
        <v>50</v>
      </c>
      <c r="U30" s="495" t="s">
        <v>51</v>
      </c>
      <c r="V30" s="588">
        <v>44</v>
      </c>
      <c r="W30" s="182"/>
    </row>
    <row r="31" spans="1:23" s="2" customFormat="1" ht="20.100000000000001" customHeight="1" x14ac:dyDescent="0.25">
      <c r="B31" s="127" t="str">
        <f t="shared" si="2"/>
        <v>LIBRECADET</v>
      </c>
      <c r="C31" s="127" t="str">
        <f t="shared" si="3"/>
        <v>LIBRECADET802</v>
      </c>
      <c r="D31" s="832" t="s">
        <v>50</v>
      </c>
      <c r="E31" s="832" t="s">
        <v>54</v>
      </c>
      <c r="F31" s="833">
        <f t="shared" si="0"/>
        <v>80</v>
      </c>
      <c r="G31" s="834"/>
      <c r="H31" s="844">
        <v>78</v>
      </c>
      <c r="I31" s="836" t="s">
        <v>402</v>
      </c>
      <c r="J31" s="837" t="s">
        <v>172</v>
      </c>
      <c r="K31" s="838">
        <v>5</v>
      </c>
      <c r="L31" s="839">
        <f t="shared" si="1"/>
        <v>2</v>
      </c>
      <c r="M31" s="840" t="s">
        <v>403</v>
      </c>
      <c r="N31" s="841" t="s">
        <v>404</v>
      </c>
      <c r="O31" s="842" t="s">
        <v>258</v>
      </c>
      <c r="P31" s="843" t="s">
        <v>342</v>
      </c>
      <c r="Q31" s="1"/>
      <c r="R31" s="183"/>
      <c r="S31" s="183"/>
      <c r="T31" s="830" t="s">
        <v>50</v>
      </c>
      <c r="U31" s="830" t="s">
        <v>51</v>
      </c>
      <c r="V31" s="831">
        <v>48</v>
      </c>
      <c r="W31" s="182"/>
    </row>
    <row r="32" spans="1:23" s="2" customFormat="1" ht="20.100000000000001" customHeight="1" x14ac:dyDescent="0.25">
      <c r="B32" s="127" t="str">
        <f t="shared" si="2"/>
        <v>LIBRECADET</v>
      </c>
      <c r="C32" s="127" t="str">
        <f t="shared" si="3"/>
        <v>LIBRECADET8010</v>
      </c>
      <c r="D32" s="832" t="s">
        <v>50</v>
      </c>
      <c r="E32" s="832" t="s">
        <v>54</v>
      </c>
      <c r="F32" s="833">
        <f t="shared" si="0"/>
        <v>80</v>
      </c>
      <c r="G32" s="834"/>
      <c r="H32" s="844">
        <v>78</v>
      </c>
      <c r="I32" s="836" t="s">
        <v>374</v>
      </c>
      <c r="J32" s="837" t="s">
        <v>173</v>
      </c>
      <c r="K32" s="838">
        <v>35</v>
      </c>
      <c r="L32" s="839">
        <f t="shared" si="1"/>
        <v>10</v>
      </c>
      <c r="M32" s="840" t="s">
        <v>387</v>
      </c>
      <c r="N32" s="841" t="s">
        <v>388</v>
      </c>
      <c r="O32" s="842" t="s">
        <v>258</v>
      </c>
      <c r="P32" s="843" t="s">
        <v>342</v>
      </c>
      <c r="Q32" s="1"/>
      <c r="R32" s="183"/>
      <c r="S32" s="183"/>
      <c r="T32" s="495" t="s">
        <v>50</v>
      </c>
      <c r="U32" s="495" t="s">
        <v>51</v>
      </c>
      <c r="V32" s="588">
        <v>52</v>
      </c>
      <c r="W32" s="182"/>
    </row>
    <row r="33" spans="2:23" s="2" customFormat="1" ht="20.100000000000001" customHeight="1" x14ac:dyDescent="0.25">
      <c r="B33" s="127" t="str">
        <f t="shared" si="2"/>
        <v>LIBRECADET</v>
      </c>
      <c r="C33" s="127" t="str">
        <f t="shared" si="3"/>
        <v>LIBRECADET8016</v>
      </c>
      <c r="D33" s="832" t="s">
        <v>50</v>
      </c>
      <c r="E33" s="832" t="s">
        <v>54</v>
      </c>
      <c r="F33" s="833">
        <f t="shared" si="0"/>
        <v>80</v>
      </c>
      <c r="G33" s="834">
        <v>55</v>
      </c>
      <c r="H33" s="844">
        <v>78</v>
      </c>
      <c r="I33" s="836">
        <v>87687</v>
      </c>
      <c r="J33" s="837" t="s">
        <v>172</v>
      </c>
      <c r="K33" s="838">
        <v>88</v>
      </c>
      <c r="L33" s="839">
        <f t="shared" si="1"/>
        <v>16</v>
      </c>
      <c r="M33" s="840" t="s">
        <v>234</v>
      </c>
      <c r="N33" s="841" t="s">
        <v>235</v>
      </c>
      <c r="O33" s="842" t="s">
        <v>212</v>
      </c>
      <c r="P33" s="843" t="s">
        <v>343</v>
      </c>
      <c r="Q33" s="1"/>
      <c r="R33" s="183"/>
      <c r="S33" s="183"/>
      <c r="T33" s="830" t="s">
        <v>50</v>
      </c>
      <c r="U33" s="830" t="s">
        <v>51</v>
      </c>
      <c r="V33" s="831">
        <v>57</v>
      </c>
      <c r="W33" s="182"/>
    </row>
    <row r="34" spans="2:23" s="2" customFormat="1" ht="20.100000000000001" customHeight="1" x14ac:dyDescent="0.25">
      <c r="B34" s="127" t="str">
        <f t="shared" si="2"/>
        <v>LIBRECADET</v>
      </c>
      <c r="C34" s="127" t="str">
        <f t="shared" si="3"/>
        <v>LIBRECADET8014</v>
      </c>
      <c r="D34" s="488" t="s">
        <v>50</v>
      </c>
      <c r="E34" s="488" t="s">
        <v>54</v>
      </c>
      <c r="F34" s="585">
        <f t="shared" si="0"/>
        <v>80</v>
      </c>
      <c r="G34" s="586"/>
      <c r="H34" s="829">
        <v>78</v>
      </c>
      <c r="I34" s="827" t="s">
        <v>357</v>
      </c>
      <c r="J34" s="828" t="s">
        <v>173</v>
      </c>
      <c r="K34" s="489">
        <v>82</v>
      </c>
      <c r="L34" s="490">
        <f t="shared" si="1"/>
        <v>14</v>
      </c>
      <c r="M34" s="491" t="s">
        <v>362</v>
      </c>
      <c r="N34" s="492" t="s">
        <v>369</v>
      </c>
      <c r="O34" s="493" t="s">
        <v>361</v>
      </c>
      <c r="P34" s="494" t="s">
        <v>341</v>
      </c>
      <c r="Q34" s="1"/>
      <c r="R34" s="183"/>
      <c r="S34" s="183"/>
      <c r="T34" s="495" t="s">
        <v>50</v>
      </c>
      <c r="U34" s="495" t="s">
        <v>51</v>
      </c>
      <c r="V34" s="588">
        <v>62</v>
      </c>
      <c r="W34" s="182"/>
    </row>
    <row r="35" spans="2:23" s="2" customFormat="1" ht="20.100000000000001" customHeight="1" x14ac:dyDescent="0.25">
      <c r="B35" s="127" t="str">
        <f t="shared" si="2"/>
        <v>LIBRECADET</v>
      </c>
      <c r="C35" s="127" t="str">
        <f t="shared" si="3"/>
        <v>LIBRECADET807</v>
      </c>
      <c r="D35" s="488" t="s">
        <v>50</v>
      </c>
      <c r="E35" s="488" t="s">
        <v>54</v>
      </c>
      <c r="F35" s="585">
        <f t="shared" si="0"/>
        <v>80</v>
      </c>
      <c r="G35" s="586"/>
      <c r="H35" s="829">
        <v>78</v>
      </c>
      <c r="I35" s="827" t="s">
        <v>372</v>
      </c>
      <c r="J35" s="828" t="s">
        <v>173</v>
      </c>
      <c r="K35" s="489">
        <v>23</v>
      </c>
      <c r="L35" s="490">
        <f t="shared" si="1"/>
        <v>7</v>
      </c>
      <c r="M35" s="491" t="s">
        <v>385</v>
      </c>
      <c r="N35" s="492" t="s">
        <v>386</v>
      </c>
      <c r="O35" s="493" t="s">
        <v>258</v>
      </c>
      <c r="P35" s="494" t="s">
        <v>342</v>
      </c>
      <c r="Q35" s="1"/>
      <c r="R35" s="183"/>
      <c r="S35" s="183"/>
      <c r="T35" s="830" t="s">
        <v>50</v>
      </c>
      <c r="U35" s="830" t="s">
        <v>51</v>
      </c>
      <c r="V35" s="831">
        <v>68</v>
      </c>
      <c r="W35" s="182"/>
    </row>
    <row r="36" spans="2:23" s="2" customFormat="1" ht="20.100000000000001" customHeight="1" x14ac:dyDescent="0.25">
      <c r="B36" s="127" t="str">
        <f t="shared" si="2"/>
        <v>LIBRECADET</v>
      </c>
      <c r="C36" s="127" t="str">
        <f t="shared" si="3"/>
        <v>LIBRECADET60</v>
      </c>
      <c r="D36" s="488" t="s">
        <v>50</v>
      </c>
      <c r="E36" s="488" t="s">
        <v>54</v>
      </c>
      <c r="F36" s="585">
        <f t="shared" si="0"/>
        <v>60</v>
      </c>
      <c r="G36" s="586">
        <v>60</v>
      </c>
      <c r="H36" s="829"/>
      <c r="I36" s="827">
        <v>123995</v>
      </c>
      <c r="J36" s="828" t="s">
        <v>172</v>
      </c>
      <c r="K36" s="489"/>
      <c r="L36" s="490" t="str">
        <f t="shared" si="1"/>
        <v/>
      </c>
      <c r="M36" s="491" t="s">
        <v>218</v>
      </c>
      <c r="N36" s="492" t="s">
        <v>219</v>
      </c>
      <c r="O36" s="493" t="s">
        <v>220</v>
      </c>
      <c r="P36" s="494" t="s">
        <v>342</v>
      </c>
      <c r="Q36" s="1"/>
      <c r="R36" s="183"/>
      <c r="S36" s="183"/>
      <c r="T36" s="495" t="s">
        <v>50</v>
      </c>
      <c r="U36" s="495" t="s">
        <v>51</v>
      </c>
      <c r="V36" s="588">
        <v>75</v>
      </c>
      <c r="W36" s="182"/>
    </row>
    <row r="37" spans="2:23" s="2" customFormat="1" ht="20.100000000000001" customHeight="1" x14ac:dyDescent="0.25">
      <c r="B37" s="127" t="str">
        <f t="shared" si="2"/>
        <v>LIBRECADET</v>
      </c>
      <c r="C37" s="127" t="str">
        <f t="shared" si="3"/>
        <v>LIBRECADET60</v>
      </c>
      <c r="D37" s="488" t="s">
        <v>50</v>
      </c>
      <c r="E37" s="488" t="s">
        <v>54</v>
      </c>
      <c r="F37" s="585">
        <f t="shared" si="0"/>
        <v>60</v>
      </c>
      <c r="G37" s="586">
        <v>60</v>
      </c>
      <c r="H37" s="829"/>
      <c r="I37" s="827">
        <v>90945</v>
      </c>
      <c r="J37" s="828" t="s">
        <v>172</v>
      </c>
      <c r="K37" s="489"/>
      <c r="L37" s="490" t="str">
        <f t="shared" si="1"/>
        <v/>
      </c>
      <c r="M37" s="491" t="s">
        <v>226</v>
      </c>
      <c r="N37" s="492" t="s">
        <v>227</v>
      </c>
      <c r="O37" s="493" t="s">
        <v>209</v>
      </c>
      <c r="P37" s="494" t="s">
        <v>341</v>
      </c>
      <c r="Q37" s="1"/>
      <c r="R37" s="183"/>
      <c r="S37" s="183"/>
      <c r="T37" s="830" t="s">
        <v>50</v>
      </c>
      <c r="U37" s="830" t="s">
        <v>51</v>
      </c>
      <c r="V37" s="831">
        <v>85</v>
      </c>
      <c r="W37" s="182"/>
    </row>
    <row r="38" spans="2:23" s="2" customFormat="1" ht="20.100000000000001" customHeight="1" x14ac:dyDescent="0.25">
      <c r="B38" s="127" t="str">
        <f t="shared" si="2"/>
        <v>LIBRECADET</v>
      </c>
      <c r="C38" s="127" t="str">
        <f t="shared" si="3"/>
        <v>LIBRECADET801</v>
      </c>
      <c r="D38" s="488" t="s">
        <v>50</v>
      </c>
      <c r="E38" s="488" t="s">
        <v>54</v>
      </c>
      <c r="F38" s="585">
        <f t="shared" si="0"/>
        <v>80</v>
      </c>
      <c r="G38" s="586">
        <v>55</v>
      </c>
      <c r="H38" s="829">
        <v>78</v>
      </c>
      <c r="I38" s="827">
        <v>118973</v>
      </c>
      <c r="J38" s="828" t="s">
        <v>173</v>
      </c>
      <c r="K38" s="489">
        <v>2</v>
      </c>
      <c r="L38" s="490">
        <f t="shared" si="1"/>
        <v>1</v>
      </c>
      <c r="M38" s="491" t="s">
        <v>249</v>
      </c>
      <c r="N38" s="492" t="s">
        <v>250</v>
      </c>
      <c r="O38" s="493" t="s">
        <v>251</v>
      </c>
      <c r="P38" s="494" t="s">
        <v>342</v>
      </c>
      <c r="Q38" s="1"/>
      <c r="R38" s="183"/>
      <c r="S38" s="183"/>
      <c r="T38" s="495" t="s">
        <v>50</v>
      </c>
      <c r="U38" s="495" t="s">
        <v>51</v>
      </c>
      <c r="V38" s="588" t="s">
        <v>17</v>
      </c>
      <c r="W38" s="182"/>
    </row>
    <row r="39" spans="2:23" s="2" customFormat="1" ht="20.100000000000001" customHeight="1" x14ac:dyDescent="0.25">
      <c r="B39" s="127" t="str">
        <f t="shared" si="2"/>
        <v>LIBRECADET</v>
      </c>
      <c r="C39" s="127" t="str">
        <f t="shared" si="3"/>
        <v>LIBRECADET803</v>
      </c>
      <c r="D39" s="832" t="s">
        <v>50</v>
      </c>
      <c r="E39" s="832" t="s">
        <v>54</v>
      </c>
      <c r="F39" s="833">
        <f t="shared" si="0"/>
        <v>80</v>
      </c>
      <c r="G39" s="834">
        <v>65</v>
      </c>
      <c r="H39" s="844">
        <v>78</v>
      </c>
      <c r="I39" s="836">
        <v>94748</v>
      </c>
      <c r="J39" s="837" t="s">
        <v>172</v>
      </c>
      <c r="K39" s="838">
        <v>8</v>
      </c>
      <c r="L39" s="839">
        <f t="shared" si="1"/>
        <v>3</v>
      </c>
      <c r="M39" s="840" t="s">
        <v>223</v>
      </c>
      <c r="N39" s="841" t="s">
        <v>224</v>
      </c>
      <c r="O39" s="842" t="s">
        <v>225</v>
      </c>
      <c r="P39" s="843" t="s">
        <v>343</v>
      </c>
      <c r="Q39" s="1"/>
      <c r="R39" s="183"/>
      <c r="S39" s="183"/>
      <c r="T39" s="495"/>
      <c r="U39" s="495"/>
      <c r="V39" s="588" t="s">
        <v>17</v>
      </c>
      <c r="W39" s="182"/>
    </row>
    <row r="40" spans="2:23" s="2" customFormat="1" ht="20.100000000000001" customHeight="1" x14ac:dyDescent="0.25">
      <c r="B40" s="127" t="str">
        <f t="shared" si="2"/>
        <v>LIBRECADET</v>
      </c>
      <c r="C40" s="127" t="str">
        <f t="shared" si="3"/>
        <v>LIBRECADET805</v>
      </c>
      <c r="D40" s="832" t="s">
        <v>50</v>
      </c>
      <c r="E40" s="832" t="s">
        <v>54</v>
      </c>
      <c r="F40" s="833">
        <f t="shared" si="0"/>
        <v>80</v>
      </c>
      <c r="G40" s="834">
        <v>60</v>
      </c>
      <c r="H40" s="835">
        <v>78</v>
      </c>
      <c r="I40" s="836">
        <v>126996</v>
      </c>
      <c r="J40" s="837" t="s">
        <v>172</v>
      </c>
      <c r="K40" s="838">
        <v>19</v>
      </c>
      <c r="L40" s="839">
        <f t="shared" si="1"/>
        <v>5</v>
      </c>
      <c r="M40" s="840" t="s">
        <v>228</v>
      </c>
      <c r="N40" s="841" t="s">
        <v>229</v>
      </c>
      <c r="O40" s="842" t="s">
        <v>215</v>
      </c>
      <c r="P40" s="843" t="s">
        <v>343</v>
      </c>
      <c r="Q40" s="1"/>
      <c r="R40" s="183"/>
      <c r="S40" s="183"/>
      <c r="T40" s="8"/>
      <c r="U40" s="8"/>
      <c r="V40" s="8"/>
      <c r="W40" s="182"/>
    </row>
    <row r="41" spans="2:23" s="2" customFormat="1" ht="20.100000000000001" customHeight="1" x14ac:dyDescent="0.25">
      <c r="B41" s="127" t="str">
        <f t="shared" si="2"/>
        <v>LIBRECADET</v>
      </c>
      <c r="C41" s="127" t="str">
        <f t="shared" si="3"/>
        <v>LIBRECADET806</v>
      </c>
      <c r="D41" s="832" t="s">
        <v>50</v>
      </c>
      <c r="E41" s="832" t="s">
        <v>54</v>
      </c>
      <c r="F41" s="833">
        <f t="shared" si="0"/>
        <v>80</v>
      </c>
      <c r="G41" s="834">
        <v>60</v>
      </c>
      <c r="H41" s="835">
        <v>78</v>
      </c>
      <c r="I41" s="836">
        <v>141300</v>
      </c>
      <c r="J41" s="837" t="s">
        <v>173</v>
      </c>
      <c r="K41" s="838">
        <v>20</v>
      </c>
      <c r="L41" s="839">
        <f t="shared" si="1"/>
        <v>6</v>
      </c>
      <c r="M41" s="840" t="s">
        <v>230</v>
      </c>
      <c r="N41" s="841" t="s">
        <v>231</v>
      </c>
      <c r="O41" s="842" t="s">
        <v>201</v>
      </c>
      <c r="P41" s="843" t="s">
        <v>343</v>
      </c>
      <c r="Q41" s="1"/>
      <c r="R41" s="183"/>
      <c r="S41" s="183"/>
      <c r="T41" s="495"/>
      <c r="U41" s="495"/>
      <c r="V41" s="588"/>
      <c r="W41" s="182"/>
    </row>
    <row r="42" spans="2:23" s="2" customFormat="1" ht="20.100000000000001" customHeight="1" x14ac:dyDescent="0.25">
      <c r="B42" s="127" t="str">
        <f t="shared" si="2"/>
        <v>LIBRECADET</v>
      </c>
      <c r="C42" s="127" t="str">
        <f t="shared" si="3"/>
        <v>LIBRECADET8011</v>
      </c>
      <c r="D42" s="832" t="s">
        <v>50</v>
      </c>
      <c r="E42" s="832" t="s">
        <v>54</v>
      </c>
      <c r="F42" s="833">
        <f t="shared" si="0"/>
        <v>80</v>
      </c>
      <c r="G42" s="834">
        <v>60</v>
      </c>
      <c r="H42" s="835">
        <v>78</v>
      </c>
      <c r="I42" s="836">
        <v>110308</v>
      </c>
      <c r="J42" s="837" t="s">
        <v>172</v>
      </c>
      <c r="K42" s="838">
        <v>60</v>
      </c>
      <c r="L42" s="839">
        <f t="shared" si="1"/>
        <v>11</v>
      </c>
      <c r="M42" s="840" t="s">
        <v>232</v>
      </c>
      <c r="N42" s="841" t="s">
        <v>233</v>
      </c>
      <c r="O42" s="842" t="s">
        <v>187</v>
      </c>
      <c r="P42" s="843" t="s">
        <v>343</v>
      </c>
      <c r="Q42" s="1"/>
      <c r="R42" s="667"/>
      <c r="S42" s="127"/>
      <c r="T42" s="495"/>
      <c r="U42" s="495"/>
      <c r="V42" s="588"/>
    </row>
    <row r="43" spans="2:23" s="2" customFormat="1" ht="20.100000000000001" customHeight="1" x14ac:dyDescent="0.25">
      <c r="B43" s="127" t="str">
        <f t="shared" si="2"/>
        <v>LIBRECADET</v>
      </c>
      <c r="C43" s="127" t="str">
        <f t="shared" si="3"/>
        <v>LIBRECADET8013</v>
      </c>
      <c r="D43" s="832" t="s">
        <v>50</v>
      </c>
      <c r="E43" s="832" t="s">
        <v>54</v>
      </c>
      <c r="F43" s="833">
        <f t="shared" si="0"/>
        <v>80</v>
      </c>
      <c r="G43" s="834"/>
      <c r="H43" s="835">
        <v>78</v>
      </c>
      <c r="I43" s="836" t="s">
        <v>434</v>
      </c>
      <c r="J43" s="837" t="s">
        <v>172</v>
      </c>
      <c r="K43" s="838">
        <v>78</v>
      </c>
      <c r="L43" s="839">
        <f t="shared" si="1"/>
        <v>13</v>
      </c>
      <c r="M43" s="840" t="s">
        <v>438</v>
      </c>
      <c r="N43" s="841" t="s">
        <v>440</v>
      </c>
      <c r="O43" s="842">
        <v>0</v>
      </c>
      <c r="P43" s="843" t="s">
        <v>341</v>
      </c>
      <c r="Q43" s="1"/>
      <c r="R43" s="667"/>
      <c r="S43" s="127"/>
      <c r="T43" s="495"/>
      <c r="U43" s="495"/>
      <c r="V43" s="588"/>
    </row>
    <row r="44" spans="2:23" s="2" customFormat="1" ht="20.100000000000001" customHeight="1" x14ac:dyDescent="0.25">
      <c r="B44" s="127" t="str">
        <f t="shared" si="2"/>
        <v>LIBRECADET</v>
      </c>
      <c r="C44" s="127" t="str">
        <f t="shared" si="3"/>
        <v>LIBRECADET8015</v>
      </c>
      <c r="D44" s="488" t="s">
        <v>50</v>
      </c>
      <c r="E44" s="488" t="s">
        <v>54</v>
      </c>
      <c r="F44" s="585">
        <f t="shared" si="0"/>
        <v>80</v>
      </c>
      <c r="G44" s="586">
        <v>65</v>
      </c>
      <c r="H44" s="587">
        <v>78</v>
      </c>
      <c r="I44" s="827">
        <v>61381</v>
      </c>
      <c r="J44" s="828" t="s">
        <v>172</v>
      </c>
      <c r="K44" s="489">
        <v>85</v>
      </c>
      <c r="L44" s="490">
        <f t="shared" si="1"/>
        <v>15</v>
      </c>
      <c r="M44" s="491" t="s">
        <v>245</v>
      </c>
      <c r="N44" s="492" t="s">
        <v>246</v>
      </c>
      <c r="O44" s="493" t="s">
        <v>193</v>
      </c>
      <c r="P44" s="494" t="s">
        <v>341</v>
      </c>
      <c r="Q44" s="1"/>
      <c r="R44" s="667"/>
      <c r="S44" s="127"/>
      <c r="T44" s="495"/>
      <c r="U44" s="495"/>
      <c r="V44" s="588"/>
    </row>
    <row r="45" spans="2:23" s="2" customFormat="1" ht="20.100000000000001" customHeight="1" x14ac:dyDescent="0.25">
      <c r="B45" s="127" t="str">
        <f t="shared" si="2"/>
        <v>LIBRECADET</v>
      </c>
      <c r="C45" s="127" t="str">
        <f t="shared" si="3"/>
        <v>LIBRECADET808</v>
      </c>
      <c r="D45" s="488" t="s">
        <v>50</v>
      </c>
      <c r="E45" s="488" t="s">
        <v>54</v>
      </c>
      <c r="F45" s="585">
        <f t="shared" si="0"/>
        <v>80</v>
      </c>
      <c r="G45" s="586">
        <v>65</v>
      </c>
      <c r="H45" s="587">
        <v>78</v>
      </c>
      <c r="I45" s="827">
        <v>95223</v>
      </c>
      <c r="J45" s="828" t="s">
        <v>172</v>
      </c>
      <c r="K45" s="489">
        <v>29</v>
      </c>
      <c r="L45" s="490">
        <f t="shared" si="1"/>
        <v>8</v>
      </c>
      <c r="M45" s="491" t="s">
        <v>210</v>
      </c>
      <c r="N45" s="492" t="s">
        <v>211</v>
      </c>
      <c r="O45" s="493" t="s">
        <v>212</v>
      </c>
      <c r="P45" s="494" t="s">
        <v>343</v>
      </c>
      <c r="Q45" s="1"/>
      <c r="R45" s="667"/>
      <c r="S45" s="127"/>
      <c r="T45" s="495"/>
      <c r="U45" s="495"/>
      <c r="V45" s="588"/>
    </row>
    <row r="46" spans="2:23" s="2" customFormat="1" ht="20.100000000000001" customHeight="1" x14ac:dyDescent="0.25">
      <c r="B46" s="127" t="str">
        <f t="shared" si="2"/>
        <v>LIBRECADET</v>
      </c>
      <c r="C46" s="127" t="str">
        <f t="shared" si="3"/>
        <v>LIBRECADET804</v>
      </c>
      <c r="D46" s="488" t="s">
        <v>50</v>
      </c>
      <c r="E46" s="488" t="s">
        <v>54</v>
      </c>
      <c r="F46" s="585">
        <f t="shared" si="0"/>
        <v>80</v>
      </c>
      <c r="G46" s="586">
        <v>65</v>
      </c>
      <c r="H46" s="587">
        <v>78</v>
      </c>
      <c r="I46" s="827">
        <v>61369</v>
      </c>
      <c r="J46" s="828" t="s">
        <v>173</v>
      </c>
      <c r="K46" s="489">
        <v>18</v>
      </c>
      <c r="L46" s="490">
        <f t="shared" si="1"/>
        <v>4</v>
      </c>
      <c r="M46" s="491" t="s">
        <v>240</v>
      </c>
      <c r="N46" s="492" t="s">
        <v>241</v>
      </c>
      <c r="O46" s="493" t="s">
        <v>193</v>
      </c>
      <c r="P46" s="494" t="s">
        <v>341</v>
      </c>
      <c r="Q46" s="1"/>
      <c r="R46" s="667"/>
      <c r="S46" s="127"/>
      <c r="T46" s="495"/>
      <c r="U46" s="495"/>
      <c r="V46" s="588"/>
    </row>
    <row r="47" spans="2:23" s="2" customFormat="1" ht="20.100000000000001" customHeight="1" x14ac:dyDescent="0.25">
      <c r="B47" s="127" t="str">
        <f t="shared" si="2"/>
        <v>LIBRECADET</v>
      </c>
      <c r="C47" s="127" t="str">
        <f t="shared" si="3"/>
        <v>LIBRECADET4514</v>
      </c>
      <c r="D47" s="488" t="s">
        <v>50</v>
      </c>
      <c r="E47" s="488" t="s">
        <v>54</v>
      </c>
      <c r="F47" s="585">
        <f t="shared" si="0"/>
        <v>45</v>
      </c>
      <c r="G47" s="586">
        <v>71</v>
      </c>
      <c r="H47" s="587">
        <v>40</v>
      </c>
      <c r="I47" s="827">
        <v>57976</v>
      </c>
      <c r="J47" s="828" t="s">
        <v>173</v>
      </c>
      <c r="K47" s="489">
        <v>72</v>
      </c>
      <c r="L47" s="490">
        <f t="shared" si="1"/>
        <v>14</v>
      </c>
      <c r="M47" s="491" t="s">
        <v>242</v>
      </c>
      <c r="N47" s="492" t="s">
        <v>243</v>
      </c>
      <c r="O47" s="493" t="s">
        <v>225</v>
      </c>
      <c r="P47" s="494" t="s">
        <v>343</v>
      </c>
      <c r="Q47" s="1"/>
      <c r="R47" s="667"/>
      <c r="S47" s="127"/>
      <c r="T47" s="495"/>
      <c r="U47" s="495"/>
      <c r="V47" s="588"/>
    </row>
    <row r="48" spans="2:23" s="2" customFormat="1" ht="20.100000000000001" customHeight="1" x14ac:dyDescent="0.25">
      <c r="B48" s="127" t="str">
        <f t="shared" si="2"/>
        <v>LIBRECADET</v>
      </c>
      <c r="C48" s="127" t="str">
        <f t="shared" si="3"/>
        <v>LIBRECADET8012</v>
      </c>
      <c r="D48" s="488" t="s">
        <v>50</v>
      </c>
      <c r="E48" s="488" t="s">
        <v>54</v>
      </c>
      <c r="F48" s="585">
        <f t="shared" si="0"/>
        <v>80</v>
      </c>
      <c r="G48" s="586">
        <v>65</v>
      </c>
      <c r="H48" s="587">
        <v>78</v>
      </c>
      <c r="I48" s="827">
        <v>119041</v>
      </c>
      <c r="J48" s="828" t="s">
        <v>173</v>
      </c>
      <c r="K48" s="489">
        <v>69</v>
      </c>
      <c r="L48" s="490">
        <f t="shared" si="1"/>
        <v>12</v>
      </c>
      <c r="M48" s="491" t="s">
        <v>247</v>
      </c>
      <c r="N48" s="492" t="s">
        <v>248</v>
      </c>
      <c r="O48" s="493" t="s">
        <v>201</v>
      </c>
      <c r="P48" s="494" t="s">
        <v>343</v>
      </c>
      <c r="Q48" s="1"/>
      <c r="R48" s="667"/>
      <c r="S48" s="127"/>
      <c r="T48" s="8"/>
      <c r="U48" s="8"/>
      <c r="V48" s="8"/>
    </row>
    <row r="49" spans="2:22" s="2" customFormat="1" ht="20.100000000000001" customHeight="1" x14ac:dyDescent="0.25">
      <c r="B49" s="127" t="str">
        <f t="shared" si="2"/>
        <v>LIBRECADET</v>
      </c>
      <c r="C49" s="127" t="str">
        <f t="shared" si="3"/>
        <v>LIBRECADET4516</v>
      </c>
      <c r="D49" s="488" t="s">
        <v>50</v>
      </c>
      <c r="E49" s="488" t="s">
        <v>54</v>
      </c>
      <c r="F49" s="585">
        <f t="shared" si="0"/>
        <v>45</v>
      </c>
      <c r="G49" s="586">
        <v>65</v>
      </c>
      <c r="H49" s="587">
        <v>40</v>
      </c>
      <c r="I49" s="827">
        <v>61383</v>
      </c>
      <c r="J49" s="828" t="s">
        <v>173</v>
      </c>
      <c r="K49" s="489">
        <v>84</v>
      </c>
      <c r="L49" s="490">
        <f t="shared" si="1"/>
        <v>16</v>
      </c>
      <c r="M49" s="491" t="s">
        <v>252</v>
      </c>
      <c r="N49" s="492" t="s">
        <v>253</v>
      </c>
      <c r="O49" s="493" t="s">
        <v>193</v>
      </c>
      <c r="P49" s="494" t="s">
        <v>341</v>
      </c>
      <c r="Q49" s="1"/>
      <c r="R49" s="667"/>
      <c r="S49" s="127"/>
      <c r="T49" s="8"/>
      <c r="U49" s="8"/>
      <c r="V49" s="8"/>
    </row>
    <row r="50" spans="2:22" s="2" customFormat="1" ht="20.100000000000001" customHeight="1" x14ac:dyDescent="0.25">
      <c r="B50" s="127" t="str">
        <f t="shared" si="2"/>
        <v>LIBRECADET</v>
      </c>
      <c r="C50" s="127" t="str">
        <f t="shared" si="3"/>
        <v>LIBRECADET453</v>
      </c>
      <c r="D50" s="832" t="s">
        <v>50</v>
      </c>
      <c r="E50" s="832" t="s">
        <v>54</v>
      </c>
      <c r="F50" s="833">
        <f t="shared" si="0"/>
        <v>45</v>
      </c>
      <c r="G50" s="834">
        <v>57</v>
      </c>
      <c r="H50" s="835">
        <v>40</v>
      </c>
      <c r="I50" s="836">
        <v>88123</v>
      </c>
      <c r="J50" s="837" t="s">
        <v>172</v>
      </c>
      <c r="K50" s="838">
        <v>26</v>
      </c>
      <c r="L50" s="839">
        <f t="shared" si="1"/>
        <v>3</v>
      </c>
      <c r="M50" s="840" t="s">
        <v>204</v>
      </c>
      <c r="N50" s="841" t="s">
        <v>205</v>
      </c>
      <c r="O50" s="842" t="s">
        <v>179</v>
      </c>
      <c r="P50" s="843" t="s">
        <v>341</v>
      </c>
      <c r="Q50" s="1"/>
      <c r="R50" s="667"/>
      <c r="S50" s="127"/>
      <c r="T50" s="127"/>
      <c r="U50" s="127"/>
    </row>
    <row r="51" spans="2:22" s="2" customFormat="1" ht="20.100000000000001" customHeight="1" x14ac:dyDescent="0.25">
      <c r="B51" s="127" t="str">
        <f t="shared" si="2"/>
        <v>LIBRECADET</v>
      </c>
      <c r="C51" s="127" t="str">
        <f t="shared" si="3"/>
        <v>LIBRECADET80</v>
      </c>
      <c r="D51" s="832" t="s">
        <v>50</v>
      </c>
      <c r="E51" s="832" t="s">
        <v>54</v>
      </c>
      <c r="F51" s="833">
        <f t="shared" si="0"/>
        <v>80</v>
      </c>
      <c r="G51" s="834">
        <v>80</v>
      </c>
      <c r="H51" s="835"/>
      <c r="I51" s="836">
        <v>118279</v>
      </c>
      <c r="J51" s="837" t="s">
        <v>172</v>
      </c>
      <c r="K51" s="838"/>
      <c r="L51" s="839" t="str">
        <f t="shared" si="1"/>
        <v/>
      </c>
      <c r="M51" s="840" t="s">
        <v>213</v>
      </c>
      <c r="N51" s="841" t="s">
        <v>214</v>
      </c>
      <c r="O51" s="842" t="s">
        <v>215</v>
      </c>
      <c r="P51" s="843" t="s">
        <v>343</v>
      </c>
      <c r="Q51" s="1"/>
      <c r="R51" s="667"/>
      <c r="S51" s="127"/>
      <c r="T51" s="127"/>
      <c r="U51" s="127"/>
    </row>
    <row r="52" spans="2:22" s="2" customFormat="1" ht="20.100000000000001" customHeight="1" x14ac:dyDescent="0.25">
      <c r="B52" s="127" t="str">
        <f t="shared" si="2"/>
        <v>LIBRECADET</v>
      </c>
      <c r="C52" s="127" t="str">
        <f t="shared" si="3"/>
        <v>LIBRECADET459</v>
      </c>
      <c r="D52" s="832" t="s">
        <v>50</v>
      </c>
      <c r="E52" s="832" t="s">
        <v>54</v>
      </c>
      <c r="F52" s="833">
        <f t="shared" si="0"/>
        <v>45</v>
      </c>
      <c r="G52" s="834">
        <v>80</v>
      </c>
      <c r="H52" s="835">
        <v>40</v>
      </c>
      <c r="I52" s="836">
        <v>110600</v>
      </c>
      <c r="J52" s="837" t="s">
        <v>173</v>
      </c>
      <c r="K52" s="838">
        <v>55</v>
      </c>
      <c r="L52" s="839">
        <f t="shared" si="1"/>
        <v>9</v>
      </c>
      <c r="M52" s="840" t="s">
        <v>221</v>
      </c>
      <c r="N52" s="841" t="s">
        <v>222</v>
      </c>
      <c r="O52" s="842" t="s">
        <v>220</v>
      </c>
      <c r="P52" s="843" t="s">
        <v>342</v>
      </c>
      <c r="Q52" s="1"/>
      <c r="R52" s="667"/>
      <c r="S52" s="127"/>
      <c r="T52" s="127"/>
      <c r="U52" s="127"/>
    </row>
    <row r="53" spans="2:22" s="2" customFormat="1" ht="20.100000000000001" customHeight="1" x14ac:dyDescent="0.25">
      <c r="B53" s="127" t="str">
        <f t="shared" si="2"/>
        <v>LIBRECADET</v>
      </c>
      <c r="C53" s="127" t="str">
        <f t="shared" si="3"/>
        <v>LIBRECADET457</v>
      </c>
      <c r="D53" s="832" t="s">
        <v>50</v>
      </c>
      <c r="E53" s="832" t="s">
        <v>54</v>
      </c>
      <c r="F53" s="833">
        <f t="shared" si="0"/>
        <v>45</v>
      </c>
      <c r="G53" s="834"/>
      <c r="H53" s="835">
        <v>40</v>
      </c>
      <c r="I53" s="836" t="s">
        <v>355</v>
      </c>
      <c r="J53" s="837" t="s">
        <v>173</v>
      </c>
      <c r="K53" s="838">
        <v>45</v>
      </c>
      <c r="L53" s="839">
        <f t="shared" si="1"/>
        <v>7</v>
      </c>
      <c r="M53" s="840" t="s">
        <v>366</v>
      </c>
      <c r="N53" s="841" t="s">
        <v>367</v>
      </c>
      <c r="O53" s="842" t="s">
        <v>361</v>
      </c>
      <c r="P53" s="843" t="s">
        <v>341</v>
      </c>
      <c r="Q53" s="1"/>
      <c r="R53" s="667"/>
      <c r="S53" s="127"/>
      <c r="T53" s="127"/>
      <c r="U53" s="127"/>
    </row>
    <row r="54" spans="2:22" s="2" customFormat="1" ht="20.100000000000001" customHeight="1" x14ac:dyDescent="0.25">
      <c r="B54" s="127" t="str">
        <f t="shared" si="2"/>
        <v>LIBRECADET</v>
      </c>
      <c r="C54" s="127" t="str">
        <f t="shared" si="3"/>
        <v>LIBRECADET452</v>
      </c>
      <c r="D54" s="832" t="s">
        <v>50</v>
      </c>
      <c r="E54" s="832" t="s">
        <v>54</v>
      </c>
      <c r="F54" s="833">
        <f t="shared" si="0"/>
        <v>45</v>
      </c>
      <c r="G54" s="834">
        <v>80</v>
      </c>
      <c r="H54" s="835">
        <v>40</v>
      </c>
      <c r="I54" s="836">
        <v>82462</v>
      </c>
      <c r="J54" s="837" t="s">
        <v>173</v>
      </c>
      <c r="K54" s="838">
        <v>9</v>
      </c>
      <c r="L54" s="839">
        <f t="shared" si="1"/>
        <v>2</v>
      </c>
      <c r="M54" s="840" t="s">
        <v>244</v>
      </c>
      <c r="N54" s="841" t="s">
        <v>227</v>
      </c>
      <c r="O54" s="842" t="s">
        <v>215</v>
      </c>
      <c r="P54" s="843" t="s">
        <v>343</v>
      </c>
      <c r="Q54" s="1"/>
      <c r="R54" s="667"/>
      <c r="S54" s="127"/>
      <c r="T54" s="127"/>
      <c r="U54" s="127"/>
    </row>
    <row r="55" spans="2:22" ht="20.100000000000001" customHeight="1" x14ac:dyDescent="0.25">
      <c r="B55" s="127" t="str">
        <f t="shared" si="2"/>
        <v>LIBRECADET</v>
      </c>
      <c r="C55" s="127" t="str">
        <f t="shared" si="3"/>
        <v>LIBRECADET4510</v>
      </c>
      <c r="D55" s="488" t="s">
        <v>50</v>
      </c>
      <c r="E55" s="488" t="s">
        <v>54</v>
      </c>
      <c r="F55" s="585">
        <f t="shared" si="0"/>
        <v>45</v>
      </c>
      <c r="G55" s="586">
        <v>57</v>
      </c>
      <c r="H55" s="587">
        <v>40</v>
      </c>
      <c r="I55" s="827">
        <v>141989</v>
      </c>
      <c r="J55" s="828" t="s">
        <v>172</v>
      </c>
      <c r="K55" s="489">
        <v>56</v>
      </c>
      <c r="L55" s="490">
        <f t="shared" si="1"/>
        <v>10</v>
      </c>
      <c r="M55" s="491" t="s">
        <v>204</v>
      </c>
      <c r="N55" s="492" t="s">
        <v>206</v>
      </c>
      <c r="O55" s="493" t="s">
        <v>179</v>
      </c>
      <c r="P55" s="494" t="s">
        <v>341</v>
      </c>
      <c r="R55" s="667"/>
      <c r="S55" s="127"/>
      <c r="T55" s="127"/>
      <c r="U55" s="127"/>
    </row>
    <row r="56" spans="2:22" ht="20.100000000000001" customHeight="1" x14ac:dyDescent="0.25">
      <c r="B56" s="127" t="str">
        <f t="shared" si="2"/>
        <v>LIBRECADET</v>
      </c>
      <c r="C56" s="127" t="str">
        <f t="shared" si="3"/>
        <v>LIBRECADET451</v>
      </c>
      <c r="D56" s="488" t="s">
        <v>50</v>
      </c>
      <c r="E56" s="488" t="s">
        <v>54</v>
      </c>
      <c r="F56" s="585">
        <f t="shared" si="0"/>
        <v>45</v>
      </c>
      <c r="G56" s="586">
        <v>80</v>
      </c>
      <c r="H56" s="587">
        <v>40</v>
      </c>
      <c r="I56" s="827">
        <v>112515</v>
      </c>
      <c r="J56" s="828" t="s">
        <v>172</v>
      </c>
      <c r="K56" s="489">
        <v>3</v>
      </c>
      <c r="L56" s="490">
        <f t="shared" si="1"/>
        <v>1</v>
      </c>
      <c r="M56" s="491" t="s">
        <v>207</v>
      </c>
      <c r="N56" s="492" t="s">
        <v>208</v>
      </c>
      <c r="O56" s="493" t="s">
        <v>209</v>
      </c>
      <c r="P56" s="494" t="s">
        <v>341</v>
      </c>
      <c r="S56" s="127"/>
      <c r="T56" s="127"/>
      <c r="U56" s="127"/>
    </row>
    <row r="57" spans="2:22" ht="20.100000000000001" customHeight="1" x14ac:dyDescent="0.25">
      <c r="B57" s="127" t="str">
        <f t="shared" si="2"/>
        <v>LIBRECADET</v>
      </c>
      <c r="C57" s="127" t="str">
        <f t="shared" si="3"/>
        <v>LIBRECADET454</v>
      </c>
      <c r="D57" s="488" t="s">
        <v>50</v>
      </c>
      <c r="E57" s="488" t="s">
        <v>54</v>
      </c>
      <c r="F57" s="585">
        <f t="shared" si="0"/>
        <v>45</v>
      </c>
      <c r="G57" s="586">
        <v>110</v>
      </c>
      <c r="H57" s="587">
        <v>40</v>
      </c>
      <c r="I57" s="827">
        <v>123011</v>
      </c>
      <c r="J57" s="828" t="s">
        <v>173</v>
      </c>
      <c r="K57" s="489">
        <v>36</v>
      </c>
      <c r="L57" s="490">
        <f t="shared" si="1"/>
        <v>4</v>
      </c>
      <c r="M57" s="491" t="s">
        <v>236</v>
      </c>
      <c r="N57" s="492" t="s">
        <v>237</v>
      </c>
      <c r="O57" s="493" t="s">
        <v>209</v>
      </c>
      <c r="P57" s="494" t="s">
        <v>341</v>
      </c>
      <c r="S57" s="127"/>
      <c r="T57" s="127"/>
      <c r="U57" s="127"/>
    </row>
    <row r="58" spans="2:22" ht="20.100000000000001" customHeight="1" x14ac:dyDescent="0.25">
      <c r="B58" s="127" t="str">
        <f t="shared" si="2"/>
        <v>LIBRECADET</v>
      </c>
      <c r="C58" s="127" t="str">
        <f t="shared" si="3"/>
        <v>LIBRECADET458</v>
      </c>
      <c r="D58" s="488" t="s">
        <v>50</v>
      </c>
      <c r="E58" s="488" t="s">
        <v>54</v>
      </c>
      <c r="F58" s="585">
        <f t="shared" si="0"/>
        <v>45</v>
      </c>
      <c r="G58" s="586"/>
      <c r="H58" s="587">
        <v>40</v>
      </c>
      <c r="I58" s="827" t="s">
        <v>354</v>
      </c>
      <c r="J58" s="828" t="s">
        <v>173</v>
      </c>
      <c r="K58" s="489">
        <v>51</v>
      </c>
      <c r="L58" s="490">
        <f t="shared" si="1"/>
        <v>8</v>
      </c>
      <c r="M58" s="491" t="s">
        <v>364</v>
      </c>
      <c r="N58" s="492" t="s">
        <v>365</v>
      </c>
      <c r="O58" s="493" t="s">
        <v>361</v>
      </c>
      <c r="P58" s="494" t="s">
        <v>341</v>
      </c>
      <c r="S58" s="127"/>
      <c r="T58" s="127"/>
      <c r="U58" s="127"/>
    </row>
    <row r="59" spans="2:22" ht="20.100000000000001" customHeight="1" x14ac:dyDescent="0.25">
      <c r="B59" s="127" t="str">
        <f t="shared" si="2"/>
        <v>LIBRECADET</v>
      </c>
      <c r="C59" s="127" t="str">
        <f t="shared" si="3"/>
        <v>LIBRECADET</v>
      </c>
      <c r="D59" s="832" t="s">
        <v>50</v>
      </c>
      <c r="E59" s="832" t="s">
        <v>54</v>
      </c>
      <c r="F59" s="833" t="str">
        <f t="shared" si="0"/>
        <v/>
      </c>
      <c r="G59" s="834"/>
      <c r="H59" s="835"/>
      <c r="I59" s="836" t="s">
        <v>380</v>
      </c>
      <c r="J59" s="837" t="s">
        <v>172</v>
      </c>
      <c r="K59" s="838"/>
      <c r="L59" s="839" t="str">
        <f t="shared" si="1"/>
        <v/>
      </c>
      <c r="M59" s="840" t="s">
        <v>396</v>
      </c>
      <c r="N59" s="841" t="s">
        <v>397</v>
      </c>
      <c r="O59" s="842" t="s">
        <v>258</v>
      </c>
      <c r="P59" s="843" t="s">
        <v>342</v>
      </c>
      <c r="S59" s="127"/>
      <c r="T59" s="127"/>
      <c r="U59" s="127"/>
    </row>
    <row r="60" spans="2:22" ht="20.100000000000001" customHeight="1" x14ac:dyDescent="0.25">
      <c r="B60" s="127" t="str">
        <f t="shared" si="2"/>
        <v>LIBRECADET</v>
      </c>
      <c r="C60" s="127" t="str">
        <f t="shared" si="3"/>
        <v>LIBRECADET</v>
      </c>
      <c r="D60" s="832" t="s">
        <v>50</v>
      </c>
      <c r="E60" s="832" t="s">
        <v>54</v>
      </c>
      <c r="F60" s="833" t="str">
        <f t="shared" si="0"/>
        <v/>
      </c>
      <c r="G60" s="834"/>
      <c r="H60" s="835"/>
      <c r="I60" s="836" t="s">
        <v>381</v>
      </c>
      <c r="J60" s="837" t="s">
        <v>173</v>
      </c>
      <c r="K60" s="838"/>
      <c r="L60" s="839" t="str">
        <f t="shared" si="1"/>
        <v/>
      </c>
      <c r="M60" s="840" t="s">
        <v>398</v>
      </c>
      <c r="N60" s="841" t="s">
        <v>399</v>
      </c>
      <c r="O60" s="842" t="s">
        <v>258</v>
      </c>
      <c r="P60" s="843" t="s">
        <v>342</v>
      </c>
      <c r="S60" s="127"/>
      <c r="T60" s="127"/>
      <c r="U60" s="127"/>
    </row>
    <row r="61" spans="2:22" ht="20.100000000000001" customHeight="1" x14ac:dyDescent="0.25">
      <c r="B61" s="127" t="str">
        <f t="shared" si="2"/>
        <v>LIBRECADET</v>
      </c>
      <c r="C61" s="127" t="str">
        <f t="shared" si="3"/>
        <v>LIBRECADET</v>
      </c>
      <c r="D61" s="832" t="s">
        <v>50</v>
      </c>
      <c r="E61" s="832" t="s">
        <v>54</v>
      </c>
      <c r="F61" s="833" t="str">
        <f t="shared" si="0"/>
        <v/>
      </c>
      <c r="G61" s="834"/>
      <c r="H61" s="835"/>
      <c r="I61" s="836" t="s">
        <v>382</v>
      </c>
      <c r="J61" s="837" t="s">
        <v>173</v>
      </c>
      <c r="K61" s="838"/>
      <c r="L61" s="839" t="str">
        <f t="shared" si="1"/>
        <v/>
      </c>
      <c r="M61" s="840" t="s">
        <v>400</v>
      </c>
      <c r="N61" s="841" t="s">
        <v>401</v>
      </c>
      <c r="O61" s="842" t="s">
        <v>258</v>
      </c>
      <c r="P61" s="843" t="s">
        <v>342</v>
      </c>
      <c r="S61" s="127"/>
      <c r="T61" s="127"/>
      <c r="U61" s="127"/>
    </row>
    <row r="62" spans="2:22" ht="20.100000000000001" customHeight="1" x14ac:dyDescent="0.25">
      <c r="B62" s="127" t="str">
        <f t="shared" si="2"/>
        <v>LIBRECADET</v>
      </c>
      <c r="C62" s="127" t="str">
        <f t="shared" si="3"/>
        <v>LIBRECADET456</v>
      </c>
      <c r="D62" s="488" t="s">
        <v>50</v>
      </c>
      <c r="E62" s="488" t="s">
        <v>54</v>
      </c>
      <c r="F62" s="585">
        <f t="shared" si="0"/>
        <v>45</v>
      </c>
      <c r="G62" s="586">
        <v>38</v>
      </c>
      <c r="H62" s="587">
        <v>40</v>
      </c>
      <c r="I62" s="827">
        <v>102389</v>
      </c>
      <c r="J62" s="828" t="s">
        <v>175</v>
      </c>
      <c r="K62" s="489">
        <v>43</v>
      </c>
      <c r="L62" s="490">
        <f t="shared" si="1"/>
        <v>6</v>
      </c>
      <c r="M62" s="491" t="s">
        <v>271</v>
      </c>
      <c r="N62" s="492" t="s">
        <v>272</v>
      </c>
      <c r="O62" s="493" t="s">
        <v>273</v>
      </c>
      <c r="P62" s="494" t="s">
        <v>344</v>
      </c>
      <c r="S62" s="127"/>
      <c r="T62" s="127"/>
      <c r="U62" s="127"/>
    </row>
    <row r="63" spans="2:22" ht="20.100000000000001" customHeight="1" x14ac:dyDescent="0.25">
      <c r="B63" s="127" t="str">
        <f t="shared" si="2"/>
        <v>LIBRECADET</v>
      </c>
      <c r="C63" s="127" t="str">
        <f t="shared" si="3"/>
        <v>LIBRECADET4515</v>
      </c>
      <c r="D63" s="488" t="s">
        <v>50</v>
      </c>
      <c r="E63" s="488" t="s">
        <v>54</v>
      </c>
      <c r="F63" s="585">
        <f t="shared" si="0"/>
        <v>45</v>
      </c>
      <c r="G63" s="586">
        <v>57</v>
      </c>
      <c r="H63" s="587">
        <v>40</v>
      </c>
      <c r="I63" s="827">
        <v>88101</v>
      </c>
      <c r="J63" s="828" t="s">
        <v>175</v>
      </c>
      <c r="K63" s="489">
        <v>80</v>
      </c>
      <c r="L63" s="490">
        <f t="shared" si="1"/>
        <v>15</v>
      </c>
      <c r="M63" s="491" t="s">
        <v>292</v>
      </c>
      <c r="N63" s="492" t="s">
        <v>294</v>
      </c>
      <c r="O63" s="493" t="s">
        <v>179</v>
      </c>
      <c r="P63" s="494" t="s">
        <v>341</v>
      </c>
      <c r="S63" s="127"/>
      <c r="T63" s="127"/>
      <c r="U63" s="127"/>
    </row>
    <row r="64" spans="2:22" ht="20.100000000000001" customHeight="1" x14ac:dyDescent="0.25">
      <c r="B64" s="127" t="str">
        <f t="shared" si="2"/>
        <v>LIBRECADET</v>
      </c>
      <c r="C64" s="127" t="str">
        <f t="shared" si="3"/>
        <v>LIBRECADET4513</v>
      </c>
      <c r="D64" s="488" t="s">
        <v>50</v>
      </c>
      <c r="E64" s="488" t="s">
        <v>54</v>
      </c>
      <c r="F64" s="585">
        <f t="shared" si="0"/>
        <v>45</v>
      </c>
      <c r="G64" s="586">
        <v>38</v>
      </c>
      <c r="H64" s="587">
        <v>40</v>
      </c>
      <c r="I64" s="827">
        <v>108274</v>
      </c>
      <c r="J64" s="828" t="s">
        <v>176</v>
      </c>
      <c r="K64" s="489">
        <v>70</v>
      </c>
      <c r="L64" s="490">
        <f t="shared" si="1"/>
        <v>13</v>
      </c>
      <c r="M64" s="491" t="s">
        <v>316</v>
      </c>
      <c r="N64" s="492" t="s">
        <v>317</v>
      </c>
      <c r="O64" s="493" t="s">
        <v>187</v>
      </c>
      <c r="P64" s="494" t="s">
        <v>343</v>
      </c>
      <c r="S64" s="127"/>
      <c r="T64" s="127"/>
      <c r="U64" s="127"/>
    </row>
    <row r="65" spans="2:21" ht="20.100000000000001" customHeight="1" x14ac:dyDescent="0.25">
      <c r="B65" s="127" t="str">
        <f t="shared" si="2"/>
        <v>LIBRECADET</v>
      </c>
      <c r="C65" s="127" t="str">
        <f t="shared" si="3"/>
        <v>LIBRECADET455</v>
      </c>
      <c r="D65" s="832" t="s">
        <v>50</v>
      </c>
      <c r="E65" s="832" t="s">
        <v>54</v>
      </c>
      <c r="F65" s="833">
        <f t="shared" si="0"/>
        <v>45</v>
      </c>
      <c r="G65" s="834"/>
      <c r="H65" s="835">
        <v>40</v>
      </c>
      <c r="I65" s="836" t="s">
        <v>405</v>
      </c>
      <c r="J65" s="837" t="s">
        <v>174</v>
      </c>
      <c r="K65" s="838">
        <v>41</v>
      </c>
      <c r="L65" s="839">
        <f t="shared" si="1"/>
        <v>5</v>
      </c>
      <c r="M65" s="840" t="s">
        <v>409</v>
      </c>
      <c r="N65" s="841" t="s">
        <v>410</v>
      </c>
      <c r="O65" s="842" t="s">
        <v>428</v>
      </c>
      <c r="P65" s="843" t="s">
        <v>341</v>
      </c>
      <c r="S65" s="127"/>
      <c r="T65" s="127"/>
      <c r="U65" s="127"/>
    </row>
    <row r="66" spans="2:21" ht="20.100000000000001" customHeight="1" x14ac:dyDescent="0.25">
      <c r="B66" s="127" t="str">
        <f t="shared" si="2"/>
        <v>LIBRECADET</v>
      </c>
      <c r="C66" s="127" t="str">
        <f t="shared" si="3"/>
        <v>LIBRECADET4512</v>
      </c>
      <c r="D66" s="832" t="s">
        <v>50</v>
      </c>
      <c r="E66" s="832" t="s">
        <v>54</v>
      </c>
      <c r="F66" s="833">
        <f t="shared" si="0"/>
        <v>45</v>
      </c>
      <c r="G66" s="834">
        <v>38</v>
      </c>
      <c r="H66" s="835">
        <v>40</v>
      </c>
      <c r="I66" s="836">
        <v>110517</v>
      </c>
      <c r="J66" s="837" t="s">
        <v>175</v>
      </c>
      <c r="K66" s="838">
        <v>66</v>
      </c>
      <c r="L66" s="839">
        <f t="shared" si="1"/>
        <v>12</v>
      </c>
      <c r="M66" s="840" t="s">
        <v>269</v>
      </c>
      <c r="N66" s="841" t="s">
        <v>270</v>
      </c>
      <c r="O66" s="842" t="s">
        <v>215</v>
      </c>
      <c r="P66" s="843" t="s">
        <v>343</v>
      </c>
      <c r="S66" s="127"/>
      <c r="T66" s="127"/>
      <c r="U66" s="127"/>
    </row>
    <row r="67" spans="2:21" ht="20.100000000000001" customHeight="1" x14ac:dyDescent="0.25">
      <c r="B67" s="127" t="str">
        <f t="shared" si="2"/>
        <v>LIBRECADET</v>
      </c>
      <c r="C67" s="127" t="str">
        <f t="shared" si="3"/>
        <v>LIBRECADET4511</v>
      </c>
      <c r="D67" s="832" t="s">
        <v>50</v>
      </c>
      <c r="E67" s="832" t="s">
        <v>54</v>
      </c>
      <c r="F67" s="833">
        <f t="shared" si="0"/>
        <v>45</v>
      </c>
      <c r="G67" s="834">
        <v>41</v>
      </c>
      <c r="H67" s="835">
        <v>40</v>
      </c>
      <c r="I67" s="836">
        <v>89114</v>
      </c>
      <c r="J67" s="837" t="s">
        <v>174</v>
      </c>
      <c r="K67" s="838">
        <v>57</v>
      </c>
      <c r="L67" s="839">
        <f t="shared" si="1"/>
        <v>11</v>
      </c>
      <c r="M67" s="840" t="s">
        <v>286</v>
      </c>
      <c r="N67" s="841" t="s">
        <v>287</v>
      </c>
      <c r="O67" s="842" t="s">
        <v>220</v>
      </c>
      <c r="P67" s="843" t="s">
        <v>342</v>
      </c>
      <c r="S67" s="127"/>
      <c r="T67" s="127"/>
      <c r="U67" s="127"/>
    </row>
    <row r="68" spans="2:21" ht="20.100000000000001" customHeight="1" x14ac:dyDescent="0.25">
      <c r="B68" s="127" t="str">
        <f t="shared" si="2"/>
        <v>LIBREMINIME</v>
      </c>
      <c r="C68" s="127" t="str">
        <f t="shared" si="3"/>
        <v>LIBREMINIME411</v>
      </c>
      <c r="D68" s="832" t="s">
        <v>50</v>
      </c>
      <c r="E68" s="832" t="s">
        <v>51</v>
      </c>
      <c r="F68" s="833">
        <f t="shared" si="0"/>
        <v>41</v>
      </c>
      <c r="G68" s="834"/>
      <c r="H68" s="835">
        <v>41</v>
      </c>
      <c r="I68" s="836" t="s">
        <v>352</v>
      </c>
      <c r="J68" s="837" t="s">
        <v>175</v>
      </c>
      <c r="K68" s="838">
        <v>61</v>
      </c>
      <c r="L68" s="839">
        <f t="shared" si="1"/>
        <v>1</v>
      </c>
      <c r="M68" s="840" t="s">
        <v>359</v>
      </c>
      <c r="N68" s="841" t="s">
        <v>360</v>
      </c>
      <c r="O68" s="842" t="s">
        <v>361</v>
      </c>
      <c r="P68" s="843" t="s">
        <v>341</v>
      </c>
      <c r="S68" s="127"/>
      <c r="T68" s="127"/>
      <c r="U68" s="127"/>
    </row>
    <row r="69" spans="2:21" ht="20.100000000000001" customHeight="1" x14ac:dyDescent="0.25">
      <c r="B69" s="127" t="str">
        <f t="shared" si="2"/>
        <v>LIBREMINIME</v>
      </c>
      <c r="C69" s="127" t="str">
        <f t="shared" si="3"/>
        <v>LIBREMINIME443</v>
      </c>
      <c r="D69" s="488" t="s">
        <v>50</v>
      </c>
      <c r="E69" s="488" t="s">
        <v>51</v>
      </c>
      <c r="F69" s="585">
        <f t="shared" si="0"/>
        <v>44</v>
      </c>
      <c r="G69" s="586"/>
      <c r="H69" s="587">
        <v>41.3</v>
      </c>
      <c r="I69" s="827" t="s">
        <v>358</v>
      </c>
      <c r="J69" s="828" t="s">
        <v>175</v>
      </c>
      <c r="K69" s="489">
        <v>16</v>
      </c>
      <c r="L69" s="490">
        <f t="shared" si="1"/>
        <v>3</v>
      </c>
      <c r="M69" s="491" t="s">
        <v>362</v>
      </c>
      <c r="N69" s="492" t="s">
        <v>370</v>
      </c>
      <c r="O69" s="493" t="s">
        <v>361</v>
      </c>
      <c r="P69" s="494" t="s">
        <v>341</v>
      </c>
      <c r="S69" s="127"/>
      <c r="T69" s="127"/>
      <c r="U69" s="127"/>
    </row>
    <row r="70" spans="2:21" ht="20.100000000000001" customHeight="1" x14ac:dyDescent="0.25">
      <c r="B70" s="127" t="str">
        <f t="shared" si="2"/>
        <v>LIBREMINIME</v>
      </c>
      <c r="C70" s="127" t="str">
        <f t="shared" si="3"/>
        <v>LIBREMINIME441</v>
      </c>
      <c r="D70" s="488" t="s">
        <v>50</v>
      </c>
      <c r="E70" s="488" t="s">
        <v>51</v>
      </c>
      <c r="F70" s="585">
        <f t="shared" si="0"/>
        <v>44</v>
      </c>
      <c r="G70" s="586"/>
      <c r="H70" s="587">
        <v>41.6</v>
      </c>
      <c r="I70" s="827" t="s">
        <v>373</v>
      </c>
      <c r="J70" s="828" t="s">
        <v>175</v>
      </c>
      <c r="K70" s="489">
        <v>1</v>
      </c>
      <c r="L70" s="490">
        <f t="shared" si="1"/>
        <v>1</v>
      </c>
      <c r="M70" s="491" t="s">
        <v>385</v>
      </c>
      <c r="N70" s="492" t="s">
        <v>246</v>
      </c>
      <c r="O70" s="493" t="s">
        <v>258</v>
      </c>
      <c r="P70" s="494" t="s">
        <v>342</v>
      </c>
      <c r="S70" s="127"/>
      <c r="T70" s="127"/>
      <c r="U70" s="127"/>
    </row>
    <row r="71" spans="2:21" ht="20.100000000000001" customHeight="1" x14ac:dyDescent="0.25">
      <c r="B71" s="127" t="str">
        <f t="shared" si="2"/>
        <v>LIBREMINIME</v>
      </c>
      <c r="C71" s="127" t="str">
        <f t="shared" si="3"/>
        <v>LIBREMINIME444</v>
      </c>
      <c r="D71" s="488" t="s">
        <v>50</v>
      </c>
      <c r="E71" s="488" t="s">
        <v>51</v>
      </c>
      <c r="F71" s="585">
        <f t="shared" si="0"/>
        <v>44</v>
      </c>
      <c r="G71" s="586">
        <v>41</v>
      </c>
      <c r="H71" s="587">
        <v>42.2</v>
      </c>
      <c r="I71" s="827">
        <v>83567</v>
      </c>
      <c r="J71" s="828" t="s">
        <v>174</v>
      </c>
      <c r="K71" s="489">
        <v>46</v>
      </c>
      <c r="L71" s="490">
        <f t="shared" si="1"/>
        <v>4</v>
      </c>
      <c r="M71" s="491" t="s">
        <v>309</v>
      </c>
      <c r="N71" s="492" t="s">
        <v>310</v>
      </c>
      <c r="O71" s="493" t="s">
        <v>209</v>
      </c>
      <c r="P71" s="494" t="s">
        <v>341</v>
      </c>
      <c r="S71" s="127"/>
      <c r="T71" s="127"/>
      <c r="U71" s="127"/>
    </row>
    <row r="72" spans="2:21" ht="20.100000000000001" customHeight="1" x14ac:dyDescent="0.25">
      <c r="B72" s="127" t="str">
        <f t="shared" si="2"/>
        <v>LIBREMINIME</v>
      </c>
      <c r="C72" s="127" t="str">
        <f t="shared" si="3"/>
        <v>LIBREMINIME442</v>
      </c>
      <c r="D72" s="488" t="s">
        <v>50</v>
      </c>
      <c r="E72" s="488" t="s">
        <v>51</v>
      </c>
      <c r="F72" s="585">
        <f t="shared" ref="F72:F135" si="4">IF(H72&lt;&gt;"",INDEX(INDEX(tableau_age_pd,MATCH(B72,styleage_page_agepoids,0),0),IF(H72&lt;INDEX(tableau_age_pd,MATCH(B72,styleage_page_agepoids,0),1),1,IFERROR(MATCH(H72,INDEX(tableau_age_pd,MATCH(B72,styleage_page_agepoids,0),0),0),MATCH(H72,INDEX(tableau_age_pd,MATCH(B72,styleage_page_agepoids,0),0),1)+1))),IF(G72&lt;&gt;"",G72,""))</f>
        <v>44</v>
      </c>
      <c r="G72" s="586">
        <v>48</v>
      </c>
      <c r="H72" s="587">
        <v>42.1</v>
      </c>
      <c r="I72" s="827">
        <v>79573</v>
      </c>
      <c r="J72" s="828" t="s">
        <v>175</v>
      </c>
      <c r="K72" s="489">
        <v>11</v>
      </c>
      <c r="L72" s="490">
        <f t="shared" ref="L72:L135" si="5">IF(AND(K72&lt;&gt;"",D72&lt;&gt;"",E72&lt;&gt;"",F72&lt;&gt;"",M72&lt;&gt;""),SUMPRODUCT(($D$8:$D$508=D72)*($E$8:$E$508=E72)*($F$8:$F$508=F72)*(NOT(ISBLANK($K$8:$K$508)))*(K72&gt;$K$8:$K$508))+1,"")</f>
        <v>2</v>
      </c>
      <c r="M72" s="491" t="s">
        <v>336</v>
      </c>
      <c r="N72" s="492" t="s">
        <v>248</v>
      </c>
      <c r="O72" s="493" t="s">
        <v>215</v>
      </c>
      <c r="P72" s="494" t="s">
        <v>343</v>
      </c>
      <c r="S72" s="127"/>
      <c r="T72" s="127"/>
      <c r="U72" s="127"/>
    </row>
    <row r="73" spans="2:21" ht="20.100000000000001" customHeight="1" x14ac:dyDescent="0.25">
      <c r="B73" s="127" t="str">
        <f t="shared" ref="B73:B136" si="6">D73&amp;E73</f>
        <v>LIBREMINIME</v>
      </c>
      <c r="C73" s="127" t="str">
        <f t="shared" ref="C73:C136" si="7">D73&amp;E73&amp;F73&amp;L73</f>
        <v>LIBREMINIME482</v>
      </c>
      <c r="D73" s="832" t="s">
        <v>50</v>
      </c>
      <c r="E73" s="832" t="s">
        <v>51</v>
      </c>
      <c r="F73" s="833">
        <f t="shared" si="4"/>
        <v>48</v>
      </c>
      <c r="G73" s="834"/>
      <c r="H73" s="835">
        <v>46.4</v>
      </c>
      <c r="I73" s="836" t="s">
        <v>353</v>
      </c>
      <c r="J73" s="837" t="s">
        <v>174</v>
      </c>
      <c r="K73" s="838">
        <v>17</v>
      </c>
      <c r="L73" s="839">
        <f t="shared" si="5"/>
        <v>2</v>
      </c>
      <c r="M73" s="840" t="s">
        <v>362</v>
      </c>
      <c r="N73" s="841" t="s">
        <v>363</v>
      </c>
      <c r="O73" s="842" t="s">
        <v>361</v>
      </c>
      <c r="P73" s="843" t="s">
        <v>341</v>
      </c>
      <c r="S73" s="127"/>
      <c r="T73" s="127"/>
      <c r="U73" s="127"/>
    </row>
    <row r="74" spans="2:21" ht="20.100000000000001" customHeight="1" x14ac:dyDescent="0.25">
      <c r="B74" s="127" t="str">
        <f t="shared" si="6"/>
        <v>LIBREMINIME</v>
      </c>
      <c r="C74" s="127" t="str">
        <f t="shared" si="7"/>
        <v>LIBREMINIME483</v>
      </c>
      <c r="D74" s="832" t="s">
        <v>50</v>
      </c>
      <c r="E74" s="832" t="s">
        <v>51</v>
      </c>
      <c r="F74" s="833">
        <f t="shared" si="4"/>
        <v>48</v>
      </c>
      <c r="G74" s="834">
        <v>44</v>
      </c>
      <c r="H74" s="835">
        <v>44.3</v>
      </c>
      <c r="I74" s="836">
        <v>111665</v>
      </c>
      <c r="J74" s="837" t="s">
        <v>175</v>
      </c>
      <c r="K74" s="838">
        <v>34</v>
      </c>
      <c r="L74" s="839">
        <f t="shared" si="5"/>
        <v>3</v>
      </c>
      <c r="M74" s="840" t="s">
        <v>274</v>
      </c>
      <c r="N74" s="841" t="s">
        <v>275</v>
      </c>
      <c r="O74" s="842" t="s">
        <v>187</v>
      </c>
      <c r="P74" s="843" t="s">
        <v>343</v>
      </c>
      <c r="S74" s="127"/>
      <c r="T74" s="127"/>
      <c r="U74" s="127"/>
    </row>
    <row r="75" spans="2:21" ht="20.100000000000001" customHeight="1" x14ac:dyDescent="0.25">
      <c r="B75" s="127" t="str">
        <f t="shared" si="6"/>
        <v>LIBREMINIME</v>
      </c>
      <c r="C75" s="127" t="str">
        <f t="shared" si="7"/>
        <v>LIBREMINIME484</v>
      </c>
      <c r="D75" s="832" t="s">
        <v>50</v>
      </c>
      <c r="E75" s="832" t="s">
        <v>51</v>
      </c>
      <c r="F75" s="833">
        <f t="shared" si="4"/>
        <v>48</v>
      </c>
      <c r="G75" s="834">
        <v>44</v>
      </c>
      <c r="H75" s="835">
        <v>44.6</v>
      </c>
      <c r="I75" s="836">
        <v>80637</v>
      </c>
      <c r="J75" s="837" t="s">
        <v>175</v>
      </c>
      <c r="K75" s="838">
        <v>48</v>
      </c>
      <c r="L75" s="839">
        <f t="shared" si="5"/>
        <v>4</v>
      </c>
      <c r="M75" s="840" t="s">
        <v>279</v>
      </c>
      <c r="N75" s="841" t="s">
        <v>280</v>
      </c>
      <c r="O75" s="842" t="s">
        <v>201</v>
      </c>
      <c r="P75" s="843" t="s">
        <v>343</v>
      </c>
      <c r="S75" s="127"/>
      <c r="T75" s="127"/>
      <c r="U75" s="127"/>
    </row>
    <row r="76" spans="2:21" ht="20.100000000000001" customHeight="1" x14ac:dyDescent="0.25">
      <c r="B76" s="127" t="str">
        <f t="shared" si="6"/>
        <v>LIBREMINIME</v>
      </c>
      <c r="C76" s="127" t="str">
        <f t="shared" si="7"/>
        <v>LIBREMINIME481</v>
      </c>
      <c r="D76" s="832" t="s">
        <v>50</v>
      </c>
      <c r="E76" s="832" t="s">
        <v>51</v>
      </c>
      <c r="F76" s="833">
        <f t="shared" si="4"/>
        <v>48</v>
      </c>
      <c r="G76" s="834">
        <v>57</v>
      </c>
      <c r="H76" s="835">
        <v>47.4</v>
      </c>
      <c r="I76" s="836">
        <v>89681</v>
      </c>
      <c r="J76" s="837" t="s">
        <v>175</v>
      </c>
      <c r="K76" s="838">
        <v>6</v>
      </c>
      <c r="L76" s="839">
        <f t="shared" si="5"/>
        <v>1</v>
      </c>
      <c r="M76" s="840" t="s">
        <v>292</v>
      </c>
      <c r="N76" s="841" t="s">
        <v>293</v>
      </c>
      <c r="O76" s="842" t="s">
        <v>179</v>
      </c>
      <c r="P76" s="843" t="s">
        <v>341</v>
      </c>
      <c r="S76" s="127"/>
      <c r="T76" s="127"/>
      <c r="U76" s="127"/>
    </row>
    <row r="77" spans="2:21" ht="20.100000000000001" customHeight="1" x14ac:dyDescent="0.25">
      <c r="B77" s="127" t="str">
        <f t="shared" si="6"/>
        <v>LIBREMINIME</v>
      </c>
      <c r="C77" s="127" t="str">
        <f t="shared" si="7"/>
        <v>LIBREMINIME48</v>
      </c>
      <c r="D77" s="832" t="s">
        <v>50</v>
      </c>
      <c r="E77" s="832" t="s">
        <v>51</v>
      </c>
      <c r="F77" s="833">
        <f t="shared" si="4"/>
        <v>48</v>
      </c>
      <c r="G77" s="834">
        <v>48</v>
      </c>
      <c r="H77" s="835">
        <v>48</v>
      </c>
      <c r="I77" s="836"/>
      <c r="J77" s="837"/>
      <c r="K77" s="838"/>
      <c r="L77" s="839" t="str">
        <f t="shared" si="5"/>
        <v/>
      </c>
      <c r="M77" s="840" t="s">
        <v>308</v>
      </c>
      <c r="N77" s="841" t="s">
        <v>217</v>
      </c>
      <c r="O77" s="842" t="s">
        <v>187</v>
      </c>
      <c r="P77" s="843" t="s">
        <v>343</v>
      </c>
    </row>
    <row r="78" spans="2:21" ht="20.100000000000001" customHeight="1" x14ac:dyDescent="0.25">
      <c r="B78" s="127" t="str">
        <f t="shared" si="6"/>
        <v>LIBREMINIME</v>
      </c>
      <c r="C78" s="127" t="str">
        <f t="shared" si="7"/>
        <v>LIBREMINIME485</v>
      </c>
      <c r="D78" s="832" t="s">
        <v>50</v>
      </c>
      <c r="E78" s="832" t="s">
        <v>51</v>
      </c>
      <c r="F78" s="833">
        <f t="shared" si="4"/>
        <v>48</v>
      </c>
      <c r="G78" s="834">
        <v>48</v>
      </c>
      <c r="H78" s="835">
        <v>48</v>
      </c>
      <c r="I78" s="836">
        <v>141943</v>
      </c>
      <c r="J78" s="837" t="s">
        <v>175</v>
      </c>
      <c r="K78" s="838">
        <v>92</v>
      </c>
      <c r="L78" s="839">
        <f t="shared" si="5"/>
        <v>5</v>
      </c>
      <c r="M78" s="840" t="s">
        <v>311</v>
      </c>
      <c r="N78" s="841" t="s">
        <v>312</v>
      </c>
      <c r="O78" s="842" t="s">
        <v>209</v>
      </c>
      <c r="P78" s="843" t="s">
        <v>341</v>
      </c>
    </row>
    <row r="79" spans="2:21" ht="20.100000000000001" customHeight="1" x14ac:dyDescent="0.25">
      <c r="B79" s="127" t="str">
        <f t="shared" si="6"/>
        <v>LIBREMINIME</v>
      </c>
      <c r="C79" s="127" t="str">
        <f t="shared" si="7"/>
        <v>LIBREMINIME526</v>
      </c>
      <c r="D79" s="832" t="s">
        <v>50</v>
      </c>
      <c r="E79" s="832" t="s">
        <v>51</v>
      </c>
      <c r="F79" s="833">
        <f t="shared" si="4"/>
        <v>52</v>
      </c>
      <c r="G79" s="834">
        <v>48</v>
      </c>
      <c r="H79" s="835">
        <v>50</v>
      </c>
      <c r="I79" s="836">
        <v>79807</v>
      </c>
      <c r="J79" s="837" t="s">
        <v>175</v>
      </c>
      <c r="K79" s="838">
        <v>52</v>
      </c>
      <c r="L79" s="839">
        <f t="shared" si="5"/>
        <v>6</v>
      </c>
      <c r="M79" s="840" t="s">
        <v>324</v>
      </c>
      <c r="N79" s="841" t="s">
        <v>325</v>
      </c>
      <c r="O79" s="842" t="s">
        <v>220</v>
      </c>
      <c r="P79" s="843" t="s">
        <v>342</v>
      </c>
    </row>
    <row r="80" spans="2:21" ht="20.100000000000001" customHeight="1" x14ac:dyDescent="0.25">
      <c r="B80" s="127" t="str">
        <f t="shared" si="6"/>
        <v>LIBREMINIME</v>
      </c>
      <c r="C80" s="127" t="str">
        <f t="shared" si="7"/>
        <v>LIBREMINIME527</v>
      </c>
      <c r="D80" s="832" t="s">
        <v>50</v>
      </c>
      <c r="E80" s="832" t="s">
        <v>51</v>
      </c>
      <c r="F80" s="833">
        <f t="shared" si="4"/>
        <v>52</v>
      </c>
      <c r="G80" s="834">
        <v>44</v>
      </c>
      <c r="H80" s="835">
        <v>50</v>
      </c>
      <c r="I80" s="836">
        <v>92847</v>
      </c>
      <c r="J80" s="837" t="s">
        <v>175</v>
      </c>
      <c r="K80" s="838">
        <v>62</v>
      </c>
      <c r="L80" s="839">
        <f t="shared" si="5"/>
        <v>7</v>
      </c>
      <c r="M80" s="840" t="s">
        <v>334</v>
      </c>
      <c r="N80" s="841" t="s">
        <v>335</v>
      </c>
      <c r="O80" s="842" t="s">
        <v>209</v>
      </c>
      <c r="P80" s="843" t="s">
        <v>341</v>
      </c>
    </row>
    <row r="81" spans="2:16" ht="20.100000000000001" customHeight="1" x14ac:dyDescent="0.25">
      <c r="B81" s="127" t="str">
        <f t="shared" si="6"/>
        <v>LIBREMINIME</v>
      </c>
      <c r="C81" s="127" t="str">
        <f t="shared" si="7"/>
        <v>LIBREMINIME528</v>
      </c>
      <c r="D81" s="832" t="s">
        <v>50</v>
      </c>
      <c r="E81" s="832" t="s">
        <v>51</v>
      </c>
      <c r="F81" s="833">
        <f t="shared" si="4"/>
        <v>52</v>
      </c>
      <c r="G81" s="834"/>
      <c r="H81" s="835">
        <v>50</v>
      </c>
      <c r="I81" s="836" t="s">
        <v>433</v>
      </c>
      <c r="J81" s="837" t="s">
        <v>174</v>
      </c>
      <c r="K81" s="838">
        <v>67</v>
      </c>
      <c r="L81" s="839">
        <f t="shared" si="5"/>
        <v>8</v>
      </c>
      <c r="M81" s="840" t="s">
        <v>438</v>
      </c>
      <c r="N81" s="841" t="s">
        <v>439</v>
      </c>
      <c r="O81" s="842">
        <v>0</v>
      </c>
      <c r="P81" s="843" t="s">
        <v>341</v>
      </c>
    </row>
    <row r="82" spans="2:16" ht="20.100000000000001" customHeight="1" x14ac:dyDescent="0.25">
      <c r="B82" s="127" t="str">
        <f t="shared" si="6"/>
        <v>LIBREMINIME</v>
      </c>
      <c r="C82" s="127" t="str">
        <f t="shared" si="7"/>
        <v>LIBREMINIME52</v>
      </c>
      <c r="D82" s="488" t="s">
        <v>50</v>
      </c>
      <c r="E82" s="488" t="s">
        <v>51</v>
      </c>
      <c r="F82" s="585">
        <f t="shared" si="4"/>
        <v>52</v>
      </c>
      <c r="G82" s="586">
        <v>52</v>
      </c>
      <c r="H82" s="587"/>
      <c r="I82" s="827">
        <v>132548</v>
      </c>
      <c r="J82" s="828" t="s">
        <v>175</v>
      </c>
      <c r="K82" s="489"/>
      <c r="L82" s="490" t="str">
        <f t="shared" si="5"/>
        <v/>
      </c>
      <c r="M82" s="491" t="s">
        <v>284</v>
      </c>
      <c r="N82" s="492" t="s">
        <v>285</v>
      </c>
      <c r="O82" s="493" t="s">
        <v>212</v>
      </c>
      <c r="P82" s="494" t="s">
        <v>343</v>
      </c>
    </row>
    <row r="83" spans="2:16" ht="20.100000000000001" customHeight="1" x14ac:dyDescent="0.25">
      <c r="B83" s="127" t="str">
        <f t="shared" si="6"/>
        <v>LIBREMINIME</v>
      </c>
      <c r="C83" s="127" t="str">
        <f t="shared" si="7"/>
        <v>LIBREMINIME521</v>
      </c>
      <c r="D83" s="488" t="s">
        <v>50</v>
      </c>
      <c r="E83" s="488" t="s">
        <v>51</v>
      </c>
      <c r="F83" s="585">
        <f t="shared" si="4"/>
        <v>52</v>
      </c>
      <c r="G83" s="586"/>
      <c r="H83" s="587">
        <v>49.3</v>
      </c>
      <c r="I83" s="827" t="s">
        <v>407</v>
      </c>
      <c r="J83" s="828" t="s">
        <v>174</v>
      </c>
      <c r="K83" s="489">
        <v>7</v>
      </c>
      <c r="L83" s="490">
        <f t="shared" si="5"/>
        <v>1</v>
      </c>
      <c r="M83" s="491" t="s">
        <v>413</v>
      </c>
      <c r="N83" s="492" t="s">
        <v>321</v>
      </c>
      <c r="O83" s="493" t="s">
        <v>428</v>
      </c>
      <c r="P83" s="494" t="s">
        <v>341</v>
      </c>
    </row>
    <row r="84" spans="2:16" ht="20.100000000000001" customHeight="1" x14ac:dyDescent="0.25">
      <c r="B84" s="127" t="str">
        <f t="shared" si="6"/>
        <v>LIBREMINIME</v>
      </c>
      <c r="C84" s="127" t="str">
        <f t="shared" si="7"/>
        <v>LIBREMINIME522</v>
      </c>
      <c r="D84" s="488" t="s">
        <v>50</v>
      </c>
      <c r="E84" s="488" t="s">
        <v>51</v>
      </c>
      <c r="F84" s="585">
        <f t="shared" si="4"/>
        <v>52</v>
      </c>
      <c r="G84" s="586">
        <v>52</v>
      </c>
      <c r="H84" s="587">
        <v>51.8</v>
      </c>
      <c r="I84" s="827">
        <v>93680</v>
      </c>
      <c r="J84" s="828" t="s">
        <v>175</v>
      </c>
      <c r="K84" s="489">
        <v>21</v>
      </c>
      <c r="L84" s="490">
        <f t="shared" si="5"/>
        <v>2</v>
      </c>
      <c r="M84" s="491" t="s">
        <v>306</v>
      </c>
      <c r="N84" s="492" t="s">
        <v>307</v>
      </c>
      <c r="O84" s="493" t="s">
        <v>209</v>
      </c>
      <c r="P84" s="494" t="s">
        <v>341</v>
      </c>
    </row>
    <row r="85" spans="2:16" ht="20.100000000000001" customHeight="1" x14ac:dyDescent="0.25">
      <c r="B85" s="127" t="str">
        <f t="shared" si="6"/>
        <v>LIBREMINIME</v>
      </c>
      <c r="C85" s="127" t="str">
        <f t="shared" si="7"/>
        <v>LIBREMINIME523</v>
      </c>
      <c r="D85" s="488" t="s">
        <v>50</v>
      </c>
      <c r="E85" s="488" t="s">
        <v>51</v>
      </c>
      <c r="F85" s="585">
        <f t="shared" si="4"/>
        <v>52</v>
      </c>
      <c r="G85" s="586"/>
      <c r="H85" s="587">
        <v>51.2</v>
      </c>
      <c r="I85" s="827" t="s">
        <v>379</v>
      </c>
      <c r="J85" s="828" t="s">
        <v>175</v>
      </c>
      <c r="K85" s="489">
        <v>24</v>
      </c>
      <c r="L85" s="490">
        <f t="shared" si="5"/>
        <v>3</v>
      </c>
      <c r="M85" s="491" t="s">
        <v>393</v>
      </c>
      <c r="N85" s="492" t="s">
        <v>395</v>
      </c>
      <c r="O85" s="493" t="s">
        <v>258</v>
      </c>
      <c r="P85" s="494" t="s">
        <v>342</v>
      </c>
    </row>
    <row r="86" spans="2:16" ht="20.100000000000001" customHeight="1" x14ac:dyDescent="0.25">
      <c r="B86" s="127" t="str">
        <f t="shared" si="6"/>
        <v>LIBREMINIME</v>
      </c>
      <c r="C86" s="127" t="str">
        <f t="shared" si="7"/>
        <v>LIBREMINIME525</v>
      </c>
      <c r="D86" s="488" t="s">
        <v>50</v>
      </c>
      <c r="E86" s="488" t="s">
        <v>51</v>
      </c>
      <c r="F86" s="585">
        <f t="shared" si="4"/>
        <v>52</v>
      </c>
      <c r="G86" s="586">
        <v>52</v>
      </c>
      <c r="H86" s="587">
        <v>49.7</v>
      </c>
      <c r="I86" s="827">
        <v>141601</v>
      </c>
      <c r="J86" s="828" t="s">
        <v>175</v>
      </c>
      <c r="K86" s="489">
        <v>39</v>
      </c>
      <c r="L86" s="490">
        <f t="shared" si="5"/>
        <v>5</v>
      </c>
      <c r="M86" s="491" t="s">
        <v>320</v>
      </c>
      <c r="N86" s="492" t="s">
        <v>321</v>
      </c>
      <c r="O86" s="493" t="s">
        <v>220</v>
      </c>
      <c r="P86" s="494" t="s">
        <v>342</v>
      </c>
    </row>
    <row r="87" spans="2:16" ht="20.100000000000001" customHeight="1" x14ac:dyDescent="0.25">
      <c r="B87" s="127" t="str">
        <f t="shared" si="6"/>
        <v>LIBREMINIME</v>
      </c>
      <c r="C87" s="127" t="str">
        <f t="shared" si="7"/>
        <v>LIBREMINIME524</v>
      </c>
      <c r="D87" s="488" t="s">
        <v>50</v>
      </c>
      <c r="E87" s="488" t="s">
        <v>51</v>
      </c>
      <c r="F87" s="585">
        <f t="shared" si="4"/>
        <v>52</v>
      </c>
      <c r="G87" s="586">
        <v>41</v>
      </c>
      <c r="H87" s="587">
        <v>48.7</v>
      </c>
      <c r="I87" s="827">
        <v>137955</v>
      </c>
      <c r="J87" s="828" t="s">
        <v>174</v>
      </c>
      <c r="K87" s="489">
        <v>28</v>
      </c>
      <c r="L87" s="490">
        <f t="shared" si="5"/>
        <v>4</v>
      </c>
      <c r="M87" s="491" t="s">
        <v>322</v>
      </c>
      <c r="N87" s="492" t="s">
        <v>323</v>
      </c>
      <c r="O87" s="493" t="s">
        <v>201</v>
      </c>
      <c r="P87" s="494" t="s">
        <v>343</v>
      </c>
    </row>
    <row r="88" spans="2:16" ht="20.100000000000001" customHeight="1" x14ac:dyDescent="0.25">
      <c r="B88" s="127" t="str">
        <f t="shared" si="6"/>
        <v>LIBREMINIME</v>
      </c>
      <c r="C88" s="127" t="str">
        <f t="shared" si="7"/>
        <v>LIBREMINIME5710</v>
      </c>
      <c r="D88" s="832" t="s">
        <v>50</v>
      </c>
      <c r="E88" s="832" t="s">
        <v>51</v>
      </c>
      <c r="F88" s="833">
        <f t="shared" si="4"/>
        <v>57</v>
      </c>
      <c r="G88" s="834"/>
      <c r="H88" s="835">
        <v>56.3</v>
      </c>
      <c r="I88" s="836" t="s">
        <v>371</v>
      </c>
      <c r="J88" s="837" t="s">
        <v>174</v>
      </c>
      <c r="K88" s="838">
        <v>76</v>
      </c>
      <c r="L88" s="839">
        <f t="shared" si="5"/>
        <v>10</v>
      </c>
      <c r="M88" s="840" t="s">
        <v>383</v>
      </c>
      <c r="N88" s="841" t="s">
        <v>384</v>
      </c>
      <c r="O88" s="842" t="s">
        <v>258</v>
      </c>
      <c r="P88" s="843" t="s">
        <v>342</v>
      </c>
    </row>
    <row r="89" spans="2:16" ht="20.100000000000001" customHeight="1" x14ac:dyDescent="0.25">
      <c r="B89" s="127" t="str">
        <f t="shared" si="6"/>
        <v>LIBREMINIME</v>
      </c>
      <c r="C89" s="127" t="str">
        <f t="shared" si="7"/>
        <v>LIBREMINIME572</v>
      </c>
      <c r="D89" s="832" t="s">
        <v>50</v>
      </c>
      <c r="E89" s="832" t="s">
        <v>51</v>
      </c>
      <c r="F89" s="833">
        <f t="shared" si="4"/>
        <v>57</v>
      </c>
      <c r="G89" s="834">
        <v>52</v>
      </c>
      <c r="H89" s="835">
        <v>53.2</v>
      </c>
      <c r="I89" s="836">
        <v>120565</v>
      </c>
      <c r="J89" s="837" t="s">
        <v>175</v>
      </c>
      <c r="K89" s="838">
        <v>14</v>
      </c>
      <c r="L89" s="839">
        <f t="shared" si="5"/>
        <v>2</v>
      </c>
      <c r="M89" s="840" t="s">
        <v>288</v>
      </c>
      <c r="N89" s="841" t="s">
        <v>289</v>
      </c>
      <c r="O89" s="842" t="s">
        <v>273</v>
      </c>
      <c r="P89" s="843" t="s">
        <v>344</v>
      </c>
    </row>
    <row r="90" spans="2:16" ht="20.100000000000001" customHeight="1" x14ac:dyDescent="0.25">
      <c r="B90" s="127" t="str">
        <f t="shared" si="6"/>
        <v>LIBREMINIME</v>
      </c>
      <c r="C90" s="127" t="str">
        <f t="shared" si="7"/>
        <v>LIBREMINIME576</v>
      </c>
      <c r="D90" s="832" t="s">
        <v>50</v>
      </c>
      <c r="E90" s="832" t="s">
        <v>51</v>
      </c>
      <c r="F90" s="833">
        <f t="shared" si="4"/>
        <v>57</v>
      </c>
      <c r="G90" s="834">
        <v>57</v>
      </c>
      <c r="H90" s="835">
        <v>55.5</v>
      </c>
      <c r="I90" s="836">
        <v>144586</v>
      </c>
      <c r="J90" s="837" t="s">
        <v>175</v>
      </c>
      <c r="K90" s="838">
        <v>32</v>
      </c>
      <c r="L90" s="839">
        <f t="shared" si="5"/>
        <v>6</v>
      </c>
      <c r="M90" s="840" t="s">
        <v>295</v>
      </c>
      <c r="N90" s="841" t="s">
        <v>296</v>
      </c>
      <c r="O90" s="842" t="s">
        <v>297</v>
      </c>
      <c r="P90" s="843" t="s">
        <v>342</v>
      </c>
    </row>
    <row r="91" spans="2:16" ht="20.100000000000001" customHeight="1" x14ac:dyDescent="0.25">
      <c r="B91" s="127" t="str">
        <f t="shared" si="6"/>
        <v>LIBREMINIME</v>
      </c>
      <c r="C91" s="127" t="str">
        <f t="shared" si="7"/>
        <v>LIBREMINIME577</v>
      </c>
      <c r="D91" s="832" t="s">
        <v>50</v>
      </c>
      <c r="E91" s="832" t="s">
        <v>51</v>
      </c>
      <c r="F91" s="833">
        <f t="shared" si="4"/>
        <v>57</v>
      </c>
      <c r="G91" s="834">
        <v>52</v>
      </c>
      <c r="H91" s="835">
        <v>52.1</v>
      </c>
      <c r="I91" s="836">
        <v>131470</v>
      </c>
      <c r="J91" s="837" t="s">
        <v>174</v>
      </c>
      <c r="K91" s="838">
        <v>38</v>
      </c>
      <c r="L91" s="839">
        <f t="shared" si="5"/>
        <v>7</v>
      </c>
      <c r="M91" s="840" t="s">
        <v>302</v>
      </c>
      <c r="N91" s="841" t="s">
        <v>303</v>
      </c>
      <c r="O91" s="842" t="s">
        <v>297</v>
      </c>
      <c r="P91" s="843" t="s">
        <v>342</v>
      </c>
    </row>
    <row r="92" spans="2:16" ht="20.100000000000001" customHeight="1" x14ac:dyDescent="0.25">
      <c r="B92" s="127" t="str">
        <f t="shared" si="6"/>
        <v>LIBREMINIME</v>
      </c>
      <c r="C92" s="127" t="str">
        <f t="shared" si="7"/>
        <v>LIBREMINIME575</v>
      </c>
      <c r="D92" s="832" t="s">
        <v>50</v>
      </c>
      <c r="E92" s="832" t="s">
        <v>51</v>
      </c>
      <c r="F92" s="833">
        <f t="shared" si="4"/>
        <v>57</v>
      </c>
      <c r="G92" s="834">
        <v>62</v>
      </c>
      <c r="H92" s="835">
        <v>55.9</v>
      </c>
      <c r="I92" s="836">
        <v>84944</v>
      </c>
      <c r="J92" s="837" t="s">
        <v>174</v>
      </c>
      <c r="K92" s="838">
        <v>25</v>
      </c>
      <c r="L92" s="839">
        <f t="shared" si="5"/>
        <v>5</v>
      </c>
      <c r="M92" s="840" t="s">
        <v>304</v>
      </c>
      <c r="N92" s="841" t="s">
        <v>248</v>
      </c>
      <c r="O92" s="842" t="s">
        <v>215</v>
      </c>
      <c r="P92" s="843" t="s">
        <v>343</v>
      </c>
    </row>
    <row r="93" spans="2:16" ht="20.100000000000001" customHeight="1" x14ac:dyDescent="0.25">
      <c r="B93" s="127" t="str">
        <f t="shared" si="6"/>
        <v>LIBREMINIME</v>
      </c>
      <c r="C93" s="127" t="str">
        <f t="shared" si="7"/>
        <v>LIBREMINIME571</v>
      </c>
      <c r="D93" s="832" t="s">
        <v>50</v>
      </c>
      <c r="E93" s="832" t="s">
        <v>51</v>
      </c>
      <c r="F93" s="833">
        <f t="shared" si="4"/>
        <v>57</v>
      </c>
      <c r="G93" s="834">
        <v>62</v>
      </c>
      <c r="H93" s="835">
        <v>55.8</v>
      </c>
      <c r="I93" s="836">
        <v>107610</v>
      </c>
      <c r="J93" s="837" t="s">
        <v>174</v>
      </c>
      <c r="K93" s="838">
        <v>6</v>
      </c>
      <c r="L93" s="839">
        <f t="shared" si="5"/>
        <v>1</v>
      </c>
      <c r="M93" s="840" t="s">
        <v>305</v>
      </c>
      <c r="N93" s="841" t="s">
        <v>217</v>
      </c>
      <c r="O93" s="842" t="s">
        <v>220</v>
      </c>
      <c r="P93" s="843" t="s">
        <v>342</v>
      </c>
    </row>
    <row r="94" spans="2:16" ht="20.100000000000001" customHeight="1" x14ac:dyDescent="0.25">
      <c r="B94" s="127" t="str">
        <f t="shared" si="6"/>
        <v>LIBREMINIME</v>
      </c>
      <c r="C94" s="127" t="str">
        <f t="shared" si="7"/>
        <v>LIBREMINIME573</v>
      </c>
      <c r="D94" s="832" t="s">
        <v>50</v>
      </c>
      <c r="E94" s="832" t="s">
        <v>51</v>
      </c>
      <c r="F94" s="833">
        <f t="shared" si="4"/>
        <v>57</v>
      </c>
      <c r="G94" s="834">
        <v>48</v>
      </c>
      <c r="H94" s="835">
        <v>53.4</v>
      </c>
      <c r="I94" s="836">
        <v>123005</v>
      </c>
      <c r="J94" s="837" t="s">
        <v>174</v>
      </c>
      <c r="K94" s="838">
        <v>16</v>
      </c>
      <c r="L94" s="839">
        <f t="shared" si="5"/>
        <v>3</v>
      </c>
      <c r="M94" s="840" t="s">
        <v>311</v>
      </c>
      <c r="N94" s="841" t="s">
        <v>239</v>
      </c>
      <c r="O94" s="842" t="s">
        <v>209</v>
      </c>
      <c r="P94" s="843" t="s">
        <v>341</v>
      </c>
    </row>
    <row r="95" spans="2:16" ht="20.100000000000001" customHeight="1" x14ac:dyDescent="0.25">
      <c r="B95" s="127" t="str">
        <f t="shared" si="6"/>
        <v>LIBREMINIME</v>
      </c>
      <c r="C95" s="127" t="str">
        <f t="shared" si="7"/>
        <v>LIBREMINIME578</v>
      </c>
      <c r="D95" s="832" t="s">
        <v>50</v>
      </c>
      <c r="E95" s="832" t="s">
        <v>51</v>
      </c>
      <c r="F95" s="833">
        <f t="shared" si="4"/>
        <v>57</v>
      </c>
      <c r="G95" s="834">
        <v>52</v>
      </c>
      <c r="H95" s="835">
        <v>54.6</v>
      </c>
      <c r="I95" s="836">
        <v>85797</v>
      </c>
      <c r="J95" s="837" t="s">
        <v>174</v>
      </c>
      <c r="K95" s="838">
        <v>47</v>
      </c>
      <c r="L95" s="839">
        <f t="shared" si="5"/>
        <v>8</v>
      </c>
      <c r="M95" s="840" t="s">
        <v>318</v>
      </c>
      <c r="N95" s="841" t="s">
        <v>319</v>
      </c>
      <c r="O95" s="842" t="s">
        <v>209</v>
      </c>
      <c r="P95" s="843" t="s">
        <v>341</v>
      </c>
    </row>
    <row r="96" spans="2:16" ht="20.100000000000001" customHeight="1" x14ac:dyDescent="0.25">
      <c r="B96" s="127" t="str">
        <f t="shared" si="6"/>
        <v>LIBREMINIME</v>
      </c>
      <c r="C96" s="127" t="str">
        <f t="shared" si="7"/>
        <v>LIBREMINIME579</v>
      </c>
      <c r="D96" s="832" t="s">
        <v>50</v>
      </c>
      <c r="E96" s="832" t="s">
        <v>51</v>
      </c>
      <c r="F96" s="833">
        <f t="shared" si="4"/>
        <v>57</v>
      </c>
      <c r="G96" s="834">
        <v>55</v>
      </c>
      <c r="H96" s="835">
        <v>54.7</v>
      </c>
      <c r="I96" s="836" t="s">
        <v>416</v>
      </c>
      <c r="J96" s="837" t="s">
        <v>175</v>
      </c>
      <c r="K96" s="838">
        <v>59</v>
      </c>
      <c r="L96" s="839">
        <f t="shared" si="5"/>
        <v>9</v>
      </c>
      <c r="M96" s="840" t="s">
        <v>417</v>
      </c>
      <c r="N96" s="841" t="s">
        <v>418</v>
      </c>
      <c r="O96" s="842" t="s">
        <v>179</v>
      </c>
      <c r="P96" s="843" t="s">
        <v>341</v>
      </c>
    </row>
    <row r="97" spans="2:16" ht="20.100000000000001" customHeight="1" x14ac:dyDescent="0.25">
      <c r="B97" s="127" t="str">
        <f t="shared" si="6"/>
        <v>LIBREMINIME</v>
      </c>
      <c r="C97" s="127" t="str">
        <f t="shared" si="7"/>
        <v>LIBREMINIME5711</v>
      </c>
      <c r="D97" s="832" t="s">
        <v>50</v>
      </c>
      <c r="E97" s="832" t="s">
        <v>51</v>
      </c>
      <c r="F97" s="833">
        <f t="shared" si="4"/>
        <v>57</v>
      </c>
      <c r="G97" s="834"/>
      <c r="H97" s="835">
        <v>53.85</v>
      </c>
      <c r="I97" s="836" t="s">
        <v>429</v>
      </c>
      <c r="J97" s="837" t="s">
        <v>174</v>
      </c>
      <c r="K97" s="838">
        <v>86</v>
      </c>
      <c r="L97" s="839">
        <f t="shared" si="5"/>
        <v>11</v>
      </c>
      <c r="M97" s="840" t="s">
        <v>430</v>
      </c>
      <c r="N97" s="841" t="s">
        <v>321</v>
      </c>
      <c r="O97" s="842" t="s">
        <v>361</v>
      </c>
      <c r="P97" s="843" t="s">
        <v>341</v>
      </c>
    </row>
    <row r="98" spans="2:16" ht="20.100000000000001" customHeight="1" x14ac:dyDescent="0.25">
      <c r="B98" s="127" t="str">
        <f t="shared" si="6"/>
        <v>LIBREMINIME</v>
      </c>
      <c r="C98" s="127" t="str">
        <f t="shared" si="7"/>
        <v>LIBREMINIME574</v>
      </c>
      <c r="D98" s="832" t="s">
        <v>50</v>
      </c>
      <c r="E98" s="832" t="s">
        <v>51</v>
      </c>
      <c r="F98" s="833">
        <f t="shared" si="4"/>
        <v>57</v>
      </c>
      <c r="G98" s="834">
        <v>57</v>
      </c>
      <c r="H98" s="835">
        <v>56</v>
      </c>
      <c r="I98" s="836">
        <v>80588</v>
      </c>
      <c r="J98" s="837" t="s">
        <v>174</v>
      </c>
      <c r="K98" s="838">
        <v>17</v>
      </c>
      <c r="L98" s="839">
        <f t="shared" si="5"/>
        <v>4</v>
      </c>
      <c r="M98" s="840" t="s">
        <v>339</v>
      </c>
      <c r="N98" s="841" t="s">
        <v>340</v>
      </c>
      <c r="O98" s="842" t="s">
        <v>179</v>
      </c>
      <c r="P98" s="843" t="s">
        <v>341</v>
      </c>
    </row>
    <row r="99" spans="2:16" ht="20.100000000000001" customHeight="1" x14ac:dyDescent="0.25">
      <c r="B99" s="127" t="str">
        <f t="shared" si="6"/>
        <v>LIBREMINIME</v>
      </c>
      <c r="C99" s="127" t="str">
        <f t="shared" si="7"/>
        <v>LIBREMINIME622</v>
      </c>
      <c r="D99" s="488" t="s">
        <v>50</v>
      </c>
      <c r="E99" s="488" t="s">
        <v>51</v>
      </c>
      <c r="F99" s="585">
        <f t="shared" si="4"/>
        <v>62</v>
      </c>
      <c r="G99" s="586"/>
      <c r="H99" s="587">
        <v>59.35</v>
      </c>
      <c r="I99" s="827" t="s">
        <v>356</v>
      </c>
      <c r="J99" s="828" t="s">
        <v>174</v>
      </c>
      <c r="K99" s="489">
        <v>47</v>
      </c>
      <c r="L99" s="490">
        <f t="shared" si="5"/>
        <v>2</v>
      </c>
      <c r="M99" s="491" t="s">
        <v>362</v>
      </c>
      <c r="N99" s="492" t="s">
        <v>368</v>
      </c>
      <c r="O99" s="493" t="s">
        <v>361</v>
      </c>
      <c r="P99" s="494" t="s">
        <v>341</v>
      </c>
    </row>
    <row r="100" spans="2:16" ht="20.100000000000001" customHeight="1" x14ac:dyDescent="0.25">
      <c r="B100" s="127" t="str">
        <f t="shared" si="6"/>
        <v>LIBREMINIME</v>
      </c>
      <c r="C100" s="127" t="str">
        <f t="shared" si="7"/>
        <v>LIBREMINIME626</v>
      </c>
      <c r="D100" s="488" t="s">
        <v>50</v>
      </c>
      <c r="E100" s="488" t="s">
        <v>51</v>
      </c>
      <c r="F100" s="585">
        <f t="shared" si="4"/>
        <v>62</v>
      </c>
      <c r="G100" s="586">
        <v>62</v>
      </c>
      <c r="H100" s="587">
        <v>61.8</v>
      </c>
      <c r="I100" s="827">
        <v>102324</v>
      </c>
      <c r="J100" s="828" t="s">
        <v>174</v>
      </c>
      <c r="K100" s="489">
        <v>68</v>
      </c>
      <c r="L100" s="490">
        <f t="shared" si="5"/>
        <v>6</v>
      </c>
      <c r="M100" s="491" t="s">
        <v>180</v>
      </c>
      <c r="N100" s="492" t="s">
        <v>276</v>
      </c>
      <c r="O100" s="493" t="s">
        <v>182</v>
      </c>
      <c r="P100" s="494" t="s">
        <v>342</v>
      </c>
    </row>
    <row r="101" spans="2:16" ht="20.100000000000001" customHeight="1" x14ac:dyDescent="0.25">
      <c r="B101" s="127" t="str">
        <f t="shared" si="6"/>
        <v>LIBREMINIME</v>
      </c>
      <c r="C101" s="127" t="str">
        <f t="shared" si="7"/>
        <v>LIBREMINIME6211</v>
      </c>
      <c r="D101" s="488" t="s">
        <v>50</v>
      </c>
      <c r="E101" s="488" t="s">
        <v>51</v>
      </c>
      <c r="F101" s="585">
        <f t="shared" si="4"/>
        <v>62</v>
      </c>
      <c r="G101" s="586">
        <v>52</v>
      </c>
      <c r="H101" s="587">
        <v>59.8</v>
      </c>
      <c r="I101" s="827">
        <v>115110</v>
      </c>
      <c r="J101" s="828" t="s">
        <v>175</v>
      </c>
      <c r="K101" s="489">
        <v>91</v>
      </c>
      <c r="L101" s="490">
        <f t="shared" si="5"/>
        <v>11</v>
      </c>
      <c r="M101" s="491" t="s">
        <v>277</v>
      </c>
      <c r="N101" s="492" t="s">
        <v>278</v>
      </c>
      <c r="O101" s="493" t="s">
        <v>209</v>
      </c>
      <c r="P101" s="494" t="s">
        <v>341</v>
      </c>
    </row>
    <row r="102" spans="2:16" ht="20.100000000000001" customHeight="1" x14ac:dyDescent="0.25">
      <c r="B102" s="127" t="str">
        <f t="shared" si="6"/>
        <v>LIBREMINIME</v>
      </c>
      <c r="C102" s="127" t="str">
        <f t="shared" si="7"/>
        <v>LIBREMINIME628</v>
      </c>
      <c r="D102" s="488" t="s">
        <v>50</v>
      </c>
      <c r="E102" s="488" t="s">
        <v>51</v>
      </c>
      <c r="F102" s="585">
        <f t="shared" si="4"/>
        <v>62</v>
      </c>
      <c r="G102" s="586"/>
      <c r="H102" s="587">
        <v>58.4</v>
      </c>
      <c r="I102" s="827" t="s">
        <v>422</v>
      </c>
      <c r="J102" s="828" t="s">
        <v>175</v>
      </c>
      <c r="K102" s="489">
        <v>78</v>
      </c>
      <c r="L102" s="490">
        <f t="shared" si="5"/>
        <v>8</v>
      </c>
      <c r="M102" s="491" t="s">
        <v>423</v>
      </c>
      <c r="N102" s="492" t="s">
        <v>424</v>
      </c>
      <c r="O102" s="493" t="s">
        <v>179</v>
      </c>
      <c r="P102" s="494" t="s">
        <v>341</v>
      </c>
    </row>
    <row r="103" spans="2:16" ht="20.100000000000001" customHeight="1" x14ac:dyDescent="0.25">
      <c r="B103" s="127" t="str">
        <f t="shared" si="6"/>
        <v>LIBREMINIME</v>
      </c>
      <c r="C103" s="127" t="str">
        <f t="shared" si="7"/>
        <v>LIBREMINIME629</v>
      </c>
      <c r="D103" s="488" t="s">
        <v>50</v>
      </c>
      <c r="E103" s="488" t="s">
        <v>51</v>
      </c>
      <c r="F103" s="585">
        <f t="shared" si="4"/>
        <v>62</v>
      </c>
      <c r="G103" s="586">
        <v>57</v>
      </c>
      <c r="H103" s="587">
        <v>58.1</v>
      </c>
      <c r="I103" s="827">
        <v>122688</v>
      </c>
      <c r="J103" s="828" t="s">
        <v>175</v>
      </c>
      <c r="K103" s="489">
        <v>89</v>
      </c>
      <c r="L103" s="490">
        <f t="shared" si="5"/>
        <v>9</v>
      </c>
      <c r="M103" s="491" t="s">
        <v>298</v>
      </c>
      <c r="N103" s="492" t="s">
        <v>299</v>
      </c>
      <c r="O103" s="493" t="s">
        <v>297</v>
      </c>
      <c r="P103" s="494" t="s">
        <v>342</v>
      </c>
    </row>
    <row r="104" spans="2:16" ht="20.100000000000001" customHeight="1" x14ac:dyDescent="0.25">
      <c r="B104" s="127" t="str">
        <f t="shared" si="6"/>
        <v>LIBREMINIME</v>
      </c>
      <c r="C104" s="127" t="str">
        <f t="shared" si="7"/>
        <v>LIBREMINIME625</v>
      </c>
      <c r="D104" s="488" t="s">
        <v>50</v>
      </c>
      <c r="E104" s="488" t="s">
        <v>51</v>
      </c>
      <c r="F104" s="585">
        <f t="shared" si="4"/>
        <v>62</v>
      </c>
      <c r="G104" s="586">
        <v>57</v>
      </c>
      <c r="H104" s="587">
        <v>59.9</v>
      </c>
      <c r="I104" s="827">
        <v>103259</v>
      </c>
      <c r="J104" s="828" t="s">
        <v>175</v>
      </c>
      <c r="K104" s="489">
        <v>65</v>
      </c>
      <c r="L104" s="490">
        <f t="shared" si="5"/>
        <v>5</v>
      </c>
      <c r="M104" s="491" t="s">
        <v>300</v>
      </c>
      <c r="N104" s="492" t="s">
        <v>301</v>
      </c>
      <c r="O104" s="493" t="s">
        <v>198</v>
      </c>
      <c r="P104" s="494" t="s">
        <v>342</v>
      </c>
    </row>
    <row r="105" spans="2:16" ht="20.100000000000001" customHeight="1" x14ac:dyDescent="0.25">
      <c r="B105" s="127" t="str">
        <f t="shared" si="6"/>
        <v>LIBREMINIME</v>
      </c>
      <c r="C105" s="127" t="str">
        <f t="shared" si="7"/>
        <v>LIBREMINIME624</v>
      </c>
      <c r="D105" s="488" t="s">
        <v>50</v>
      </c>
      <c r="E105" s="488" t="s">
        <v>51</v>
      </c>
      <c r="F105" s="585">
        <f t="shared" si="4"/>
        <v>62</v>
      </c>
      <c r="G105" s="586"/>
      <c r="H105" s="587">
        <v>58.5</v>
      </c>
      <c r="I105" s="827" t="s">
        <v>408</v>
      </c>
      <c r="J105" s="828" t="s">
        <v>175</v>
      </c>
      <c r="K105" s="489">
        <v>54</v>
      </c>
      <c r="L105" s="490">
        <f t="shared" si="5"/>
        <v>4</v>
      </c>
      <c r="M105" s="491" t="s">
        <v>414</v>
      </c>
      <c r="N105" s="492" t="s">
        <v>415</v>
      </c>
      <c r="O105" s="493" t="s">
        <v>428</v>
      </c>
      <c r="P105" s="494" t="s">
        <v>341</v>
      </c>
    </row>
    <row r="106" spans="2:16" ht="20.100000000000001" customHeight="1" x14ac:dyDescent="0.25">
      <c r="B106" s="127" t="str">
        <f t="shared" si="6"/>
        <v>LIBREMINIME</v>
      </c>
      <c r="C106" s="127" t="str">
        <f t="shared" si="7"/>
        <v>LIBREMINIME6210</v>
      </c>
      <c r="D106" s="488" t="s">
        <v>50</v>
      </c>
      <c r="E106" s="488" t="s">
        <v>51</v>
      </c>
      <c r="F106" s="585">
        <f t="shared" si="4"/>
        <v>62</v>
      </c>
      <c r="G106" s="586"/>
      <c r="H106" s="587">
        <v>58</v>
      </c>
      <c r="I106" s="827" t="s">
        <v>378</v>
      </c>
      <c r="J106" s="828" t="s">
        <v>175</v>
      </c>
      <c r="K106" s="489">
        <v>90</v>
      </c>
      <c r="L106" s="490">
        <f t="shared" si="5"/>
        <v>10</v>
      </c>
      <c r="M106" s="491" t="s">
        <v>393</v>
      </c>
      <c r="N106" s="492" t="s">
        <v>394</v>
      </c>
      <c r="O106" s="493" t="s">
        <v>258</v>
      </c>
      <c r="P106" s="494" t="s">
        <v>342</v>
      </c>
    </row>
    <row r="107" spans="2:16" ht="20.100000000000001" customHeight="1" x14ac:dyDescent="0.25">
      <c r="B107" s="127" t="str">
        <f t="shared" si="6"/>
        <v>LIBREMINIME</v>
      </c>
      <c r="C107" s="127" t="str">
        <f t="shared" si="7"/>
        <v>LIBREMINIME627</v>
      </c>
      <c r="D107" s="488" t="s">
        <v>50</v>
      </c>
      <c r="E107" s="488" t="s">
        <v>51</v>
      </c>
      <c r="F107" s="585">
        <f t="shared" si="4"/>
        <v>62</v>
      </c>
      <c r="G107" s="586">
        <v>52</v>
      </c>
      <c r="H107" s="587">
        <v>59.9</v>
      </c>
      <c r="I107" s="827">
        <v>123075</v>
      </c>
      <c r="J107" s="828" t="s">
        <v>174</v>
      </c>
      <c r="K107" s="489">
        <v>74</v>
      </c>
      <c r="L107" s="490">
        <f t="shared" si="5"/>
        <v>7</v>
      </c>
      <c r="M107" s="491" t="s">
        <v>247</v>
      </c>
      <c r="N107" s="492" t="s">
        <v>243</v>
      </c>
      <c r="O107" s="493" t="s">
        <v>201</v>
      </c>
      <c r="P107" s="494" t="s">
        <v>343</v>
      </c>
    </row>
    <row r="108" spans="2:16" ht="20.100000000000001" customHeight="1" x14ac:dyDescent="0.25">
      <c r="B108" s="127" t="str">
        <f t="shared" si="6"/>
        <v>LIBREMINIME</v>
      </c>
      <c r="C108" s="127" t="str">
        <f t="shared" si="7"/>
        <v>LIBREMINIME621</v>
      </c>
      <c r="D108" s="488" t="s">
        <v>50</v>
      </c>
      <c r="E108" s="488" t="s">
        <v>51</v>
      </c>
      <c r="F108" s="585">
        <f t="shared" si="4"/>
        <v>62</v>
      </c>
      <c r="G108" s="586">
        <v>52</v>
      </c>
      <c r="H108" s="587">
        <v>58.6</v>
      </c>
      <c r="I108" s="827">
        <v>80114</v>
      </c>
      <c r="J108" s="828" t="s">
        <v>174</v>
      </c>
      <c r="K108" s="489">
        <v>36</v>
      </c>
      <c r="L108" s="490">
        <f t="shared" si="5"/>
        <v>1</v>
      </c>
      <c r="M108" s="491" t="s">
        <v>326</v>
      </c>
      <c r="N108" s="492" t="s">
        <v>327</v>
      </c>
      <c r="O108" s="493" t="s">
        <v>201</v>
      </c>
      <c r="P108" s="494" t="s">
        <v>343</v>
      </c>
    </row>
    <row r="109" spans="2:16" ht="20.100000000000001" customHeight="1" x14ac:dyDescent="0.25">
      <c r="B109" s="127" t="str">
        <f t="shared" si="6"/>
        <v>LIBREMINIME</v>
      </c>
      <c r="C109" s="127" t="str">
        <f t="shared" si="7"/>
        <v>LIBREMINIME623</v>
      </c>
      <c r="D109" s="488" t="s">
        <v>50</v>
      </c>
      <c r="E109" s="488" t="s">
        <v>51</v>
      </c>
      <c r="F109" s="585">
        <f t="shared" si="4"/>
        <v>62</v>
      </c>
      <c r="G109" s="586">
        <v>57</v>
      </c>
      <c r="H109" s="587">
        <v>59.25</v>
      </c>
      <c r="I109" s="827">
        <v>128881</v>
      </c>
      <c r="J109" s="828" t="s">
        <v>174</v>
      </c>
      <c r="K109" s="489">
        <v>49</v>
      </c>
      <c r="L109" s="490">
        <f t="shared" si="5"/>
        <v>3</v>
      </c>
      <c r="M109" s="491" t="s">
        <v>337</v>
      </c>
      <c r="N109" s="492" t="s">
        <v>338</v>
      </c>
      <c r="O109" s="493" t="s">
        <v>283</v>
      </c>
      <c r="P109" s="494" t="s">
        <v>342</v>
      </c>
    </row>
    <row r="110" spans="2:16" ht="20.100000000000001" customHeight="1" x14ac:dyDescent="0.25">
      <c r="B110" s="127" t="str">
        <f t="shared" si="6"/>
        <v>LIBREMINIME</v>
      </c>
      <c r="C110" s="127" t="str">
        <f t="shared" si="7"/>
        <v>LIBREMINIME682</v>
      </c>
      <c r="D110" s="832" t="s">
        <v>50</v>
      </c>
      <c r="E110" s="832" t="s">
        <v>51</v>
      </c>
      <c r="F110" s="833">
        <f t="shared" si="4"/>
        <v>68</v>
      </c>
      <c r="G110" s="834"/>
      <c r="H110" s="835">
        <v>62.3</v>
      </c>
      <c r="I110" s="836" t="s">
        <v>406</v>
      </c>
      <c r="J110" s="837" t="s">
        <v>174</v>
      </c>
      <c r="K110" s="838">
        <v>31</v>
      </c>
      <c r="L110" s="839">
        <f t="shared" si="5"/>
        <v>2</v>
      </c>
      <c r="M110" s="840" t="s">
        <v>411</v>
      </c>
      <c r="N110" s="841" t="s">
        <v>412</v>
      </c>
      <c r="O110" s="842" t="s">
        <v>428</v>
      </c>
      <c r="P110" s="843" t="s">
        <v>341</v>
      </c>
    </row>
    <row r="111" spans="2:16" ht="20.100000000000001" customHeight="1" x14ac:dyDescent="0.25">
      <c r="B111" s="127" t="str">
        <f t="shared" si="6"/>
        <v>LIBREMINIME</v>
      </c>
      <c r="C111" s="127" t="str">
        <f t="shared" si="7"/>
        <v>LIBREMINIME684</v>
      </c>
      <c r="D111" s="832" t="s">
        <v>50</v>
      </c>
      <c r="E111" s="832" t="s">
        <v>51</v>
      </c>
      <c r="F111" s="833">
        <f t="shared" si="4"/>
        <v>68</v>
      </c>
      <c r="G111" s="834">
        <v>75</v>
      </c>
      <c r="H111" s="835">
        <v>62.7</v>
      </c>
      <c r="I111" s="836" t="s">
        <v>346</v>
      </c>
      <c r="J111" s="837" t="s">
        <v>174</v>
      </c>
      <c r="K111" s="838">
        <v>66</v>
      </c>
      <c r="L111" s="839">
        <f t="shared" si="5"/>
        <v>4</v>
      </c>
      <c r="M111" s="840" t="s">
        <v>314</v>
      </c>
      <c r="N111" s="841" t="s">
        <v>315</v>
      </c>
      <c r="O111" s="842" t="s">
        <v>187</v>
      </c>
      <c r="P111" s="843" t="s">
        <v>343</v>
      </c>
    </row>
    <row r="112" spans="2:16" ht="20.100000000000001" customHeight="1" x14ac:dyDescent="0.25">
      <c r="B112" s="127" t="str">
        <f t="shared" si="6"/>
        <v>LIBREMINIME</v>
      </c>
      <c r="C112" s="127" t="str">
        <f t="shared" si="7"/>
        <v>LIBREMINIME681</v>
      </c>
      <c r="D112" s="832" t="s">
        <v>50</v>
      </c>
      <c r="E112" s="832" t="s">
        <v>51</v>
      </c>
      <c r="F112" s="833">
        <f t="shared" si="4"/>
        <v>68</v>
      </c>
      <c r="G112" s="834">
        <v>62</v>
      </c>
      <c r="H112" s="835">
        <v>64</v>
      </c>
      <c r="I112" s="836">
        <v>102388</v>
      </c>
      <c r="J112" s="837" t="s">
        <v>175</v>
      </c>
      <c r="K112" s="838">
        <v>15</v>
      </c>
      <c r="L112" s="839">
        <f t="shared" si="5"/>
        <v>1</v>
      </c>
      <c r="M112" s="840" t="s">
        <v>330</v>
      </c>
      <c r="N112" s="841" t="s">
        <v>331</v>
      </c>
      <c r="O112" s="842" t="s">
        <v>273</v>
      </c>
      <c r="P112" s="843" t="s">
        <v>344</v>
      </c>
    </row>
    <row r="113" spans="2:16" ht="20.100000000000001" customHeight="1" x14ac:dyDescent="0.25">
      <c r="B113" s="127" t="str">
        <f t="shared" si="6"/>
        <v>LIBREMINIME</v>
      </c>
      <c r="C113" s="127" t="str">
        <f t="shared" si="7"/>
        <v>LIBREMINIME68</v>
      </c>
      <c r="D113" s="832" t="s">
        <v>50</v>
      </c>
      <c r="E113" s="832" t="s">
        <v>51</v>
      </c>
      <c r="F113" s="833">
        <f t="shared" si="4"/>
        <v>68</v>
      </c>
      <c r="G113" s="834">
        <v>68</v>
      </c>
      <c r="H113" s="835"/>
      <c r="I113" s="836" t="s">
        <v>347</v>
      </c>
      <c r="J113" s="837" t="s">
        <v>174</v>
      </c>
      <c r="K113" s="838"/>
      <c r="L113" s="839" t="str">
        <f t="shared" si="5"/>
        <v/>
      </c>
      <c r="M113" s="840" t="s">
        <v>332</v>
      </c>
      <c r="N113" s="841" t="s">
        <v>333</v>
      </c>
      <c r="O113" s="842" t="s">
        <v>215</v>
      </c>
      <c r="P113" s="843" t="s">
        <v>343</v>
      </c>
    </row>
    <row r="114" spans="2:16" ht="20.100000000000001" customHeight="1" x14ac:dyDescent="0.25">
      <c r="B114" s="127" t="str">
        <f t="shared" si="6"/>
        <v>LIBREMINIME</v>
      </c>
      <c r="C114" s="127" t="str">
        <f t="shared" si="7"/>
        <v>LIBREMINIME683</v>
      </c>
      <c r="D114" s="832" t="s">
        <v>50</v>
      </c>
      <c r="E114" s="832" t="s">
        <v>51</v>
      </c>
      <c r="F114" s="833">
        <f t="shared" si="4"/>
        <v>68</v>
      </c>
      <c r="G114" s="834"/>
      <c r="H114" s="835">
        <v>62.2</v>
      </c>
      <c r="I114" s="836" t="s">
        <v>435</v>
      </c>
      <c r="J114" s="837" t="s">
        <v>175</v>
      </c>
      <c r="K114" s="838">
        <v>53</v>
      </c>
      <c r="L114" s="839">
        <f t="shared" si="5"/>
        <v>3</v>
      </c>
      <c r="M114" s="840" t="s">
        <v>443</v>
      </c>
      <c r="N114" s="841" t="s">
        <v>444</v>
      </c>
      <c r="O114" s="842" t="s">
        <v>258</v>
      </c>
      <c r="P114" s="843" t="s">
        <v>342</v>
      </c>
    </row>
    <row r="115" spans="2:16" ht="20.100000000000001" customHeight="1" x14ac:dyDescent="0.25">
      <c r="B115" s="127" t="str">
        <f t="shared" si="6"/>
        <v>LIBREMINIME</v>
      </c>
      <c r="C115" s="127" t="str">
        <f t="shared" si="7"/>
        <v>LIBREMINIME752</v>
      </c>
      <c r="D115" s="488" t="s">
        <v>50</v>
      </c>
      <c r="E115" s="488" t="s">
        <v>51</v>
      </c>
      <c r="F115" s="585">
        <f t="shared" si="4"/>
        <v>75</v>
      </c>
      <c r="G115" s="586">
        <v>62</v>
      </c>
      <c r="H115" s="587">
        <v>68.5</v>
      </c>
      <c r="I115" s="827">
        <v>81890</v>
      </c>
      <c r="J115" s="828" t="s">
        <v>174</v>
      </c>
      <c r="K115" s="489">
        <v>37</v>
      </c>
      <c r="L115" s="490">
        <f t="shared" si="5"/>
        <v>2</v>
      </c>
      <c r="M115" s="491" t="s">
        <v>281</v>
      </c>
      <c r="N115" s="492" t="s">
        <v>282</v>
      </c>
      <c r="O115" s="493" t="s">
        <v>283</v>
      </c>
      <c r="P115" s="494" t="s">
        <v>342</v>
      </c>
    </row>
    <row r="116" spans="2:16" ht="20.100000000000001" customHeight="1" x14ac:dyDescent="0.25">
      <c r="B116" s="127" t="str">
        <f t="shared" si="6"/>
        <v>LIBREMINIME</v>
      </c>
      <c r="C116" s="127" t="str">
        <f t="shared" si="7"/>
        <v>LIBREMINIME75</v>
      </c>
      <c r="D116" s="488" t="s">
        <v>50</v>
      </c>
      <c r="E116" s="488" t="s">
        <v>51</v>
      </c>
      <c r="F116" s="585">
        <f t="shared" si="4"/>
        <v>75</v>
      </c>
      <c r="G116" s="586">
        <v>75</v>
      </c>
      <c r="H116" s="587"/>
      <c r="I116" s="827">
        <v>141116</v>
      </c>
      <c r="J116" s="828" t="s">
        <v>175</v>
      </c>
      <c r="K116" s="489"/>
      <c r="L116" s="490" t="str">
        <f t="shared" si="5"/>
        <v/>
      </c>
      <c r="M116" s="491" t="s">
        <v>290</v>
      </c>
      <c r="N116" s="492" t="s">
        <v>291</v>
      </c>
      <c r="O116" s="493" t="s">
        <v>187</v>
      </c>
      <c r="P116" s="494" t="s">
        <v>343</v>
      </c>
    </row>
    <row r="117" spans="2:16" ht="20.100000000000001" customHeight="1" x14ac:dyDescent="0.25">
      <c r="B117" s="127" t="str">
        <f t="shared" si="6"/>
        <v>LIBREMINIME</v>
      </c>
      <c r="C117" s="127" t="str">
        <f t="shared" si="7"/>
        <v>LIBREMINIME753</v>
      </c>
      <c r="D117" s="488" t="s">
        <v>50</v>
      </c>
      <c r="E117" s="488" t="s">
        <v>51</v>
      </c>
      <c r="F117" s="585">
        <f t="shared" si="4"/>
        <v>75</v>
      </c>
      <c r="G117" s="586">
        <v>68</v>
      </c>
      <c r="H117" s="587">
        <v>73.900000000000006</v>
      </c>
      <c r="I117" s="827">
        <v>141904</v>
      </c>
      <c r="J117" s="828" t="s">
        <v>175</v>
      </c>
      <c r="K117" s="489">
        <v>44</v>
      </c>
      <c r="L117" s="490">
        <f t="shared" si="5"/>
        <v>3</v>
      </c>
      <c r="M117" s="491" t="s">
        <v>328</v>
      </c>
      <c r="N117" s="492" t="s">
        <v>329</v>
      </c>
      <c r="O117" s="493" t="s">
        <v>297</v>
      </c>
      <c r="P117" s="494" t="s">
        <v>342</v>
      </c>
    </row>
    <row r="118" spans="2:16" ht="20.100000000000001" customHeight="1" x14ac:dyDescent="0.25">
      <c r="B118" s="127" t="str">
        <f t="shared" si="6"/>
        <v>LIBREMINIME</v>
      </c>
      <c r="C118" s="127" t="str">
        <f t="shared" si="7"/>
        <v>LIBREMINIME754</v>
      </c>
      <c r="D118" s="488" t="s">
        <v>50</v>
      </c>
      <c r="E118" s="488" t="s">
        <v>51</v>
      </c>
      <c r="F118" s="585">
        <f t="shared" si="4"/>
        <v>75</v>
      </c>
      <c r="G118" s="586"/>
      <c r="H118" s="587">
        <v>72.599999999999994</v>
      </c>
      <c r="I118" s="827" t="s">
        <v>436</v>
      </c>
      <c r="J118" s="828" t="s">
        <v>174</v>
      </c>
      <c r="K118" s="489">
        <v>71</v>
      </c>
      <c r="L118" s="490">
        <f t="shared" si="5"/>
        <v>4</v>
      </c>
      <c r="M118" s="491" t="s">
        <v>441</v>
      </c>
      <c r="N118" s="492" t="s">
        <v>442</v>
      </c>
      <c r="O118" s="493" t="s">
        <v>187</v>
      </c>
      <c r="P118" s="494" t="s">
        <v>343</v>
      </c>
    </row>
    <row r="119" spans="2:16" ht="20.100000000000001" customHeight="1" x14ac:dyDescent="0.25">
      <c r="B119" s="127" t="str">
        <f t="shared" si="6"/>
        <v>LIBREMINIME</v>
      </c>
      <c r="C119" s="127" t="str">
        <f t="shared" si="7"/>
        <v>LIBREMINIME751</v>
      </c>
      <c r="D119" s="488" t="s">
        <v>50</v>
      </c>
      <c r="E119" s="488" t="s">
        <v>51</v>
      </c>
      <c r="F119" s="585">
        <f t="shared" si="4"/>
        <v>75</v>
      </c>
      <c r="G119" s="586"/>
      <c r="H119" s="587">
        <v>69.3</v>
      </c>
      <c r="I119" s="827" t="s">
        <v>437</v>
      </c>
      <c r="J119" s="828" t="s">
        <v>174</v>
      </c>
      <c r="K119" s="489">
        <v>33</v>
      </c>
      <c r="L119" s="490">
        <f t="shared" si="5"/>
        <v>1</v>
      </c>
      <c r="M119" s="491" t="s">
        <v>445</v>
      </c>
      <c r="N119" s="492" t="s">
        <v>446</v>
      </c>
      <c r="O119" s="493" t="s">
        <v>187</v>
      </c>
      <c r="P119" s="494" t="s">
        <v>343</v>
      </c>
    </row>
    <row r="120" spans="2:16" ht="20.100000000000001" customHeight="1" x14ac:dyDescent="0.25">
      <c r="B120" s="127" t="str">
        <f t="shared" si="6"/>
        <v>LIBREMINIME</v>
      </c>
      <c r="C120" s="127" t="str">
        <f t="shared" si="7"/>
        <v>LIBREMINIME851</v>
      </c>
      <c r="D120" s="832" t="s">
        <v>50</v>
      </c>
      <c r="E120" s="832" t="s">
        <v>51</v>
      </c>
      <c r="F120" s="833">
        <f t="shared" si="4"/>
        <v>85</v>
      </c>
      <c r="G120" s="834"/>
      <c r="H120" s="835">
        <v>84.8</v>
      </c>
      <c r="I120" s="836" t="s">
        <v>375</v>
      </c>
      <c r="J120" s="837" t="s">
        <v>174</v>
      </c>
      <c r="K120" s="838">
        <v>49</v>
      </c>
      <c r="L120" s="839">
        <f t="shared" si="5"/>
        <v>1</v>
      </c>
      <c r="M120" s="840" t="s">
        <v>389</v>
      </c>
      <c r="N120" s="841" t="s">
        <v>390</v>
      </c>
      <c r="O120" s="842" t="s">
        <v>258</v>
      </c>
      <c r="P120" s="843" t="s">
        <v>342</v>
      </c>
    </row>
    <row r="121" spans="2:16" ht="20.100000000000001" customHeight="1" x14ac:dyDescent="0.25">
      <c r="B121" s="127" t="str">
        <f t="shared" si="6"/>
        <v>LIBREMINIME</v>
      </c>
      <c r="C121" s="127" t="str">
        <f t="shared" si="7"/>
        <v>LIBREMINIME852</v>
      </c>
      <c r="D121" s="832" t="s">
        <v>50</v>
      </c>
      <c r="E121" s="832" t="s">
        <v>51</v>
      </c>
      <c r="F121" s="833">
        <f t="shared" si="4"/>
        <v>85</v>
      </c>
      <c r="G121" s="834">
        <v>75</v>
      </c>
      <c r="H121" s="835">
        <v>77.400000000000006</v>
      </c>
      <c r="I121" s="836">
        <v>141111</v>
      </c>
      <c r="J121" s="837" t="s">
        <v>174</v>
      </c>
      <c r="K121" s="838">
        <v>77</v>
      </c>
      <c r="L121" s="839">
        <f t="shared" si="5"/>
        <v>2</v>
      </c>
      <c r="M121" s="840" t="s">
        <v>313</v>
      </c>
      <c r="N121" s="841" t="s">
        <v>278</v>
      </c>
      <c r="O121" s="842" t="s">
        <v>220</v>
      </c>
      <c r="P121" s="843" t="s">
        <v>342</v>
      </c>
    </row>
    <row r="122" spans="2:16" ht="20.100000000000001" customHeight="1" x14ac:dyDescent="0.25">
      <c r="B122" s="127" t="str">
        <f t="shared" si="6"/>
        <v>LIBREMINIME</v>
      </c>
      <c r="C122" s="127" t="str">
        <f t="shared" si="7"/>
        <v>LIBREMINIME</v>
      </c>
      <c r="D122" s="488" t="s">
        <v>50</v>
      </c>
      <c r="E122" s="488" t="s">
        <v>51</v>
      </c>
      <c r="F122" s="585" t="str">
        <f t="shared" si="4"/>
        <v/>
      </c>
      <c r="G122" s="586"/>
      <c r="H122" s="587"/>
      <c r="I122" s="827" t="s">
        <v>349</v>
      </c>
      <c r="J122" s="828" t="s">
        <v>175</v>
      </c>
      <c r="K122" s="489"/>
      <c r="L122" s="490" t="str">
        <f t="shared" si="5"/>
        <v/>
      </c>
      <c r="M122" s="491" t="s">
        <v>271</v>
      </c>
      <c r="N122" s="492" t="s">
        <v>272</v>
      </c>
      <c r="O122" s="493" t="s">
        <v>273</v>
      </c>
      <c r="P122" s="494" t="s">
        <v>344</v>
      </c>
    </row>
    <row r="123" spans="2:16" ht="20.100000000000001" customHeight="1" x14ac:dyDescent="0.25">
      <c r="B123" s="127" t="str">
        <f t="shared" si="6"/>
        <v>LIBREMINIME</v>
      </c>
      <c r="C123" s="127" t="str">
        <f t="shared" si="7"/>
        <v>LIBREMINIME</v>
      </c>
      <c r="D123" s="488" t="s">
        <v>50</v>
      </c>
      <c r="E123" s="488" t="s">
        <v>51</v>
      </c>
      <c r="F123" s="585" t="str">
        <f t="shared" si="4"/>
        <v/>
      </c>
      <c r="G123" s="586"/>
      <c r="H123" s="587"/>
      <c r="I123" s="827" t="s">
        <v>350</v>
      </c>
      <c r="J123" s="828" t="s">
        <v>175</v>
      </c>
      <c r="K123" s="489"/>
      <c r="L123" s="490" t="str">
        <f t="shared" si="5"/>
        <v/>
      </c>
      <c r="M123" s="491" t="s">
        <v>288</v>
      </c>
      <c r="N123" s="492" t="s">
        <v>289</v>
      </c>
      <c r="O123" s="493" t="s">
        <v>273</v>
      </c>
      <c r="P123" s="494" t="s">
        <v>344</v>
      </c>
    </row>
    <row r="124" spans="2:16" ht="20.100000000000001" customHeight="1" x14ac:dyDescent="0.25">
      <c r="B124" s="127" t="str">
        <f t="shared" si="6"/>
        <v>LIBREMINIME</v>
      </c>
      <c r="C124" s="127" t="str">
        <f t="shared" si="7"/>
        <v>LIBREMINIME</v>
      </c>
      <c r="D124" s="488" t="s">
        <v>50</v>
      </c>
      <c r="E124" s="488" t="s">
        <v>51</v>
      </c>
      <c r="F124" s="585" t="str">
        <f t="shared" si="4"/>
        <v/>
      </c>
      <c r="G124" s="586"/>
      <c r="H124" s="587"/>
      <c r="I124" s="827" t="s">
        <v>431</v>
      </c>
      <c r="J124" s="828" t="s">
        <v>175</v>
      </c>
      <c r="K124" s="489">
        <v>48</v>
      </c>
      <c r="L124" s="490" t="str">
        <f t="shared" si="5"/>
        <v/>
      </c>
      <c r="M124" s="491" t="s">
        <v>432</v>
      </c>
      <c r="N124" s="492" t="s">
        <v>399</v>
      </c>
      <c r="O124" s="493" t="s">
        <v>212</v>
      </c>
      <c r="P124" s="494" t="s">
        <v>343</v>
      </c>
    </row>
    <row r="125" spans="2:16" ht="20.100000000000001" customHeight="1" x14ac:dyDescent="0.25">
      <c r="B125" s="127" t="str">
        <f t="shared" si="6"/>
        <v>LIBREMINIME</v>
      </c>
      <c r="C125" s="127" t="str">
        <f t="shared" si="7"/>
        <v>LIBREMINIME</v>
      </c>
      <c r="D125" s="488" t="s">
        <v>50</v>
      </c>
      <c r="E125" s="488" t="s">
        <v>51</v>
      </c>
      <c r="F125" s="585" t="str">
        <f t="shared" si="4"/>
        <v/>
      </c>
      <c r="G125" s="586"/>
      <c r="H125" s="587"/>
      <c r="I125" s="827" t="s">
        <v>378</v>
      </c>
      <c r="J125" s="828" t="s">
        <v>175</v>
      </c>
      <c r="K125" s="489"/>
      <c r="L125" s="490" t="str">
        <f t="shared" si="5"/>
        <v/>
      </c>
      <c r="M125" s="491" t="s">
        <v>393</v>
      </c>
      <c r="N125" s="492" t="s">
        <v>394</v>
      </c>
      <c r="O125" s="493" t="s">
        <v>258</v>
      </c>
      <c r="P125" s="494" t="s">
        <v>342</v>
      </c>
    </row>
    <row r="126" spans="2:16" ht="20.100000000000001" customHeight="1" x14ac:dyDescent="0.25">
      <c r="B126" s="127" t="str">
        <f t="shared" si="6"/>
        <v>LIBREMINIME</v>
      </c>
      <c r="C126" s="127" t="str">
        <f t="shared" si="7"/>
        <v>LIBREMINIME</v>
      </c>
      <c r="D126" s="488" t="s">
        <v>50</v>
      </c>
      <c r="E126" s="488" t="s">
        <v>51</v>
      </c>
      <c r="F126" s="585" t="str">
        <f t="shared" si="4"/>
        <v/>
      </c>
      <c r="G126" s="586"/>
      <c r="H126" s="587"/>
      <c r="I126" s="827" t="s">
        <v>351</v>
      </c>
      <c r="J126" s="828" t="s">
        <v>175</v>
      </c>
      <c r="K126" s="489"/>
      <c r="L126" s="490" t="str">
        <f t="shared" si="5"/>
        <v/>
      </c>
      <c r="M126" s="491" t="s">
        <v>330</v>
      </c>
      <c r="N126" s="492" t="s">
        <v>331</v>
      </c>
      <c r="O126" s="493" t="s">
        <v>273</v>
      </c>
      <c r="P126" s="494" t="s">
        <v>344</v>
      </c>
    </row>
    <row r="127" spans="2:16" ht="20.100000000000001" customHeight="1" x14ac:dyDescent="0.25">
      <c r="B127" s="127" t="str">
        <f t="shared" si="6"/>
        <v>LIBREMINIME</v>
      </c>
      <c r="C127" s="127" t="str">
        <f t="shared" si="7"/>
        <v>LIBREMINIME</v>
      </c>
      <c r="D127" s="488" t="s">
        <v>50</v>
      </c>
      <c r="E127" s="488" t="s">
        <v>51</v>
      </c>
      <c r="F127" s="585" t="str">
        <f t="shared" si="4"/>
        <v/>
      </c>
      <c r="G127" s="586"/>
      <c r="H127" s="587"/>
      <c r="I127" s="827" t="s">
        <v>419</v>
      </c>
      <c r="J127" s="828" t="s">
        <v>175</v>
      </c>
      <c r="K127" s="489"/>
      <c r="L127" s="490" t="str">
        <f t="shared" si="5"/>
        <v/>
      </c>
      <c r="M127" s="491" t="s">
        <v>420</v>
      </c>
      <c r="N127" s="492" t="s">
        <v>421</v>
      </c>
      <c r="O127" s="493" t="s">
        <v>179</v>
      </c>
      <c r="P127" s="494" t="s">
        <v>341</v>
      </c>
    </row>
    <row r="128" spans="2:16" ht="20.100000000000001" customHeight="1" x14ac:dyDescent="0.25">
      <c r="B128" s="127" t="str">
        <f t="shared" si="6"/>
        <v/>
      </c>
      <c r="C128" s="127" t="str">
        <f t="shared" si="7"/>
        <v/>
      </c>
      <c r="D128" s="488"/>
      <c r="E128" s="488"/>
      <c r="F128" s="585" t="str">
        <f t="shared" si="4"/>
        <v/>
      </c>
      <c r="G128" s="586"/>
      <c r="H128" s="587"/>
      <c r="I128" s="827"/>
      <c r="J128" s="828"/>
      <c r="K128" s="489"/>
      <c r="L128" s="490" t="str">
        <f t="shared" si="5"/>
        <v/>
      </c>
      <c r="M128" s="491"/>
      <c r="N128" s="492"/>
      <c r="O128" s="493"/>
      <c r="P128" s="494"/>
    </row>
    <row r="129" spans="2:16" ht="20.100000000000001" customHeight="1" x14ac:dyDescent="0.25">
      <c r="B129" s="127" t="str">
        <f t="shared" si="6"/>
        <v/>
      </c>
      <c r="C129" s="127" t="str">
        <f t="shared" si="7"/>
        <v/>
      </c>
      <c r="D129" s="488"/>
      <c r="E129" s="488"/>
      <c r="F129" s="585" t="str">
        <f t="shared" si="4"/>
        <v/>
      </c>
      <c r="G129" s="586"/>
      <c r="H129" s="587"/>
      <c r="I129" s="827"/>
      <c r="J129" s="828"/>
      <c r="K129" s="489"/>
      <c r="L129" s="490" t="str">
        <f t="shared" si="5"/>
        <v/>
      </c>
      <c r="M129" s="491"/>
      <c r="N129" s="492"/>
      <c r="O129" s="493"/>
      <c r="P129" s="494"/>
    </row>
    <row r="130" spans="2:16" ht="20.100000000000001" customHeight="1" x14ac:dyDescent="0.25">
      <c r="B130" s="127" t="str">
        <f t="shared" si="6"/>
        <v/>
      </c>
      <c r="C130" s="127" t="str">
        <f t="shared" si="7"/>
        <v/>
      </c>
      <c r="D130" s="488"/>
      <c r="E130" s="488"/>
      <c r="F130" s="585" t="str">
        <f t="shared" si="4"/>
        <v/>
      </c>
      <c r="G130" s="586"/>
      <c r="H130" s="587"/>
      <c r="I130" s="827"/>
      <c r="J130" s="828"/>
      <c r="K130" s="489"/>
      <c r="L130" s="490" t="str">
        <f t="shared" si="5"/>
        <v/>
      </c>
      <c r="M130" s="491"/>
      <c r="N130" s="492"/>
      <c r="O130" s="493"/>
      <c r="P130" s="494"/>
    </row>
    <row r="131" spans="2:16" ht="20.100000000000001" customHeight="1" x14ac:dyDescent="0.25">
      <c r="B131" s="127" t="str">
        <f t="shared" si="6"/>
        <v/>
      </c>
      <c r="C131" s="127" t="str">
        <f t="shared" si="7"/>
        <v/>
      </c>
      <c r="D131" s="488"/>
      <c r="E131" s="488"/>
      <c r="F131" s="585" t="str">
        <f t="shared" si="4"/>
        <v/>
      </c>
      <c r="G131" s="586"/>
      <c r="H131" s="587"/>
      <c r="I131" s="827"/>
      <c r="J131" s="828"/>
      <c r="K131" s="489"/>
      <c r="L131" s="490" t="str">
        <f t="shared" si="5"/>
        <v/>
      </c>
      <c r="M131" s="491"/>
      <c r="N131" s="492"/>
      <c r="O131" s="493"/>
      <c r="P131" s="494"/>
    </row>
    <row r="132" spans="2:16" ht="20.100000000000001" customHeight="1" x14ac:dyDescent="0.25">
      <c r="B132" s="127" t="str">
        <f t="shared" si="6"/>
        <v/>
      </c>
      <c r="C132" s="127" t="str">
        <f t="shared" si="7"/>
        <v/>
      </c>
      <c r="D132" s="488"/>
      <c r="E132" s="488"/>
      <c r="F132" s="585" t="str">
        <f t="shared" si="4"/>
        <v/>
      </c>
      <c r="G132" s="586"/>
      <c r="H132" s="587"/>
      <c r="I132" s="827"/>
      <c r="J132" s="828"/>
      <c r="K132" s="489"/>
      <c r="L132" s="490" t="str">
        <f t="shared" si="5"/>
        <v/>
      </c>
      <c r="M132" s="491"/>
      <c r="N132" s="492"/>
      <c r="O132" s="493"/>
      <c r="P132" s="494"/>
    </row>
    <row r="133" spans="2:16" ht="20.100000000000001" customHeight="1" x14ac:dyDescent="0.25">
      <c r="B133" s="127" t="str">
        <f t="shared" si="6"/>
        <v/>
      </c>
      <c r="C133" s="127" t="str">
        <f t="shared" si="7"/>
        <v/>
      </c>
      <c r="D133" s="488"/>
      <c r="E133" s="488"/>
      <c r="F133" s="585" t="str">
        <f t="shared" si="4"/>
        <v/>
      </c>
      <c r="G133" s="586"/>
      <c r="H133" s="587"/>
      <c r="I133" s="827"/>
      <c r="J133" s="828"/>
      <c r="K133" s="489"/>
      <c r="L133" s="490" t="str">
        <f t="shared" si="5"/>
        <v/>
      </c>
      <c r="M133" s="491"/>
      <c r="N133" s="492"/>
      <c r="O133" s="493"/>
      <c r="P133" s="494"/>
    </row>
    <row r="134" spans="2:16" ht="20.100000000000001" customHeight="1" x14ac:dyDescent="0.25">
      <c r="B134" s="127" t="str">
        <f t="shared" si="6"/>
        <v/>
      </c>
      <c r="C134" s="127" t="str">
        <f t="shared" si="7"/>
        <v/>
      </c>
      <c r="D134" s="488"/>
      <c r="E134" s="488"/>
      <c r="F134" s="585" t="str">
        <f t="shared" si="4"/>
        <v/>
      </c>
      <c r="G134" s="586"/>
      <c r="H134" s="587"/>
      <c r="I134" s="827"/>
      <c r="J134" s="828"/>
      <c r="K134" s="489"/>
      <c r="L134" s="490" t="str">
        <f t="shared" si="5"/>
        <v/>
      </c>
      <c r="M134" s="491"/>
      <c r="N134" s="492"/>
      <c r="O134" s="493"/>
      <c r="P134" s="494"/>
    </row>
    <row r="135" spans="2:16" ht="20.100000000000001" customHeight="1" x14ac:dyDescent="0.25">
      <c r="B135" s="127" t="str">
        <f t="shared" si="6"/>
        <v/>
      </c>
      <c r="C135" s="127" t="str">
        <f t="shared" si="7"/>
        <v/>
      </c>
      <c r="D135" s="488"/>
      <c r="E135" s="488"/>
      <c r="F135" s="585" t="str">
        <f t="shared" si="4"/>
        <v/>
      </c>
      <c r="G135" s="586"/>
      <c r="H135" s="587"/>
      <c r="I135" s="827"/>
      <c r="J135" s="828"/>
      <c r="K135" s="489"/>
      <c r="L135" s="490" t="str">
        <f t="shared" si="5"/>
        <v/>
      </c>
      <c r="M135" s="491"/>
      <c r="N135" s="492"/>
      <c r="O135" s="493"/>
      <c r="P135" s="494"/>
    </row>
    <row r="136" spans="2:16" ht="20.100000000000001" customHeight="1" x14ac:dyDescent="0.25">
      <c r="B136" s="127" t="str">
        <f t="shared" si="6"/>
        <v/>
      </c>
      <c r="C136" s="127" t="str">
        <f t="shared" si="7"/>
        <v/>
      </c>
      <c r="D136" s="488"/>
      <c r="E136" s="488"/>
      <c r="F136" s="585" t="str">
        <f t="shared" ref="F136:F199" si="8">IF(H136&lt;&gt;"",INDEX(INDEX(tableau_age_pd,MATCH(B136,styleage_page_agepoids,0),0),IF(H136&lt;INDEX(tableau_age_pd,MATCH(B136,styleage_page_agepoids,0),1),1,IFERROR(MATCH(H136,INDEX(tableau_age_pd,MATCH(B136,styleage_page_agepoids,0),0),0),MATCH(H136,INDEX(tableau_age_pd,MATCH(B136,styleage_page_agepoids,0),0),1)+1))),IF(G136&lt;&gt;"",G136,""))</f>
        <v/>
      </c>
      <c r="G136" s="586"/>
      <c r="H136" s="587"/>
      <c r="I136" s="827"/>
      <c r="J136" s="828"/>
      <c r="K136" s="489"/>
      <c r="L136" s="490" t="str">
        <f t="shared" ref="L136:L199" si="9">IF(AND(K136&lt;&gt;"",D136&lt;&gt;"",E136&lt;&gt;"",F136&lt;&gt;"",M136&lt;&gt;""),SUMPRODUCT(($D$8:$D$508=D136)*($E$8:$E$508=E136)*($F$8:$F$508=F136)*(NOT(ISBLANK($K$8:$K$508)))*(K136&gt;$K$8:$K$508))+1,"")</f>
        <v/>
      </c>
      <c r="M136" s="491"/>
      <c r="N136" s="492"/>
      <c r="O136" s="493"/>
      <c r="P136" s="494"/>
    </row>
    <row r="137" spans="2:16" ht="20.100000000000001" customHeight="1" x14ac:dyDescent="0.25">
      <c r="B137" s="127" t="str">
        <f t="shared" ref="B137:B200" si="10">D137&amp;E137</f>
        <v/>
      </c>
      <c r="C137" s="127" t="str">
        <f t="shared" ref="C137:C200" si="11">D137&amp;E137&amp;F137&amp;L137</f>
        <v/>
      </c>
      <c r="D137" s="488"/>
      <c r="E137" s="488"/>
      <c r="F137" s="585" t="str">
        <f t="shared" si="8"/>
        <v/>
      </c>
      <c r="G137" s="586"/>
      <c r="H137" s="587"/>
      <c r="I137" s="827"/>
      <c r="J137" s="828"/>
      <c r="K137" s="489"/>
      <c r="L137" s="490" t="str">
        <f t="shared" si="9"/>
        <v/>
      </c>
      <c r="M137" s="491"/>
      <c r="N137" s="492"/>
      <c r="O137" s="493"/>
      <c r="P137" s="494"/>
    </row>
    <row r="138" spans="2:16" ht="20.100000000000001" customHeight="1" x14ac:dyDescent="0.25">
      <c r="B138" s="127" t="str">
        <f t="shared" si="10"/>
        <v/>
      </c>
      <c r="C138" s="127" t="str">
        <f t="shared" si="11"/>
        <v/>
      </c>
      <c r="D138" s="488"/>
      <c r="E138" s="488"/>
      <c r="F138" s="585" t="str">
        <f t="shared" si="8"/>
        <v/>
      </c>
      <c r="G138" s="586"/>
      <c r="H138" s="587"/>
      <c r="I138" s="827"/>
      <c r="J138" s="828"/>
      <c r="K138" s="489"/>
      <c r="L138" s="490" t="str">
        <f t="shared" si="9"/>
        <v/>
      </c>
      <c r="M138" s="491"/>
      <c r="N138" s="492"/>
      <c r="O138" s="493"/>
      <c r="P138" s="494"/>
    </row>
    <row r="139" spans="2:16" ht="20.100000000000001" customHeight="1" x14ac:dyDescent="0.25">
      <c r="B139" s="127" t="str">
        <f t="shared" si="10"/>
        <v/>
      </c>
      <c r="C139" s="127" t="str">
        <f t="shared" si="11"/>
        <v/>
      </c>
      <c r="D139" s="488"/>
      <c r="E139" s="488"/>
      <c r="F139" s="585" t="str">
        <f t="shared" si="8"/>
        <v/>
      </c>
      <c r="G139" s="586"/>
      <c r="H139" s="587"/>
      <c r="I139" s="827"/>
      <c r="J139" s="828"/>
      <c r="K139" s="489"/>
      <c r="L139" s="490" t="str">
        <f t="shared" si="9"/>
        <v/>
      </c>
      <c r="M139" s="491"/>
      <c r="N139" s="492"/>
      <c r="O139" s="493"/>
      <c r="P139" s="494"/>
    </row>
    <row r="140" spans="2:16" ht="20.100000000000001" customHeight="1" x14ac:dyDescent="0.25">
      <c r="B140" s="127" t="str">
        <f t="shared" si="10"/>
        <v/>
      </c>
      <c r="C140" s="127" t="str">
        <f t="shared" si="11"/>
        <v/>
      </c>
      <c r="D140" s="488"/>
      <c r="E140" s="488"/>
      <c r="F140" s="585" t="str">
        <f t="shared" si="8"/>
        <v/>
      </c>
      <c r="G140" s="586"/>
      <c r="H140" s="587"/>
      <c r="I140" s="827"/>
      <c r="J140" s="828"/>
      <c r="K140" s="489"/>
      <c r="L140" s="490" t="str">
        <f t="shared" si="9"/>
        <v/>
      </c>
      <c r="M140" s="491"/>
      <c r="N140" s="492"/>
      <c r="O140" s="493"/>
      <c r="P140" s="494"/>
    </row>
    <row r="141" spans="2:16" ht="20.100000000000001" customHeight="1" x14ac:dyDescent="0.25">
      <c r="B141" s="127" t="str">
        <f t="shared" si="10"/>
        <v/>
      </c>
      <c r="C141" s="127" t="str">
        <f t="shared" si="11"/>
        <v/>
      </c>
      <c r="D141" s="488"/>
      <c r="E141" s="488"/>
      <c r="F141" s="585" t="str">
        <f t="shared" si="8"/>
        <v/>
      </c>
      <c r="G141" s="586"/>
      <c r="H141" s="587"/>
      <c r="I141" s="827"/>
      <c r="J141" s="828"/>
      <c r="K141" s="489"/>
      <c r="L141" s="490" t="str">
        <f t="shared" si="9"/>
        <v/>
      </c>
      <c r="M141" s="491"/>
      <c r="N141" s="492"/>
      <c r="O141" s="493"/>
      <c r="P141" s="494"/>
    </row>
    <row r="142" spans="2:16" ht="20.100000000000001" customHeight="1" x14ac:dyDescent="0.25">
      <c r="B142" s="127" t="str">
        <f t="shared" si="10"/>
        <v/>
      </c>
      <c r="C142" s="127" t="str">
        <f t="shared" si="11"/>
        <v/>
      </c>
      <c r="D142" s="488"/>
      <c r="E142" s="488"/>
      <c r="F142" s="585" t="str">
        <f t="shared" si="8"/>
        <v/>
      </c>
      <c r="G142" s="586"/>
      <c r="H142" s="587"/>
      <c r="I142" s="827"/>
      <c r="J142" s="828"/>
      <c r="K142" s="489"/>
      <c r="L142" s="490" t="str">
        <f t="shared" si="9"/>
        <v/>
      </c>
      <c r="M142" s="491"/>
      <c r="N142" s="492"/>
      <c r="O142" s="493"/>
      <c r="P142" s="494"/>
    </row>
    <row r="143" spans="2:16" ht="20.100000000000001" customHeight="1" x14ac:dyDescent="0.25">
      <c r="B143" s="127" t="str">
        <f t="shared" si="10"/>
        <v/>
      </c>
      <c r="C143" s="127" t="str">
        <f t="shared" si="11"/>
        <v/>
      </c>
      <c r="D143" s="488"/>
      <c r="E143" s="488"/>
      <c r="F143" s="585" t="str">
        <f t="shared" si="8"/>
        <v/>
      </c>
      <c r="G143" s="586"/>
      <c r="H143" s="587"/>
      <c r="I143" s="827"/>
      <c r="J143" s="828"/>
      <c r="K143" s="489"/>
      <c r="L143" s="490" t="str">
        <f t="shared" si="9"/>
        <v/>
      </c>
      <c r="M143" s="491"/>
      <c r="N143" s="492"/>
      <c r="O143" s="493"/>
      <c r="P143" s="494"/>
    </row>
    <row r="144" spans="2:16" ht="20.100000000000001" customHeight="1" x14ac:dyDescent="0.25">
      <c r="B144" s="127" t="str">
        <f t="shared" si="10"/>
        <v/>
      </c>
      <c r="C144" s="127" t="str">
        <f t="shared" si="11"/>
        <v/>
      </c>
      <c r="D144" s="488"/>
      <c r="E144" s="488"/>
      <c r="F144" s="585" t="str">
        <f t="shared" si="8"/>
        <v/>
      </c>
      <c r="G144" s="586"/>
      <c r="H144" s="587"/>
      <c r="I144" s="827"/>
      <c r="J144" s="828"/>
      <c r="K144" s="489"/>
      <c r="L144" s="490" t="str">
        <f t="shared" si="9"/>
        <v/>
      </c>
      <c r="M144" s="491"/>
      <c r="N144" s="492"/>
      <c r="O144" s="493"/>
      <c r="P144" s="494"/>
    </row>
    <row r="145" spans="2:16" ht="20.100000000000001" customHeight="1" x14ac:dyDescent="0.25">
      <c r="B145" s="127" t="str">
        <f t="shared" si="10"/>
        <v/>
      </c>
      <c r="C145" s="127" t="str">
        <f t="shared" si="11"/>
        <v/>
      </c>
      <c r="D145" s="488"/>
      <c r="E145" s="488"/>
      <c r="F145" s="585" t="str">
        <f t="shared" si="8"/>
        <v/>
      </c>
      <c r="G145" s="586"/>
      <c r="H145" s="587"/>
      <c r="I145" s="827"/>
      <c r="J145" s="828"/>
      <c r="K145" s="489"/>
      <c r="L145" s="490" t="str">
        <f t="shared" si="9"/>
        <v/>
      </c>
      <c r="M145" s="491"/>
      <c r="N145" s="492"/>
      <c r="O145" s="493"/>
      <c r="P145" s="494"/>
    </row>
    <row r="146" spans="2:16" ht="20.100000000000001" customHeight="1" x14ac:dyDescent="0.25">
      <c r="B146" s="127" t="str">
        <f t="shared" si="10"/>
        <v/>
      </c>
      <c r="C146" s="127" t="str">
        <f t="shared" si="11"/>
        <v/>
      </c>
      <c r="D146" s="488"/>
      <c r="E146" s="488"/>
      <c r="F146" s="585" t="str">
        <f t="shared" si="8"/>
        <v/>
      </c>
      <c r="G146" s="586"/>
      <c r="H146" s="587"/>
      <c r="I146" s="827"/>
      <c r="J146" s="828"/>
      <c r="K146" s="489"/>
      <c r="L146" s="490" t="str">
        <f t="shared" si="9"/>
        <v/>
      </c>
      <c r="M146" s="491"/>
      <c r="N146" s="492"/>
      <c r="O146" s="493"/>
      <c r="P146" s="494"/>
    </row>
    <row r="147" spans="2:16" ht="20.100000000000001" customHeight="1" x14ac:dyDescent="0.25">
      <c r="B147" s="127" t="str">
        <f t="shared" si="10"/>
        <v/>
      </c>
      <c r="C147" s="127" t="str">
        <f t="shared" si="11"/>
        <v/>
      </c>
      <c r="D147" s="488"/>
      <c r="E147" s="488"/>
      <c r="F147" s="585" t="str">
        <f t="shared" si="8"/>
        <v/>
      </c>
      <c r="G147" s="586"/>
      <c r="H147" s="587"/>
      <c r="I147" s="827"/>
      <c r="J147" s="828"/>
      <c r="K147" s="489"/>
      <c r="L147" s="490" t="str">
        <f t="shared" si="9"/>
        <v/>
      </c>
      <c r="M147" s="491"/>
      <c r="N147" s="492"/>
      <c r="O147" s="493"/>
      <c r="P147" s="494"/>
    </row>
    <row r="148" spans="2:16" ht="20.100000000000001" customHeight="1" x14ac:dyDescent="0.25">
      <c r="B148" s="127" t="str">
        <f t="shared" si="10"/>
        <v/>
      </c>
      <c r="C148" s="127" t="str">
        <f t="shared" si="11"/>
        <v/>
      </c>
      <c r="D148" s="488"/>
      <c r="E148" s="488"/>
      <c r="F148" s="585" t="str">
        <f t="shared" si="8"/>
        <v/>
      </c>
      <c r="G148" s="586"/>
      <c r="H148" s="587"/>
      <c r="I148" s="827"/>
      <c r="J148" s="828"/>
      <c r="K148" s="489"/>
      <c r="L148" s="490" t="str">
        <f t="shared" si="9"/>
        <v/>
      </c>
      <c r="M148" s="491"/>
      <c r="N148" s="492"/>
      <c r="O148" s="493"/>
      <c r="P148" s="494"/>
    </row>
    <row r="149" spans="2:16" ht="20.100000000000001" customHeight="1" x14ac:dyDescent="0.25">
      <c r="B149" s="127" t="str">
        <f t="shared" si="10"/>
        <v/>
      </c>
      <c r="C149" s="127" t="str">
        <f t="shared" si="11"/>
        <v/>
      </c>
      <c r="D149" s="488"/>
      <c r="E149" s="488"/>
      <c r="F149" s="585" t="str">
        <f t="shared" si="8"/>
        <v/>
      </c>
      <c r="G149" s="586"/>
      <c r="H149" s="587"/>
      <c r="I149" s="827"/>
      <c r="J149" s="828"/>
      <c r="K149" s="489"/>
      <c r="L149" s="490" t="str">
        <f t="shared" si="9"/>
        <v/>
      </c>
      <c r="M149" s="491"/>
      <c r="N149" s="492"/>
      <c r="O149" s="493"/>
      <c r="P149" s="494"/>
    </row>
    <row r="150" spans="2:16" ht="20.100000000000001" customHeight="1" x14ac:dyDescent="0.25">
      <c r="B150" s="127" t="str">
        <f t="shared" si="10"/>
        <v/>
      </c>
      <c r="C150" s="127" t="str">
        <f t="shared" si="11"/>
        <v/>
      </c>
      <c r="D150" s="488"/>
      <c r="E150" s="488"/>
      <c r="F150" s="585" t="str">
        <f t="shared" si="8"/>
        <v/>
      </c>
      <c r="G150" s="586"/>
      <c r="H150" s="587"/>
      <c r="I150" s="827"/>
      <c r="J150" s="828"/>
      <c r="K150" s="489"/>
      <c r="L150" s="490" t="str">
        <f t="shared" si="9"/>
        <v/>
      </c>
      <c r="M150" s="491"/>
      <c r="N150" s="492"/>
      <c r="O150" s="493"/>
      <c r="P150" s="494"/>
    </row>
    <row r="151" spans="2:16" ht="20.100000000000001" customHeight="1" x14ac:dyDescent="0.25">
      <c r="B151" s="127" t="str">
        <f t="shared" si="10"/>
        <v/>
      </c>
      <c r="C151" s="127" t="str">
        <f t="shared" si="11"/>
        <v/>
      </c>
      <c r="D151" s="488"/>
      <c r="E151" s="488"/>
      <c r="F151" s="585" t="str">
        <f t="shared" si="8"/>
        <v/>
      </c>
      <c r="G151" s="586"/>
      <c r="H151" s="587"/>
      <c r="I151" s="827"/>
      <c r="J151" s="828"/>
      <c r="K151" s="489"/>
      <c r="L151" s="490" t="str">
        <f t="shared" si="9"/>
        <v/>
      </c>
      <c r="M151" s="491"/>
      <c r="N151" s="492"/>
      <c r="O151" s="493"/>
      <c r="P151" s="494"/>
    </row>
    <row r="152" spans="2:16" ht="20.100000000000001" customHeight="1" x14ac:dyDescent="0.25">
      <c r="B152" s="127" t="str">
        <f t="shared" si="10"/>
        <v/>
      </c>
      <c r="C152" s="127" t="str">
        <f t="shared" si="11"/>
        <v/>
      </c>
      <c r="D152" s="488"/>
      <c r="E152" s="488"/>
      <c r="F152" s="585" t="str">
        <f t="shared" si="8"/>
        <v/>
      </c>
      <c r="G152" s="586"/>
      <c r="H152" s="587"/>
      <c r="I152" s="827"/>
      <c r="J152" s="828"/>
      <c r="K152" s="489"/>
      <c r="L152" s="490" t="str">
        <f t="shared" si="9"/>
        <v/>
      </c>
      <c r="M152" s="491"/>
      <c r="N152" s="492"/>
      <c r="O152" s="493"/>
      <c r="P152" s="494"/>
    </row>
    <row r="153" spans="2:16" ht="20.100000000000001" customHeight="1" x14ac:dyDescent="0.25">
      <c r="B153" s="127" t="str">
        <f t="shared" si="10"/>
        <v/>
      </c>
      <c r="C153" s="127" t="str">
        <f t="shared" si="11"/>
        <v/>
      </c>
      <c r="D153" s="488"/>
      <c r="E153" s="488"/>
      <c r="F153" s="585" t="str">
        <f t="shared" si="8"/>
        <v/>
      </c>
      <c r="G153" s="586"/>
      <c r="H153" s="587"/>
      <c r="I153" s="827"/>
      <c r="J153" s="828"/>
      <c r="K153" s="489"/>
      <c r="L153" s="490" t="str">
        <f t="shared" si="9"/>
        <v/>
      </c>
      <c r="M153" s="491"/>
      <c r="N153" s="492"/>
      <c r="O153" s="493"/>
      <c r="P153" s="494"/>
    </row>
    <row r="154" spans="2:16" ht="20.100000000000001" customHeight="1" x14ac:dyDescent="0.25">
      <c r="B154" s="127" t="str">
        <f t="shared" si="10"/>
        <v/>
      </c>
      <c r="C154" s="127" t="str">
        <f t="shared" si="11"/>
        <v/>
      </c>
      <c r="D154" s="488"/>
      <c r="E154" s="488"/>
      <c r="F154" s="585" t="str">
        <f t="shared" si="8"/>
        <v/>
      </c>
      <c r="G154" s="586"/>
      <c r="H154" s="587"/>
      <c r="I154" s="827"/>
      <c r="J154" s="828"/>
      <c r="K154" s="489"/>
      <c r="L154" s="490" t="str">
        <f t="shared" si="9"/>
        <v/>
      </c>
      <c r="M154" s="491"/>
      <c r="N154" s="492"/>
      <c r="O154" s="493"/>
      <c r="P154" s="494"/>
    </row>
    <row r="155" spans="2:16" ht="20.100000000000001" customHeight="1" x14ac:dyDescent="0.25">
      <c r="B155" s="127" t="str">
        <f t="shared" si="10"/>
        <v/>
      </c>
      <c r="C155" s="127" t="str">
        <f t="shared" si="11"/>
        <v/>
      </c>
      <c r="D155" s="488"/>
      <c r="E155" s="488"/>
      <c r="F155" s="585" t="str">
        <f t="shared" si="8"/>
        <v/>
      </c>
      <c r="G155" s="586"/>
      <c r="H155" s="587"/>
      <c r="I155" s="827"/>
      <c r="J155" s="828"/>
      <c r="K155" s="489"/>
      <c r="L155" s="490" t="str">
        <f t="shared" si="9"/>
        <v/>
      </c>
      <c r="M155" s="491"/>
      <c r="N155" s="492"/>
      <c r="O155" s="493"/>
      <c r="P155" s="494"/>
    </row>
    <row r="156" spans="2:16" ht="20.100000000000001" customHeight="1" x14ac:dyDescent="0.25">
      <c r="B156" s="127" t="str">
        <f t="shared" si="10"/>
        <v/>
      </c>
      <c r="C156" s="127" t="str">
        <f t="shared" si="11"/>
        <v/>
      </c>
      <c r="D156" s="488"/>
      <c r="E156" s="488"/>
      <c r="F156" s="585" t="str">
        <f t="shared" si="8"/>
        <v/>
      </c>
      <c r="G156" s="586"/>
      <c r="H156" s="587"/>
      <c r="I156" s="827"/>
      <c r="J156" s="828"/>
      <c r="K156" s="489"/>
      <c r="L156" s="490" t="str">
        <f t="shared" si="9"/>
        <v/>
      </c>
      <c r="M156" s="491"/>
      <c r="N156" s="492"/>
      <c r="O156" s="493"/>
      <c r="P156" s="494"/>
    </row>
    <row r="157" spans="2:16" ht="20.100000000000001" customHeight="1" x14ac:dyDescent="0.25">
      <c r="B157" s="127" t="str">
        <f t="shared" si="10"/>
        <v/>
      </c>
      <c r="C157" s="127" t="str">
        <f t="shared" si="11"/>
        <v/>
      </c>
      <c r="D157" s="488"/>
      <c r="E157" s="488"/>
      <c r="F157" s="585" t="str">
        <f t="shared" si="8"/>
        <v/>
      </c>
      <c r="G157" s="586"/>
      <c r="H157" s="587"/>
      <c r="I157" s="827"/>
      <c r="J157" s="828"/>
      <c r="K157" s="489"/>
      <c r="L157" s="490" t="str">
        <f t="shared" si="9"/>
        <v/>
      </c>
      <c r="M157" s="491"/>
      <c r="N157" s="492"/>
      <c r="O157" s="493"/>
      <c r="P157" s="494"/>
    </row>
    <row r="158" spans="2:16" ht="20.100000000000001" customHeight="1" x14ac:dyDescent="0.25">
      <c r="B158" s="127" t="str">
        <f t="shared" si="10"/>
        <v/>
      </c>
      <c r="C158" s="127" t="str">
        <f t="shared" si="11"/>
        <v/>
      </c>
      <c r="D158" s="488"/>
      <c r="E158" s="488"/>
      <c r="F158" s="585" t="str">
        <f t="shared" si="8"/>
        <v/>
      </c>
      <c r="G158" s="586"/>
      <c r="H158" s="587"/>
      <c r="I158" s="827"/>
      <c r="J158" s="828"/>
      <c r="K158" s="489"/>
      <c r="L158" s="490" t="str">
        <f t="shared" si="9"/>
        <v/>
      </c>
      <c r="M158" s="491"/>
      <c r="N158" s="492"/>
      <c r="O158" s="493"/>
      <c r="P158" s="494"/>
    </row>
    <row r="159" spans="2:16" ht="20.100000000000001" customHeight="1" x14ac:dyDescent="0.25">
      <c r="B159" s="127" t="str">
        <f t="shared" si="10"/>
        <v/>
      </c>
      <c r="C159" s="127" t="str">
        <f t="shared" si="11"/>
        <v/>
      </c>
      <c r="D159" s="488"/>
      <c r="E159" s="488"/>
      <c r="F159" s="585" t="str">
        <f t="shared" si="8"/>
        <v/>
      </c>
      <c r="G159" s="586"/>
      <c r="H159" s="587"/>
      <c r="I159" s="827"/>
      <c r="J159" s="828"/>
      <c r="K159" s="489"/>
      <c r="L159" s="490" t="str">
        <f t="shared" si="9"/>
        <v/>
      </c>
      <c r="M159" s="491"/>
      <c r="N159" s="492"/>
      <c r="O159" s="493"/>
      <c r="P159" s="494"/>
    </row>
    <row r="160" spans="2:16" ht="20.100000000000001" customHeight="1" x14ac:dyDescent="0.25">
      <c r="B160" s="127" t="str">
        <f t="shared" si="10"/>
        <v/>
      </c>
      <c r="C160" s="127" t="str">
        <f t="shared" si="11"/>
        <v/>
      </c>
      <c r="D160" s="488"/>
      <c r="E160" s="488"/>
      <c r="F160" s="585" t="str">
        <f t="shared" si="8"/>
        <v/>
      </c>
      <c r="G160" s="586"/>
      <c r="H160" s="587"/>
      <c r="I160" s="827"/>
      <c r="J160" s="828"/>
      <c r="K160" s="489"/>
      <c r="L160" s="490" t="str">
        <f t="shared" si="9"/>
        <v/>
      </c>
      <c r="M160" s="491"/>
      <c r="N160" s="492"/>
      <c r="O160" s="493"/>
      <c r="P160" s="494"/>
    </row>
    <row r="161" spans="2:16" ht="20.100000000000001" customHeight="1" x14ac:dyDescent="0.25">
      <c r="B161" s="127" t="str">
        <f t="shared" si="10"/>
        <v/>
      </c>
      <c r="C161" s="127" t="str">
        <f t="shared" si="11"/>
        <v/>
      </c>
      <c r="D161" s="488"/>
      <c r="E161" s="488"/>
      <c r="F161" s="585" t="str">
        <f t="shared" si="8"/>
        <v/>
      </c>
      <c r="G161" s="586"/>
      <c r="H161" s="587"/>
      <c r="I161" s="827"/>
      <c r="J161" s="828"/>
      <c r="K161" s="489"/>
      <c r="L161" s="490" t="str">
        <f t="shared" si="9"/>
        <v/>
      </c>
      <c r="M161" s="491"/>
      <c r="N161" s="492"/>
      <c r="O161" s="493"/>
      <c r="P161" s="494"/>
    </row>
    <row r="162" spans="2:16" ht="20.100000000000001" customHeight="1" x14ac:dyDescent="0.25">
      <c r="B162" s="127" t="str">
        <f t="shared" si="10"/>
        <v/>
      </c>
      <c r="C162" s="127" t="str">
        <f t="shared" si="11"/>
        <v/>
      </c>
      <c r="D162" s="488"/>
      <c r="E162" s="488"/>
      <c r="F162" s="585" t="str">
        <f t="shared" si="8"/>
        <v/>
      </c>
      <c r="G162" s="586"/>
      <c r="H162" s="587"/>
      <c r="I162" s="827"/>
      <c r="J162" s="828"/>
      <c r="K162" s="489"/>
      <c r="L162" s="490" t="str">
        <f t="shared" si="9"/>
        <v/>
      </c>
      <c r="M162" s="491"/>
      <c r="N162" s="492"/>
      <c r="O162" s="493"/>
      <c r="P162" s="494"/>
    </row>
    <row r="163" spans="2:16" ht="20.100000000000001" customHeight="1" x14ac:dyDescent="0.25">
      <c r="B163" s="127" t="str">
        <f t="shared" si="10"/>
        <v/>
      </c>
      <c r="C163" s="127" t="str">
        <f t="shared" si="11"/>
        <v/>
      </c>
      <c r="D163" s="488"/>
      <c r="E163" s="488"/>
      <c r="F163" s="585" t="str">
        <f t="shared" si="8"/>
        <v/>
      </c>
      <c r="G163" s="586"/>
      <c r="H163" s="587"/>
      <c r="I163" s="827"/>
      <c r="J163" s="828"/>
      <c r="K163" s="489"/>
      <c r="L163" s="490" t="str">
        <f t="shared" si="9"/>
        <v/>
      </c>
      <c r="M163" s="491"/>
      <c r="N163" s="492"/>
      <c r="O163" s="493"/>
      <c r="P163" s="494"/>
    </row>
    <row r="164" spans="2:16" ht="20.100000000000001" customHeight="1" x14ac:dyDescent="0.25">
      <c r="B164" s="127" t="str">
        <f t="shared" si="10"/>
        <v/>
      </c>
      <c r="C164" s="127" t="str">
        <f t="shared" si="11"/>
        <v/>
      </c>
      <c r="D164" s="488"/>
      <c r="E164" s="488"/>
      <c r="F164" s="585" t="str">
        <f t="shared" si="8"/>
        <v/>
      </c>
      <c r="G164" s="586"/>
      <c r="H164" s="587"/>
      <c r="I164" s="827"/>
      <c r="J164" s="828"/>
      <c r="K164" s="489"/>
      <c r="L164" s="490" t="str">
        <f t="shared" si="9"/>
        <v/>
      </c>
      <c r="M164" s="491"/>
      <c r="N164" s="492"/>
      <c r="O164" s="493"/>
      <c r="P164" s="494"/>
    </row>
    <row r="165" spans="2:16" ht="20.100000000000001" customHeight="1" x14ac:dyDescent="0.25">
      <c r="B165" s="127" t="str">
        <f t="shared" si="10"/>
        <v/>
      </c>
      <c r="C165" s="127" t="str">
        <f t="shared" si="11"/>
        <v/>
      </c>
      <c r="D165" s="488"/>
      <c r="E165" s="488"/>
      <c r="F165" s="585" t="str">
        <f t="shared" si="8"/>
        <v/>
      </c>
      <c r="G165" s="586"/>
      <c r="H165" s="587"/>
      <c r="I165" s="827"/>
      <c r="J165" s="828"/>
      <c r="K165" s="489"/>
      <c r="L165" s="490" t="str">
        <f t="shared" si="9"/>
        <v/>
      </c>
      <c r="M165" s="491"/>
      <c r="N165" s="492"/>
      <c r="O165" s="493"/>
      <c r="P165" s="494"/>
    </row>
    <row r="166" spans="2:16" ht="20.100000000000001" customHeight="1" x14ac:dyDescent="0.25">
      <c r="B166" s="127" t="str">
        <f t="shared" si="10"/>
        <v/>
      </c>
      <c r="C166" s="127" t="str">
        <f t="shared" si="11"/>
        <v/>
      </c>
      <c r="D166" s="488"/>
      <c r="E166" s="488"/>
      <c r="F166" s="585" t="str">
        <f t="shared" si="8"/>
        <v/>
      </c>
      <c r="G166" s="586"/>
      <c r="H166" s="587"/>
      <c r="I166" s="827"/>
      <c r="J166" s="828"/>
      <c r="K166" s="489"/>
      <c r="L166" s="490" t="str">
        <f t="shared" si="9"/>
        <v/>
      </c>
      <c r="M166" s="491"/>
      <c r="N166" s="492"/>
      <c r="O166" s="493"/>
      <c r="P166" s="494"/>
    </row>
    <row r="167" spans="2:16" ht="20.100000000000001" customHeight="1" x14ac:dyDescent="0.25">
      <c r="B167" s="127" t="str">
        <f t="shared" si="10"/>
        <v/>
      </c>
      <c r="C167" s="127" t="str">
        <f t="shared" si="11"/>
        <v/>
      </c>
      <c r="D167" s="488"/>
      <c r="E167" s="488"/>
      <c r="F167" s="585" t="str">
        <f t="shared" si="8"/>
        <v/>
      </c>
      <c r="G167" s="586"/>
      <c r="H167" s="587"/>
      <c r="I167" s="827"/>
      <c r="J167" s="828"/>
      <c r="K167" s="489"/>
      <c r="L167" s="490" t="str">
        <f t="shared" si="9"/>
        <v/>
      </c>
      <c r="M167" s="491"/>
      <c r="N167" s="492"/>
      <c r="O167" s="493"/>
      <c r="P167" s="494"/>
    </row>
    <row r="168" spans="2:16" ht="20.100000000000001" customHeight="1" x14ac:dyDescent="0.25">
      <c r="B168" s="127" t="str">
        <f t="shared" si="10"/>
        <v/>
      </c>
      <c r="C168" s="127" t="str">
        <f t="shared" si="11"/>
        <v/>
      </c>
      <c r="D168" s="488"/>
      <c r="E168" s="488"/>
      <c r="F168" s="585" t="str">
        <f t="shared" si="8"/>
        <v/>
      </c>
      <c r="G168" s="586"/>
      <c r="H168" s="587"/>
      <c r="I168" s="827"/>
      <c r="J168" s="828"/>
      <c r="K168" s="489"/>
      <c r="L168" s="490" t="str">
        <f t="shared" si="9"/>
        <v/>
      </c>
      <c r="M168" s="491"/>
      <c r="N168" s="492"/>
      <c r="O168" s="493"/>
      <c r="P168" s="494"/>
    </row>
    <row r="169" spans="2:16" ht="20.100000000000001" customHeight="1" x14ac:dyDescent="0.25">
      <c r="B169" s="127" t="str">
        <f t="shared" si="10"/>
        <v/>
      </c>
      <c r="C169" s="127" t="str">
        <f t="shared" si="11"/>
        <v/>
      </c>
      <c r="D169" s="488"/>
      <c r="E169" s="488"/>
      <c r="F169" s="585" t="str">
        <f t="shared" si="8"/>
        <v/>
      </c>
      <c r="G169" s="586"/>
      <c r="H169" s="587"/>
      <c r="I169" s="827"/>
      <c r="J169" s="828"/>
      <c r="K169" s="489"/>
      <c r="L169" s="490" t="str">
        <f t="shared" si="9"/>
        <v/>
      </c>
      <c r="M169" s="491"/>
      <c r="N169" s="492"/>
      <c r="O169" s="493"/>
      <c r="P169" s="494"/>
    </row>
    <row r="170" spans="2:16" ht="20.100000000000001" customHeight="1" x14ac:dyDescent="0.25">
      <c r="B170" s="127" t="str">
        <f t="shared" si="10"/>
        <v/>
      </c>
      <c r="C170" s="127" t="str">
        <f t="shared" si="11"/>
        <v/>
      </c>
      <c r="D170" s="488"/>
      <c r="E170" s="488"/>
      <c r="F170" s="585" t="str">
        <f t="shared" si="8"/>
        <v/>
      </c>
      <c r="G170" s="586"/>
      <c r="H170" s="587"/>
      <c r="I170" s="827"/>
      <c r="J170" s="828"/>
      <c r="K170" s="489"/>
      <c r="L170" s="490" t="str">
        <f t="shared" si="9"/>
        <v/>
      </c>
      <c r="M170" s="491"/>
      <c r="N170" s="492"/>
      <c r="O170" s="493"/>
      <c r="P170" s="494"/>
    </row>
    <row r="171" spans="2:16" ht="20.100000000000001" customHeight="1" x14ac:dyDescent="0.25">
      <c r="B171" s="127" t="str">
        <f t="shared" si="10"/>
        <v/>
      </c>
      <c r="C171" s="127" t="str">
        <f t="shared" si="11"/>
        <v/>
      </c>
      <c r="D171" s="488"/>
      <c r="E171" s="488"/>
      <c r="F171" s="585" t="str">
        <f t="shared" si="8"/>
        <v/>
      </c>
      <c r="G171" s="586"/>
      <c r="H171" s="587"/>
      <c r="I171" s="827"/>
      <c r="J171" s="828"/>
      <c r="K171" s="489"/>
      <c r="L171" s="490" t="str">
        <f t="shared" si="9"/>
        <v/>
      </c>
      <c r="M171" s="491"/>
      <c r="N171" s="492"/>
      <c r="O171" s="493"/>
      <c r="P171" s="494"/>
    </row>
    <row r="172" spans="2:16" ht="20.100000000000001" customHeight="1" x14ac:dyDescent="0.25">
      <c r="B172" s="127" t="str">
        <f t="shared" si="10"/>
        <v/>
      </c>
      <c r="C172" s="127" t="str">
        <f t="shared" si="11"/>
        <v/>
      </c>
      <c r="D172" s="488"/>
      <c r="E172" s="488"/>
      <c r="F172" s="585" t="str">
        <f t="shared" si="8"/>
        <v/>
      </c>
      <c r="G172" s="586"/>
      <c r="H172" s="587"/>
      <c r="I172" s="827"/>
      <c r="J172" s="828"/>
      <c r="K172" s="489"/>
      <c r="L172" s="490" t="str">
        <f t="shared" si="9"/>
        <v/>
      </c>
      <c r="M172" s="491"/>
      <c r="N172" s="492"/>
      <c r="O172" s="493"/>
      <c r="P172" s="494"/>
    </row>
    <row r="173" spans="2:16" ht="20.100000000000001" customHeight="1" x14ac:dyDescent="0.25">
      <c r="B173" s="127" t="str">
        <f t="shared" si="10"/>
        <v/>
      </c>
      <c r="C173" s="127" t="str">
        <f t="shared" si="11"/>
        <v/>
      </c>
      <c r="D173" s="488"/>
      <c r="E173" s="488"/>
      <c r="F173" s="585" t="str">
        <f t="shared" si="8"/>
        <v/>
      </c>
      <c r="G173" s="586"/>
      <c r="H173" s="587"/>
      <c r="I173" s="827"/>
      <c r="J173" s="828"/>
      <c r="K173" s="489"/>
      <c r="L173" s="490" t="str">
        <f t="shared" si="9"/>
        <v/>
      </c>
      <c r="M173" s="491"/>
      <c r="N173" s="492"/>
      <c r="O173" s="493"/>
      <c r="P173" s="494"/>
    </row>
    <row r="174" spans="2:16" ht="20.100000000000001" customHeight="1" x14ac:dyDescent="0.25">
      <c r="B174" s="127" t="str">
        <f t="shared" si="10"/>
        <v/>
      </c>
      <c r="C174" s="127" t="str">
        <f t="shared" si="11"/>
        <v/>
      </c>
      <c r="D174" s="488"/>
      <c r="E174" s="488"/>
      <c r="F174" s="585" t="str">
        <f t="shared" si="8"/>
        <v/>
      </c>
      <c r="G174" s="586"/>
      <c r="H174" s="587"/>
      <c r="I174" s="827"/>
      <c r="J174" s="828"/>
      <c r="K174" s="489"/>
      <c r="L174" s="490" t="str">
        <f t="shared" si="9"/>
        <v/>
      </c>
      <c r="M174" s="491"/>
      <c r="N174" s="492"/>
      <c r="O174" s="493"/>
      <c r="P174" s="494"/>
    </row>
    <row r="175" spans="2:16" ht="20.100000000000001" customHeight="1" x14ac:dyDescent="0.25">
      <c r="B175" s="127" t="str">
        <f t="shared" si="10"/>
        <v/>
      </c>
      <c r="C175" s="127" t="str">
        <f t="shared" si="11"/>
        <v/>
      </c>
      <c r="D175" s="488"/>
      <c r="E175" s="488"/>
      <c r="F175" s="585" t="str">
        <f t="shared" si="8"/>
        <v/>
      </c>
      <c r="G175" s="586"/>
      <c r="H175" s="587"/>
      <c r="I175" s="827"/>
      <c r="J175" s="828"/>
      <c r="K175" s="489"/>
      <c r="L175" s="490" t="str">
        <f t="shared" si="9"/>
        <v/>
      </c>
      <c r="M175" s="491"/>
      <c r="N175" s="492"/>
      <c r="O175" s="493"/>
      <c r="P175" s="494"/>
    </row>
    <row r="176" spans="2:16" ht="20.100000000000001" customHeight="1" x14ac:dyDescent="0.25">
      <c r="B176" s="127" t="str">
        <f t="shared" si="10"/>
        <v/>
      </c>
      <c r="C176" s="127" t="str">
        <f t="shared" si="11"/>
        <v/>
      </c>
      <c r="D176" s="488"/>
      <c r="E176" s="488"/>
      <c r="F176" s="585" t="str">
        <f t="shared" si="8"/>
        <v/>
      </c>
      <c r="G176" s="586"/>
      <c r="H176" s="587"/>
      <c r="I176" s="827"/>
      <c r="J176" s="828"/>
      <c r="K176" s="489"/>
      <c r="L176" s="490" t="str">
        <f t="shared" si="9"/>
        <v/>
      </c>
      <c r="M176" s="491"/>
      <c r="N176" s="492"/>
      <c r="O176" s="493"/>
      <c r="P176" s="494"/>
    </row>
    <row r="177" spans="2:16" ht="20.100000000000001" customHeight="1" x14ac:dyDescent="0.25">
      <c r="B177" s="127" t="str">
        <f t="shared" si="10"/>
        <v/>
      </c>
      <c r="C177" s="127" t="str">
        <f t="shared" si="11"/>
        <v/>
      </c>
      <c r="D177" s="488"/>
      <c r="E177" s="488"/>
      <c r="F177" s="585" t="str">
        <f t="shared" si="8"/>
        <v/>
      </c>
      <c r="G177" s="586"/>
      <c r="H177" s="587"/>
      <c r="I177" s="827"/>
      <c r="J177" s="828"/>
      <c r="K177" s="489"/>
      <c r="L177" s="490" t="str">
        <f t="shared" si="9"/>
        <v/>
      </c>
      <c r="M177" s="491"/>
      <c r="N177" s="492"/>
      <c r="O177" s="493"/>
      <c r="P177" s="494"/>
    </row>
    <row r="178" spans="2:16" ht="20.100000000000001" customHeight="1" x14ac:dyDescent="0.25">
      <c r="B178" s="127" t="str">
        <f t="shared" si="10"/>
        <v/>
      </c>
      <c r="C178" s="127" t="str">
        <f t="shared" si="11"/>
        <v/>
      </c>
      <c r="D178" s="488"/>
      <c r="E178" s="488"/>
      <c r="F178" s="585" t="str">
        <f t="shared" si="8"/>
        <v/>
      </c>
      <c r="G178" s="586"/>
      <c r="H178" s="587"/>
      <c r="I178" s="827"/>
      <c r="J178" s="828"/>
      <c r="K178" s="489"/>
      <c r="L178" s="490" t="str">
        <f t="shared" si="9"/>
        <v/>
      </c>
      <c r="M178" s="491"/>
      <c r="N178" s="492"/>
      <c r="O178" s="493"/>
      <c r="P178" s="494"/>
    </row>
    <row r="179" spans="2:16" ht="20.100000000000001" customHeight="1" x14ac:dyDescent="0.25">
      <c r="B179" s="127" t="str">
        <f t="shared" si="10"/>
        <v/>
      </c>
      <c r="C179" s="127" t="str">
        <f t="shared" si="11"/>
        <v/>
      </c>
      <c r="D179" s="488"/>
      <c r="E179" s="488"/>
      <c r="F179" s="585" t="str">
        <f t="shared" si="8"/>
        <v/>
      </c>
      <c r="G179" s="586"/>
      <c r="H179" s="587"/>
      <c r="I179" s="827"/>
      <c r="J179" s="828"/>
      <c r="K179" s="489"/>
      <c r="L179" s="490" t="str">
        <f t="shared" si="9"/>
        <v/>
      </c>
      <c r="M179" s="491"/>
      <c r="N179" s="492"/>
      <c r="O179" s="493"/>
      <c r="P179" s="494"/>
    </row>
    <row r="180" spans="2:16" ht="20.100000000000001" customHeight="1" x14ac:dyDescent="0.25">
      <c r="B180" s="127" t="str">
        <f t="shared" si="10"/>
        <v/>
      </c>
      <c r="C180" s="127" t="str">
        <f t="shared" si="11"/>
        <v/>
      </c>
      <c r="D180" s="488"/>
      <c r="E180" s="488"/>
      <c r="F180" s="585" t="str">
        <f t="shared" si="8"/>
        <v/>
      </c>
      <c r="G180" s="586"/>
      <c r="H180" s="587"/>
      <c r="I180" s="827"/>
      <c r="J180" s="828"/>
      <c r="K180" s="489"/>
      <c r="L180" s="490" t="str">
        <f t="shared" si="9"/>
        <v/>
      </c>
      <c r="M180" s="491"/>
      <c r="N180" s="492"/>
      <c r="O180" s="493"/>
      <c r="P180" s="494"/>
    </row>
    <row r="181" spans="2:16" ht="20.100000000000001" customHeight="1" x14ac:dyDescent="0.25">
      <c r="B181" s="127" t="str">
        <f t="shared" si="10"/>
        <v/>
      </c>
      <c r="C181" s="127" t="str">
        <f t="shared" si="11"/>
        <v/>
      </c>
      <c r="D181" s="488"/>
      <c r="E181" s="488"/>
      <c r="F181" s="585" t="str">
        <f t="shared" si="8"/>
        <v/>
      </c>
      <c r="G181" s="586"/>
      <c r="H181" s="587"/>
      <c r="I181" s="827"/>
      <c r="J181" s="828"/>
      <c r="K181" s="489"/>
      <c r="L181" s="490" t="str">
        <f t="shared" si="9"/>
        <v/>
      </c>
      <c r="M181" s="491"/>
      <c r="N181" s="492"/>
      <c r="O181" s="493"/>
      <c r="P181" s="494"/>
    </row>
    <row r="182" spans="2:16" ht="20.100000000000001" customHeight="1" x14ac:dyDescent="0.25">
      <c r="B182" s="127" t="str">
        <f t="shared" si="10"/>
        <v/>
      </c>
      <c r="C182" s="127" t="str">
        <f t="shared" si="11"/>
        <v/>
      </c>
      <c r="D182" s="488"/>
      <c r="E182" s="488"/>
      <c r="F182" s="585" t="str">
        <f t="shared" si="8"/>
        <v/>
      </c>
      <c r="G182" s="586"/>
      <c r="H182" s="587"/>
      <c r="I182" s="827"/>
      <c r="J182" s="828"/>
      <c r="K182" s="489"/>
      <c r="L182" s="490" t="str">
        <f t="shared" si="9"/>
        <v/>
      </c>
      <c r="M182" s="491"/>
      <c r="N182" s="492"/>
      <c r="O182" s="493"/>
      <c r="P182" s="494"/>
    </row>
    <row r="183" spans="2:16" ht="20.100000000000001" customHeight="1" x14ac:dyDescent="0.25">
      <c r="B183" s="127" t="str">
        <f t="shared" si="10"/>
        <v/>
      </c>
      <c r="C183" s="127" t="str">
        <f t="shared" si="11"/>
        <v/>
      </c>
      <c r="D183" s="488"/>
      <c r="E183" s="488"/>
      <c r="F183" s="585" t="str">
        <f t="shared" si="8"/>
        <v/>
      </c>
      <c r="G183" s="586"/>
      <c r="H183" s="587"/>
      <c r="I183" s="827"/>
      <c r="J183" s="828"/>
      <c r="K183" s="489"/>
      <c r="L183" s="490" t="str">
        <f t="shared" si="9"/>
        <v/>
      </c>
      <c r="M183" s="491"/>
      <c r="N183" s="492"/>
      <c r="O183" s="493"/>
      <c r="P183" s="494"/>
    </row>
    <row r="184" spans="2:16" ht="20.100000000000001" customHeight="1" x14ac:dyDescent="0.25">
      <c r="B184" s="127" t="str">
        <f t="shared" si="10"/>
        <v/>
      </c>
      <c r="C184" s="127" t="str">
        <f t="shared" si="11"/>
        <v/>
      </c>
      <c r="D184" s="488"/>
      <c r="E184" s="488"/>
      <c r="F184" s="585" t="str">
        <f t="shared" si="8"/>
        <v/>
      </c>
      <c r="G184" s="586"/>
      <c r="H184" s="587"/>
      <c r="I184" s="827"/>
      <c r="J184" s="828"/>
      <c r="K184" s="489"/>
      <c r="L184" s="490" t="str">
        <f t="shared" si="9"/>
        <v/>
      </c>
      <c r="M184" s="491"/>
      <c r="N184" s="492"/>
      <c r="O184" s="493"/>
      <c r="P184" s="494"/>
    </row>
    <row r="185" spans="2:16" ht="20.100000000000001" customHeight="1" x14ac:dyDescent="0.25">
      <c r="B185" s="127" t="str">
        <f t="shared" si="10"/>
        <v/>
      </c>
      <c r="C185" s="127" t="str">
        <f t="shared" si="11"/>
        <v/>
      </c>
      <c r="D185" s="488"/>
      <c r="E185" s="488"/>
      <c r="F185" s="585" t="str">
        <f t="shared" si="8"/>
        <v/>
      </c>
      <c r="G185" s="586"/>
      <c r="H185" s="587"/>
      <c r="I185" s="827"/>
      <c r="J185" s="828"/>
      <c r="K185" s="489"/>
      <c r="L185" s="490" t="str">
        <f t="shared" si="9"/>
        <v/>
      </c>
      <c r="M185" s="491"/>
      <c r="N185" s="492"/>
      <c r="O185" s="493"/>
      <c r="P185" s="494"/>
    </row>
    <row r="186" spans="2:16" ht="20.100000000000001" customHeight="1" x14ac:dyDescent="0.25">
      <c r="B186" s="127" t="str">
        <f t="shared" si="10"/>
        <v/>
      </c>
      <c r="C186" s="127" t="str">
        <f t="shared" si="11"/>
        <v/>
      </c>
      <c r="D186" s="488"/>
      <c r="E186" s="488"/>
      <c r="F186" s="585" t="str">
        <f t="shared" si="8"/>
        <v/>
      </c>
      <c r="G186" s="586"/>
      <c r="H186" s="587"/>
      <c r="I186" s="827"/>
      <c r="J186" s="828"/>
      <c r="K186" s="489"/>
      <c r="L186" s="490" t="str">
        <f t="shared" si="9"/>
        <v/>
      </c>
      <c r="M186" s="491"/>
      <c r="N186" s="492"/>
      <c r="O186" s="493"/>
      <c r="P186" s="494"/>
    </row>
    <row r="187" spans="2:16" ht="20.100000000000001" customHeight="1" x14ac:dyDescent="0.25">
      <c r="B187" s="127" t="str">
        <f t="shared" si="10"/>
        <v/>
      </c>
      <c r="C187" s="127" t="str">
        <f t="shared" si="11"/>
        <v/>
      </c>
      <c r="D187" s="488"/>
      <c r="E187" s="488"/>
      <c r="F187" s="585" t="str">
        <f t="shared" si="8"/>
        <v/>
      </c>
      <c r="G187" s="586"/>
      <c r="H187" s="587"/>
      <c r="I187" s="827"/>
      <c r="J187" s="828"/>
      <c r="K187" s="489"/>
      <c r="L187" s="490" t="str">
        <f t="shared" si="9"/>
        <v/>
      </c>
      <c r="M187" s="491"/>
      <c r="N187" s="492"/>
      <c r="O187" s="493"/>
      <c r="P187" s="494"/>
    </row>
    <row r="188" spans="2:16" ht="20.100000000000001" customHeight="1" x14ac:dyDescent="0.25">
      <c r="B188" s="127" t="str">
        <f t="shared" si="10"/>
        <v/>
      </c>
      <c r="C188" s="127" t="str">
        <f t="shared" si="11"/>
        <v/>
      </c>
      <c r="D188" s="488"/>
      <c r="E188" s="488"/>
      <c r="F188" s="585" t="str">
        <f t="shared" si="8"/>
        <v/>
      </c>
      <c r="G188" s="586"/>
      <c r="H188" s="587"/>
      <c r="I188" s="827"/>
      <c r="J188" s="828"/>
      <c r="K188" s="489"/>
      <c r="L188" s="490" t="str">
        <f t="shared" si="9"/>
        <v/>
      </c>
      <c r="M188" s="491"/>
      <c r="N188" s="492"/>
      <c r="O188" s="493"/>
      <c r="P188" s="494"/>
    </row>
    <row r="189" spans="2:16" ht="20.100000000000001" customHeight="1" x14ac:dyDescent="0.25">
      <c r="B189" s="127" t="str">
        <f t="shared" si="10"/>
        <v/>
      </c>
      <c r="C189" s="127" t="str">
        <f t="shared" si="11"/>
        <v/>
      </c>
      <c r="D189" s="488"/>
      <c r="E189" s="488"/>
      <c r="F189" s="585" t="str">
        <f t="shared" si="8"/>
        <v/>
      </c>
      <c r="G189" s="586"/>
      <c r="H189" s="587"/>
      <c r="I189" s="827"/>
      <c r="J189" s="828"/>
      <c r="K189" s="489"/>
      <c r="L189" s="490" t="str">
        <f t="shared" si="9"/>
        <v/>
      </c>
      <c r="M189" s="491"/>
      <c r="N189" s="492"/>
      <c r="O189" s="493"/>
      <c r="P189" s="494"/>
    </row>
    <row r="190" spans="2:16" ht="20.100000000000001" customHeight="1" x14ac:dyDescent="0.25">
      <c r="B190" s="127" t="str">
        <f t="shared" si="10"/>
        <v/>
      </c>
      <c r="C190" s="127" t="str">
        <f t="shared" si="11"/>
        <v/>
      </c>
      <c r="D190" s="488"/>
      <c r="E190" s="488"/>
      <c r="F190" s="585" t="str">
        <f t="shared" si="8"/>
        <v/>
      </c>
      <c r="G190" s="586"/>
      <c r="H190" s="587"/>
      <c r="I190" s="827"/>
      <c r="J190" s="828"/>
      <c r="K190" s="489"/>
      <c r="L190" s="490" t="str">
        <f t="shared" si="9"/>
        <v/>
      </c>
      <c r="M190" s="491"/>
      <c r="N190" s="492"/>
      <c r="O190" s="493"/>
      <c r="P190" s="494"/>
    </row>
    <row r="191" spans="2:16" ht="20.100000000000001" customHeight="1" x14ac:dyDescent="0.25">
      <c r="B191" s="127" t="str">
        <f t="shared" si="10"/>
        <v/>
      </c>
      <c r="C191" s="127" t="str">
        <f t="shared" si="11"/>
        <v/>
      </c>
      <c r="D191" s="488"/>
      <c r="E191" s="488"/>
      <c r="F191" s="585" t="str">
        <f t="shared" si="8"/>
        <v/>
      </c>
      <c r="G191" s="586"/>
      <c r="H191" s="587"/>
      <c r="I191" s="827"/>
      <c r="J191" s="828"/>
      <c r="K191" s="489"/>
      <c r="L191" s="490" t="str">
        <f t="shared" si="9"/>
        <v/>
      </c>
      <c r="M191" s="491"/>
      <c r="N191" s="492"/>
      <c r="O191" s="493"/>
      <c r="P191" s="494"/>
    </row>
    <row r="192" spans="2:16" ht="20.100000000000001" customHeight="1" x14ac:dyDescent="0.25">
      <c r="B192" s="127" t="str">
        <f t="shared" si="10"/>
        <v/>
      </c>
      <c r="C192" s="127" t="str">
        <f t="shared" si="11"/>
        <v/>
      </c>
      <c r="D192" s="488"/>
      <c r="E192" s="488"/>
      <c r="F192" s="585" t="str">
        <f t="shared" si="8"/>
        <v/>
      </c>
      <c r="G192" s="586"/>
      <c r="H192" s="587"/>
      <c r="I192" s="827"/>
      <c r="J192" s="828"/>
      <c r="K192" s="489"/>
      <c r="L192" s="490" t="str">
        <f t="shared" si="9"/>
        <v/>
      </c>
      <c r="M192" s="491"/>
      <c r="N192" s="492"/>
      <c r="O192" s="493"/>
      <c r="P192" s="494"/>
    </row>
    <row r="193" spans="2:16" ht="20.100000000000001" customHeight="1" x14ac:dyDescent="0.25">
      <c r="B193" s="127" t="str">
        <f t="shared" si="10"/>
        <v/>
      </c>
      <c r="C193" s="127" t="str">
        <f t="shared" si="11"/>
        <v/>
      </c>
      <c r="D193" s="488"/>
      <c r="E193" s="488"/>
      <c r="F193" s="585" t="str">
        <f t="shared" si="8"/>
        <v/>
      </c>
      <c r="G193" s="586"/>
      <c r="H193" s="587"/>
      <c r="I193" s="827"/>
      <c r="J193" s="828"/>
      <c r="K193" s="489"/>
      <c r="L193" s="490" t="str">
        <f t="shared" si="9"/>
        <v/>
      </c>
      <c r="M193" s="491"/>
      <c r="N193" s="492"/>
      <c r="O193" s="493"/>
      <c r="P193" s="494"/>
    </row>
    <row r="194" spans="2:16" ht="20.100000000000001" customHeight="1" x14ac:dyDescent="0.25">
      <c r="B194" s="127" t="str">
        <f t="shared" si="10"/>
        <v/>
      </c>
      <c r="C194" s="127" t="str">
        <f t="shared" si="11"/>
        <v/>
      </c>
      <c r="D194" s="488"/>
      <c r="E194" s="488"/>
      <c r="F194" s="585" t="str">
        <f t="shared" si="8"/>
        <v/>
      </c>
      <c r="G194" s="586"/>
      <c r="H194" s="587"/>
      <c r="I194" s="827"/>
      <c r="J194" s="828"/>
      <c r="K194" s="489"/>
      <c r="L194" s="490" t="str">
        <f t="shared" si="9"/>
        <v/>
      </c>
      <c r="M194" s="491"/>
      <c r="N194" s="492"/>
      <c r="O194" s="493"/>
      <c r="P194" s="494"/>
    </row>
    <row r="195" spans="2:16" ht="20.100000000000001" customHeight="1" x14ac:dyDescent="0.25">
      <c r="B195" s="127" t="str">
        <f t="shared" si="10"/>
        <v/>
      </c>
      <c r="C195" s="127" t="str">
        <f t="shared" si="11"/>
        <v/>
      </c>
      <c r="D195" s="488"/>
      <c r="E195" s="488"/>
      <c r="F195" s="585" t="str">
        <f t="shared" si="8"/>
        <v/>
      </c>
      <c r="G195" s="586"/>
      <c r="H195" s="587"/>
      <c r="I195" s="827"/>
      <c r="J195" s="828"/>
      <c r="K195" s="489"/>
      <c r="L195" s="490" t="str">
        <f t="shared" si="9"/>
        <v/>
      </c>
      <c r="M195" s="491"/>
      <c r="N195" s="492"/>
      <c r="O195" s="493"/>
      <c r="P195" s="494"/>
    </row>
    <row r="196" spans="2:16" ht="20.100000000000001" customHeight="1" x14ac:dyDescent="0.25">
      <c r="B196" s="127" t="str">
        <f t="shared" si="10"/>
        <v/>
      </c>
      <c r="C196" s="127" t="str">
        <f t="shared" si="11"/>
        <v/>
      </c>
      <c r="D196" s="488"/>
      <c r="E196" s="488"/>
      <c r="F196" s="585" t="str">
        <f t="shared" si="8"/>
        <v/>
      </c>
      <c r="G196" s="586"/>
      <c r="H196" s="587"/>
      <c r="I196" s="827"/>
      <c r="J196" s="828"/>
      <c r="K196" s="489"/>
      <c r="L196" s="490" t="str">
        <f t="shared" si="9"/>
        <v/>
      </c>
      <c r="M196" s="491"/>
      <c r="N196" s="492"/>
      <c r="O196" s="493"/>
      <c r="P196" s="494"/>
    </row>
    <row r="197" spans="2:16" ht="20.100000000000001" customHeight="1" x14ac:dyDescent="0.25">
      <c r="B197" s="127" t="str">
        <f t="shared" si="10"/>
        <v/>
      </c>
      <c r="C197" s="127" t="str">
        <f t="shared" si="11"/>
        <v/>
      </c>
      <c r="D197" s="488"/>
      <c r="E197" s="488"/>
      <c r="F197" s="585" t="str">
        <f t="shared" si="8"/>
        <v/>
      </c>
      <c r="G197" s="586"/>
      <c r="H197" s="587"/>
      <c r="I197" s="827"/>
      <c r="J197" s="828"/>
      <c r="K197" s="489"/>
      <c r="L197" s="490" t="str">
        <f t="shared" si="9"/>
        <v/>
      </c>
      <c r="M197" s="491"/>
      <c r="N197" s="492"/>
      <c r="O197" s="493"/>
      <c r="P197" s="494"/>
    </row>
    <row r="198" spans="2:16" ht="20.100000000000001" customHeight="1" x14ac:dyDescent="0.25">
      <c r="B198" s="127" t="str">
        <f t="shared" si="10"/>
        <v/>
      </c>
      <c r="C198" s="127" t="str">
        <f t="shared" si="11"/>
        <v/>
      </c>
      <c r="D198" s="488"/>
      <c r="E198" s="488"/>
      <c r="F198" s="585" t="str">
        <f t="shared" si="8"/>
        <v/>
      </c>
      <c r="G198" s="586"/>
      <c r="H198" s="587"/>
      <c r="I198" s="827"/>
      <c r="J198" s="828"/>
      <c r="K198" s="489"/>
      <c r="L198" s="490" t="str">
        <f t="shared" si="9"/>
        <v/>
      </c>
      <c r="M198" s="491"/>
      <c r="N198" s="492"/>
      <c r="O198" s="493"/>
      <c r="P198" s="494"/>
    </row>
    <row r="199" spans="2:16" ht="20.100000000000001" customHeight="1" x14ac:dyDescent="0.25">
      <c r="B199" s="127" t="str">
        <f t="shared" si="10"/>
        <v/>
      </c>
      <c r="C199" s="127" t="str">
        <f t="shared" si="11"/>
        <v/>
      </c>
      <c r="D199" s="488"/>
      <c r="E199" s="488"/>
      <c r="F199" s="585" t="str">
        <f t="shared" si="8"/>
        <v/>
      </c>
      <c r="G199" s="586"/>
      <c r="H199" s="587"/>
      <c r="I199" s="827"/>
      <c r="J199" s="828"/>
      <c r="K199" s="489"/>
      <c r="L199" s="490" t="str">
        <f t="shared" si="9"/>
        <v/>
      </c>
      <c r="M199" s="491"/>
      <c r="N199" s="492"/>
      <c r="O199" s="493"/>
      <c r="P199" s="494"/>
    </row>
    <row r="200" spans="2:16" ht="20.100000000000001" customHeight="1" x14ac:dyDescent="0.25">
      <c r="B200" s="127" t="str">
        <f t="shared" si="10"/>
        <v/>
      </c>
      <c r="C200" s="127" t="str">
        <f t="shared" si="11"/>
        <v/>
      </c>
      <c r="D200" s="488"/>
      <c r="E200" s="488"/>
      <c r="F200" s="585" t="str">
        <f t="shared" ref="F200:F263" si="12">IF(H200&lt;&gt;"",INDEX(INDEX(tableau_age_pd,MATCH(B200,styleage_page_agepoids,0),0),IF(H200&lt;INDEX(tableau_age_pd,MATCH(B200,styleage_page_agepoids,0),1),1,IFERROR(MATCH(H200,INDEX(tableau_age_pd,MATCH(B200,styleage_page_agepoids,0),0),0),MATCH(H200,INDEX(tableau_age_pd,MATCH(B200,styleage_page_agepoids,0),0),1)+1))),IF(G200&lt;&gt;"",G200,""))</f>
        <v/>
      </c>
      <c r="G200" s="586"/>
      <c r="H200" s="587"/>
      <c r="I200" s="827"/>
      <c r="J200" s="828"/>
      <c r="K200" s="489"/>
      <c r="L200" s="490" t="str">
        <f t="shared" ref="L200:L263" si="13">IF(AND(K200&lt;&gt;"",D200&lt;&gt;"",E200&lt;&gt;"",F200&lt;&gt;"",M200&lt;&gt;""),SUMPRODUCT(($D$8:$D$508=D200)*($E$8:$E$508=E200)*($F$8:$F$508=F200)*(NOT(ISBLANK($K$8:$K$508)))*(K200&gt;$K$8:$K$508))+1,"")</f>
        <v/>
      </c>
      <c r="M200" s="491"/>
      <c r="N200" s="492"/>
      <c r="O200" s="493"/>
      <c r="P200" s="494"/>
    </row>
    <row r="201" spans="2:16" ht="20.100000000000001" customHeight="1" x14ac:dyDescent="0.25">
      <c r="B201" s="127" t="str">
        <f t="shared" ref="B201:B264" si="14">D201&amp;E201</f>
        <v/>
      </c>
      <c r="C201" s="127" t="str">
        <f t="shared" ref="C201:C264" si="15">D201&amp;E201&amp;F201&amp;L201</f>
        <v/>
      </c>
      <c r="D201" s="488"/>
      <c r="E201" s="488"/>
      <c r="F201" s="585" t="str">
        <f t="shared" si="12"/>
        <v/>
      </c>
      <c r="G201" s="586"/>
      <c r="H201" s="587"/>
      <c r="I201" s="827"/>
      <c r="J201" s="828"/>
      <c r="K201" s="489"/>
      <c r="L201" s="490" t="str">
        <f t="shared" si="13"/>
        <v/>
      </c>
      <c r="M201" s="491"/>
      <c r="N201" s="492"/>
      <c r="O201" s="493"/>
      <c r="P201" s="494"/>
    </row>
    <row r="202" spans="2:16" ht="20.100000000000001" customHeight="1" x14ac:dyDescent="0.25">
      <c r="B202" s="127" t="str">
        <f t="shared" si="14"/>
        <v/>
      </c>
      <c r="C202" s="127" t="str">
        <f t="shared" si="15"/>
        <v/>
      </c>
      <c r="D202" s="488"/>
      <c r="E202" s="488"/>
      <c r="F202" s="585" t="str">
        <f t="shared" si="12"/>
        <v/>
      </c>
      <c r="G202" s="586"/>
      <c r="H202" s="587"/>
      <c r="I202" s="827"/>
      <c r="J202" s="828"/>
      <c r="K202" s="489"/>
      <c r="L202" s="490" t="str">
        <f t="shared" si="13"/>
        <v/>
      </c>
      <c r="M202" s="491"/>
      <c r="N202" s="492"/>
      <c r="O202" s="493"/>
      <c r="P202" s="494"/>
    </row>
    <row r="203" spans="2:16" ht="20.100000000000001" customHeight="1" x14ac:dyDescent="0.25">
      <c r="B203" s="127" t="str">
        <f t="shared" si="14"/>
        <v/>
      </c>
      <c r="C203" s="127" t="str">
        <f t="shared" si="15"/>
        <v/>
      </c>
      <c r="D203" s="488"/>
      <c r="E203" s="488"/>
      <c r="F203" s="585" t="str">
        <f t="shared" si="12"/>
        <v/>
      </c>
      <c r="G203" s="586"/>
      <c r="H203" s="587"/>
      <c r="I203" s="827"/>
      <c r="J203" s="828"/>
      <c r="K203" s="489"/>
      <c r="L203" s="490" t="str">
        <f t="shared" si="13"/>
        <v/>
      </c>
      <c r="M203" s="491"/>
      <c r="N203" s="492"/>
      <c r="O203" s="493"/>
      <c r="P203" s="494"/>
    </row>
    <row r="204" spans="2:16" ht="20.100000000000001" customHeight="1" x14ac:dyDescent="0.25">
      <c r="B204" s="127" t="str">
        <f t="shared" si="14"/>
        <v/>
      </c>
      <c r="C204" s="127" t="str">
        <f t="shared" si="15"/>
        <v/>
      </c>
      <c r="D204" s="488"/>
      <c r="E204" s="488"/>
      <c r="F204" s="585" t="str">
        <f t="shared" si="12"/>
        <v/>
      </c>
      <c r="G204" s="586"/>
      <c r="H204" s="587"/>
      <c r="I204" s="827"/>
      <c r="J204" s="828"/>
      <c r="K204" s="489"/>
      <c r="L204" s="490" t="str">
        <f t="shared" si="13"/>
        <v/>
      </c>
      <c r="M204" s="491"/>
      <c r="N204" s="492"/>
      <c r="O204" s="493"/>
      <c r="P204" s="494"/>
    </row>
    <row r="205" spans="2:16" ht="20.100000000000001" customHeight="1" x14ac:dyDescent="0.25">
      <c r="B205" s="127" t="str">
        <f t="shared" si="14"/>
        <v/>
      </c>
      <c r="C205" s="127" t="str">
        <f t="shared" si="15"/>
        <v/>
      </c>
      <c r="D205" s="488"/>
      <c r="E205" s="488"/>
      <c r="F205" s="585" t="str">
        <f t="shared" si="12"/>
        <v/>
      </c>
      <c r="G205" s="586"/>
      <c r="H205" s="587"/>
      <c r="I205" s="827"/>
      <c r="J205" s="828"/>
      <c r="K205" s="489"/>
      <c r="L205" s="490" t="str">
        <f t="shared" si="13"/>
        <v/>
      </c>
      <c r="M205" s="491"/>
      <c r="N205" s="492"/>
      <c r="O205" s="493"/>
      <c r="P205" s="494"/>
    </row>
    <row r="206" spans="2:16" ht="20.100000000000001" customHeight="1" x14ac:dyDescent="0.25">
      <c r="B206" s="127" t="str">
        <f t="shared" si="14"/>
        <v/>
      </c>
      <c r="C206" s="127" t="str">
        <f t="shared" si="15"/>
        <v/>
      </c>
      <c r="D206" s="488"/>
      <c r="E206" s="488"/>
      <c r="F206" s="585" t="str">
        <f t="shared" si="12"/>
        <v/>
      </c>
      <c r="G206" s="586"/>
      <c r="H206" s="587"/>
      <c r="I206" s="827"/>
      <c r="J206" s="828"/>
      <c r="K206" s="489"/>
      <c r="L206" s="490" t="str">
        <f t="shared" si="13"/>
        <v/>
      </c>
      <c r="M206" s="491"/>
      <c r="N206" s="492"/>
      <c r="O206" s="493"/>
      <c r="P206" s="494"/>
    </row>
    <row r="207" spans="2:16" ht="20.100000000000001" customHeight="1" x14ac:dyDescent="0.25">
      <c r="B207" s="127" t="str">
        <f t="shared" si="14"/>
        <v/>
      </c>
      <c r="C207" s="127" t="str">
        <f t="shared" si="15"/>
        <v/>
      </c>
      <c r="D207" s="488"/>
      <c r="E207" s="488"/>
      <c r="F207" s="585" t="str">
        <f t="shared" si="12"/>
        <v/>
      </c>
      <c r="G207" s="586"/>
      <c r="H207" s="587"/>
      <c r="I207" s="827"/>
      <c r="J207" s="828"/>
      <c r="K207" s="489"/>
      <c r="L207" s="490" t="str">
        <f t="shared" si="13"/>
        <v/>
      </c>
      <c r="M207" s="491"/>
      <c r="N207" s="492"/>
      <c r="O207" s="493"/>
      <c r="P207" s="494"/>
    </row>
    <row r="208" spans="2:16" ht="20.100000000000001" customHeight="1" x14ac:dyDescent="0.25">
      <c r="B208" s="127" t="str">
        <f t="shared" si="14"/>
        <v/>
      </c>
      <c r="C208" s="127" t="str">
        <f t="shared" si="15"/>
        <v/>
      </c>
      <c r="D208" s="488"/>
      <c r="E208" s="488"/>
      <c r="F208" s="585" t="str">
        <f t="shared" si="12"/>
        <v/>
      </c>
      <c r="G208" s="586"/>
      <c r="H208" s="587"/>
      <c r="I208" s="827"/>
      <c r="J208" s="828"/>
      <c r="K208" s="489"/>
      <c r="L208" s="490" t="str">
        <f t="shared" si="13"/>
        <v/>
      </c>
      <c r="M208" s="491"/>
      <c r="N208" s="492"/>
      <c r="O208" s="493"/>
      <c r="P208" s="494"/>
    </row>
    <row r="209" spans="2:16" ht="20.100000000000001" customHeight="1" x14ac:dyDescent="0.25">
      <c r="B209" s="127" t="str">
        <f t="shared" si="14"/>
        <v/>
      </c>
      <c r="C209" s="127" t="str">
        <f t="shared" si="15"/>
        <v/>
      </c>
      <c r="D209" s="488"/>
      <c r="E209" s="488"/>
      <c r="F209" s="585" t="str">
        <f t="shared" si="12"/>
        <v/>
      </c>
      <c r="G209" s="586"/>
      <c r="H209" s="587"/>
      <c r="I209" s="827"/>
      <c r="J209" s="828"/>
      <c r="K209" s="489"/>
      <c r="L209" s="490" t="str">
        <f t="shared" si="13"/>
        <v/>
      </c>
      <c r="M209" s="491"/>
      <c r="N209" s="492"/>
      <c r="O209" s="493"/>
      <c r="P209" s="494"/>
    </row>
    <row r="210" spans="2:16" ht="20.100000000000001" customHeight="1" x14ac:dyDescent="0.25">
      <c r="B210" s="127" t="str">
        <f t="shared" si="14"/>
        <v/>
      </c>
      <c r="C210" s="127" t="str">
        <f t="shared" si="15"/>
        <v/>
      </c>
      <c r="D210" s="488"/>
      <c r="E210" s="488"/>
      <c r="F210" s="585" t="str">
        <f t="shared" si="12"/>
        <v/>
      </c>
      <c r="G210" s="586"/>
      <c r="H210" s="587"/>
      <c r="I210" s="827"/>
      <c r="J210" s="828"/>
      <c r="K210" s="489"/>
      <c r="L210" s="490" t="str">
        <f t="shared" si="13"/>
        <v/>
      </c>
      <c r="M210" s="491"/>
      <c r="N210" s="492"/>
      <c r="O210" s="493"/>
      <c r="P210" s="494"/>
    </row>
    <row r="211" spans="2:16" ht="20.100000000000001" customHeight="1" x14ac:dyDescent="0.25">
      <c r="B211" s="127" t="str">
        <f t="shared" si="14"/>
        <v/>
      </c>
      <c r="C211" s="127" t="str">
        <f t="shared" si="15"/>
        <v/>
      </c>
      <c r="D211" s="488"/>
      <c r="E211" s="488"/>
      <c r="F211" s="585" t="str">
        <f t="shared" si="12"/>
        <v/>
      </c>
      <c r="G211" s="586"/>
      <c r="H211" s="587"/>
      <c r="I211" s="827"/>
      <c r="J211" s="828"/>
      <c r="K211" s="489"/>
      <c r="L211" s="490" t="str">
        <f t="shared" si="13"/>
        <v/>
      </c>
      <c r="M211" s="491"/>
      <c r="N211" s="492"/>
      <c r="O211" s="493"/>
      <c r="P211" s="494"/>
    </row>
    <row r="212" spans="2:16" ht="20.100000000000001" customHeight="1" x14ac:dyDescent="0.25">
      <c r="B212" s="127" t="str">
        <f t="shared" si="14"/>
        <v/>
      </c>
      <c r="C212" s="127" t="str">
        <f t="shared" si="15"/>
        <v/>
      </c>
      <c r="D212" s="488"/>
      <c r="E212" s="488"/>
      <c r="F212" s="585" t="str">
        <f t="shared" si="12"/>
        <v/>
      </c>
      <c r="G212" s="586"/>
      <c r="H212" s="587"/>
      <c r="I212" s="827"/>
      <c r="J212" s="828"/>
      <c r="K212" s="489"/>
      <c r="L212" s="490" t="str">
        <f t="shared" si="13"/>
        <v/>
      </c>
      <c r="M212" s="491"/>
      <c r="N212" s="492"/>
      <c r="O212" s="493"/>
      <c r="P212" s="494"/>
    </row>
    <row r="213" spans="2:16" ht="20.100000000000001" customHeight="1" x14ac:dyDescent="0.25">
      <c r="B213" s="127" t="str">
        <f t="shared" si="14"/>
        <v/>
      </c>
      <c r="C213" s="127" t="str">
        <f t="shared" si="15"/>
        <v/>
      </c>
      <c r="D213" s="488"/>
      <c r="E213" s="488"/>
      <c r="F213" s="585" t="str">
        <f t="shared" si="12"/>
        <v/>
      </c>
      <c r="G213" s="586"/>
      <c r="H213" s="587"/>
      <c r="I213" s="827"/>
      <c r="J213" s="828"/>
      <c r="K213" s="489"/>
      <c r="L213" s="490" t="str">
        <f t="shared" si="13"/>
        <v/>
      </c>
      <c r="M213" s="491"/>
      <c r="N213" s="492"/>
      <c r="O213" s="493"/>
      <c r="P213" s="494"/>
    </row>
    <row r="214" spans="2:16" ht="20.100000000000001" customHeight="1" x14ac:dyDescent="0.25">
      <c r="B214" s="127" t="str">
        <f t="shared" si="14"/>
        <v/>
      </c>
      <c r="C214" s="127" t="str">
        <f t="shared" si="15"/>
        <v/>
      </c>
      <c r="D214" s="488"/>
      <c r="E214" s="488"/>
      <c r="F214" s="585" t="str">
        <f t="shared" si="12"/>
        <v/>
      </c>
      <c r="G214" s="586"/>
      <c r="H214" s="587"/>
      <c r="I214" s="827"/>
      <c r="J214" s="828"/>
      <c r="K214" s="489"/>
      <c r="L214" s="490" t="str">
        <f t="shared" si="13"/>
        <v/>
      </c>
      <c r="M214" s="491"/>
      <c r="N214" s="492"/>
      <c r="O214" s="493"/>
      <c r="P214" s="494"/>
    </row>
    <row r="215" spans="2:16" ht="20.100000000000001" customHeight="1" x14ac:dyDescent="0.25">
      <c r="B215" s="127" t="str">
        <f t="shared" si="14"/>
        <v/>
      </c>
      <c r="C215" s="127" t="str">
        <f t="shared" si="15"/>
        <v/>
      </c>
      <c r="D215" s="488"/>
      <c r="E215" s="488"/>
      <c r="F215" s="585" t="str">
        <f t="shared" si="12"/>
        <v/>
      </c>
      <c r="G215" s="586"/>
      <c r="H215" s="587"/>
      <c r="I215" s="827"/>
      <c r="J215" s="828"/>
      <c r="K215" s="489"/>
      <c r="L215" s="490" t="str">
        <f t="shared" si="13"/>
        <v/>
      </c>
      <c r="M215" s="491"/>
      <c r="N215" s="492"/>
      <c r="O215" s="493"/>
      <c r="P215" s="494"/>
    </row>
    <row r="216" spans="2:16" ht="20.100000000000001" customHeight="1" x14ac:dyDescent="0.25">
      <c r="B216" s="127" t="str">
        <f t="shared" si="14"/>
        <v/>
      </c>
      <c r="C216" s="127" t="str">
        <f t="shared" si="15"/>
        <v/>
      </c>
      <c r="D216" s="488"/>
      <c r="E216" s="488"/>
      <c r="F216" s="585" t="str">
        <f t="shared" si="12"/>
        <v/>
      </c>
      <c r="G216" s="586"/>
      <c r="H216" s="587"/>
      <c r="I216" s="827"/>
      <c r="J216" s="828"/>
      <c r="K216" s="489"/>
      <c r="L216" s="490" t="str">
        <f t="shared" si="13"/>
        <v/>
      </c>
      <c r="M216" s="491"/>
      <c r="N216" s="492"/>
      <c r="O216" s="493"/>
      <c r="P216" s="494"/>
    </row>
    <row r="217" spans="2:16" ht="20.100000000000001" customHeight="1" x14ac:dyDescent="0.25">
      <c r="B217" s="127" t="str">
        <f t="shared" si="14"/>
        <v/>
      </c>
      <c r="C217" s="127" t="str">
        <f t="shared" si="15"/>
        <v/>
      </c>
      <c r="D217" s="488"/>
      <c r="E217" s="488"/>
      <c r="F217" s="585" t="str">
        <f t="shared" si="12"/>
        <v/>
      </c>
      <c r="G217" s="586"/>
      <c r="H217" s="587"/>
      <c r="I217" s="827"/>
      <c r="J217" s="828"/>
      <c r="K217" s="489"/>
      <c r="L217" s="490" t="str">
        <f t="shared" si="13"/>
        <v/>
      </c>
      <c r="M217" s="491"/>
      <c r="N217" s="492"/>
      <c r="O217" s="493"/>
      <c r="P217" s="494"/>
    </row>
    <row r="218" spans="2:16" ht="20.100000000000001" customHeight="1" x14ac:dyDescent="0.25">
      <c r="B218" s="127" t="str">
        <f t="shared" si="14"/>
        <v/>
      </c>
      <c r="C218" s="127" t="str">
        <f t="shared" si="15"/>
        <v/>
      </c>
      <c r="D218" s="488"/>
      <c r="E218" s="488"/>
      <c r="F218" s="585" t="str">
        <f t="shared" si="12"/>
        <v/>
      </c>
      <c r="G218" s="586"/>
      <c r="H218" s="587"/>
      <c r="I218" s="827"/>
      <c r="J218" s="828"/>
      <c r="K218" s="489"/>
      <c r="L218" s="490" t="str">
        <f t="shared" si="13"/>
        <v/>
      </c>
      <c r="M218" s="491"/>
      <c r="N218" s="492"/>
      <c r="O218" s="493"/>
      <c r="P218" s="494"/>
    </row>
    <row r="219" spans="2:16" ht="20.100000000000001" customHeight="1" x14ac:dyDescent="0.25">
      <c r="B219" s="127" t="str">
        <f t="shared" si="14"/>
        <v/>
      </c>
      <c r="C219" s="127" t="str">
        <f t="shared" si="15"/>
        <v/>
      </c>
      <c r="D219" s="488"/>
      <c r="E219" s="488"/>
      <c r="F219" s="585" t="str">
        <f t="shared" si="12"/>
        <v/>
      </c>
      <c r="G219" s="586"/>
      <c r="H219" s="587"/>
      <c r="I219" s="827"/>
      <c r="J219" s="828"/>
      <c r="K219" s="489"/>
      <c r="L219" s="490" t="str">
        <f t="shared" si="13"/>
        <v/>
      </c>
      <c r="M219" s="491"/>
      <c r="N219" s="492"/>
      <c r="O219" s="493"/>
      <c r="P219" s="494"/>
    </row>
    <row r="220" spans="2:16" ht="20.100000000000001" customHeight="1" x14ac:dyDescent="0.25">
      <c r="B220" s="127" t="str">
        <f t="shared" si="14"/>
        <v/>
      </c>
      <c r="C220" s="127" t="str">
        <f t="shared" si="15"/>
        <v/>
      </c>
      <c r="D220" s="488"/>
      <c r="E220" s="488"/>
      <c r="F220" s="585" t="str">
        <f t="shared" si="12"/>
        <v/>
      </c>
      <c r="G220" s="586"/>
      <c r="H220" s="587"/>
      <c r="I220" s="827"/>
      <c r="J220" s="828"/>
      <c r="K220" s="489"/>
      <c r="L220" s="490" t="str">
        <f t="shared" si="13"/>
        <v/>
      </c>
      <c r="M220" s="491"/>
      <c r="N220" s="492"/>
      <c r="O220" s="493"/>
      <c r="P220" s="494"/>
    </row>
    <row r="221" spans="2:16" ht="20.100000000000001" customHeight="1" x14ac:dyDescent="0.25">
      <c r="B221" s="127" t="str">
        <f t="shared" si="14"/>
        <v/>
      </c>
      <c r="C221" s="127" t="str">
        <f t="shared" si="15"/>
        <v/>
      </c>
      <c r="D221" s="488"/>
      <c r="E221" s="488"/>
      <c r="F221" s="585" t="str">
        <f t="shared" si="12"/>
        <v/>
      </c>
      <c r="G221" s="586"/>
      <c r="H221" s="587"/>
      <c r="I221" s="827"/>
      <c r="J221" s="828"/>
      <c r="K221" s="489"/>
      <c r="L221" s="490" t="str">
        <f t="shared" si="13"/>
        <v/>
      </c>
      <c r="M221" s="491"/>
      <c r="N221" s="492"/>
      <c r="O221" s="493"/>
      <c r="P221" s="494"/>
    </row>
    <row r="222" spans="2:16" ht="20.100000000000001" customHeight="1" x14ac:dyDescent="0.25">
      <c r="B222" s="127" t="str">
        <f t="shared" si="14"/>
        <v/>
      </c>
      <c r="C222" s="127" t="str">
        <f t="shared" si="15"/>
        <v/>
      </c>
      <c r="D222" s="488"/>
      <c r="E222" s="488"/>
      <c r="F222" s="585" t="str">
        <f t="shared" si="12"/>
        <v/>
      </c>
      <c r="G222" s="586"/>
      <c r="H222" s="587"/>
      <c r="I222" s="827"/>
      <c r="J222" s="828"/>
      <c r="K222" s="489"/>
      <c r="L222" s="490" t="str">
        <f t="shared" si="13"/>
        <v/>
      </c>
      <c r="M222" s="491"/>
      <c r="N222" s="492"/>
      <c r="O222" s="493"/>
      <c r="P222" s="494"/>
    </row>
    <row r="223" spans="2:16" ht="20.100000000000001" customHeight="1" x14ac:dyDescent="0.25">
      <c r="B223" s="127" t="str">
        <f t="shared" si="14"/>
        <v/>
      </c>
      <c r="C223" s="127" t="str">
        <f t="shared" si="15"/>
        <v/>
      </c>
      <c r="D223" s="488"/>
      <c r="E223" s="488"/>
      <c r="F223" s="585" t="str">
        <f t="shared" si="12"/>
        <v/>
      </c>
      <c r="G223" s="586"/>
      <c r="H223" s="587"/>
      <c r="I223" s="827"/>
      <c r="J223" s="828"/>
      <c r="K223" s="489"/>
      <c r="L223" s="490" t="str">
        <f t="shared" si="13"/>
        <v/>
      </c>
      <c r="M223" s="491"/>
      <c r="N223" s="492"/>
      <c r="O223" s="493"/>
      <c r="P223" s="494"/>
    </row>
    <row r="224" spans="2:16" ht="20.100000000000001" customHeight="1" x14ac:dyDescent="0.25">
      <c r="B224" s="127" t="str">
        <f t="shared" si="14"/>
        <v/>
      </c>
      <c r="C224" s="127" t="str">
        <f t="shared" si="15"/>
        <v/>
      </c>
      <c r="D224" s="488"/>
      <c r="E224" s="488"/>
      <c r="F224" s="585" t="str">
        <f t="shared" si="12"/>
        <v/>
      </c>
      <c r="G224" s="586"/>
      <c r="H224" s="587"/>
      <c r="I224" s="827"/>
      <c r="J224" s="828"/>
      <c r="K224" s="489"/>
      <c r="L224" s="490" t="str">
        <f t="shared" si="13"/>
        <v/>
      </c>
      <c r="M224" s="491"/>
      <c r="N224" s="492"/>
      <c r="O224" s="493"/>
      <c r="P224" s="494"/>
    </row>
    <row r="225" spans="2:16" ht="20.100000000000001" customHeight="1" x14ac:dyDescent="0.25">
      <c r="B225" s="127" t="str">
        <f t="shared" si="14"/>
        <v/>
      </c>
      <c r="C225" s="127" t="str">
        <f t="shared" si="15"/>
        <v/>
      </c>
      <c r="D225" s="488"/>
      <c r="E225" s="488"/>
      <c r="F225" s="585" t="str">
        <f t="shared" si="12"/>
        <v/>
      </c>
      <c r="G225" s="586"/>
      <c r="H225" s="587"/>
      <c r="I225" s="827"/>
      <c r="J225" s="828"/>
      <c r="K225" s="489"/>
      <c r="L225" s="490" t="str">
        <f t="shared" si="13"/>
        <v/>
      </c>
      <c r="M225" s="491"/>
      <c r="N225" s="492"/>
      <c r="O225" s="493"/>
      <c r="P225" s="494"/>
    </row>
    <row r="226" spans="2:16" ht="20.100000000000001" customHeight="1" x14ac:dyDescent="0.25">
      <c r="B226" s="127" t="str">
        <f t="shared" si="14"/>
        <v/>
      </c>
      <c r="C226" s="127" t="str">
        <f t="shared" si="15"/>
        <v/>
      </c>
      <c r="D226" s="488"/>
      <c r="E226" s="488"/>
      <c r="F226" s="585" t="str">
        <f t="shared" si="12"/>
        <v/>
      </c>
      <c r="G226" s="586"/>
      <c r="H226" s="587"/>
      <c r="I226" s="827"/>
      <c r="J226" s="828"/>
      <c r="K226" s="489"/>
      <c r="L226" s="490" t="str">
        <f t="shared" si="13"/>
        <v/>
      </c>
      <c r="M226" s="491"/>
      <c r="N226" s="492"/>
      <c r="O226" s="493"/>
      <c r="P226" s="494"/>
    </row>
    <row r="227" spans="2:16" ht="20.100000000000001" customHeight="1" x14ac:dyDescent="0.25">
      <c r="B227" s="127" t="str">
        <f t="shared" si="14"/>
        <v/>
      </c>
      <c r="C227" s="127" t="str">
        <f t="shared" si="15"/>
        <v/>
      </c>
      <c r="D227" s="488"/>
      <c r="E227" s="488"/>
      <c r="F227" s="585" t="str">
        <f t="shared" si="12"/>
        <v/>
      </c>
      <c r="G227" s="586"/>
      <c r="H227" s="587"/>
      <c r="I227" s="827"/>
      <c r="J227" s="828"/>
      <c r="K227" s="489"/>
      <c r="L227" s="490" t="str">
        <f t="shared" si="13"/>
        <v/>
      </c>
      <c r="M227" s="491"/>
      <c r="N227" s="492"/>
      <c r="O227" s="493"/>
      <c r="P227" s="494"/>
    </row>
    <row r="228" spans="2:16" ht="20.100000000000001" customHeight="1" x14ac:dyDescent="0.25">
      <c r="B228" s="127" t="str">
        <f t="shared" si="14"/>
        <v/>
      </c>
      <c r="C228" s="127" t="str">
        <f t="shared" si="15"/>
        <v/>
      </c>
      <c r="D228" s="488"/>
      <c r="E228" s="488"/>
      <c r="F228" s="585" t="str">
        <f t="shared" si="12"/>
        <v/>
      </c>
      <c r="G228" s="586"/>
      <c r="H228" s="587"/>
      <c r="I228" s="827"/>
      <c r="J228" s="828"/>
      <c r="K228" s="489"/>
      <c r="L228" s="490" t="str">
        <f t="shared" si="13"/>
        <v/>
      </c>
      <c r="M228" s="491"/>
      <c r="N228" s="492"/>
      <c r="O228" s="493"/>
      <c r="P228" s="494"/>
    </row>
    <row r="229" spans="2:16" ht="20.100000000000001" customHeight="1" x14ac:dyDescent="0.25">
      <c r="B229" s="127" t="str">
        <f t="shared" si="14"/>
        <v/>
      </c>
      <c r="C229" s="127" t="str">
        <f t="shared" si="15"/>
        <v/>
      </c>
      <c r="D229" s="488"/>
      <c r="E229" s="488"/>
      <c r="F229" s="585" t="str">
        <f t="shared" si="12"/>
        <v/>
      </c>
      <c r="G229" s="586"/>
      <c r="H229" s="587"/>
      <c r="I229" s="827"/>
      <c r="J229" s="828"/>
      <c r="K229" s="489"/>
      <c r="L229" s="490" t="str">
        <f t="shared" si="13"/>
        <v/>
      </c>
      <c r="M229" s="491"/>
      <c r="N229" s="492"/>
      <c r="O229" s="493"/>
      <c r="P229" s="494"/>
    </row>
    <row r="230" spans="2:16" ht="20.100000000000001" customHeight="1" x14ac:dyDescent="0.25">
      <c r="B230" s="127" t="str">
        <f t="shared" si="14"/>
        <v/>
      </c>
      <c r="C230" s="127" t="str">
        <f t="shared" si="15"/>
        <v/>
      </c>
      <c r="D230" s="488"/>
      <c r="E230" s="488"/>
      <c r="F230" s="585" t="str">
        <f t="shared" si="12"/>
        <v/>
      </c>
      <c r="G230" s="586"/>
      <c r="H230" s="587"/>
      <c r="I230" s="827"/>
      <c r="J230" s="828"/>
      <c r="K230" s="489"/>
      <c r="L230" s="490" t="str">
        <f t="shared" si="13"/>
        <v/>
      </c>
      <c r="M230" s="491"/>
      <c r="N230" s="492"/>
      <c r="O230" s="493"/>
      <c r="P230" s="494"/>
    </row>
    <row r="231" spans="2:16" ht="20.100000000000001" customHeight="1" x14ac:dyDescent="0.25">
      <c r="B231" s="127" t="str">
        <f t="shared" si="14"/>
        <v/>
      </c>
      <c r="C231" s="127" t="str">
        <f t="shared" si="15"/>
        <v/>
      </c>
      <c r="D231" s="488"/>
      <c r="E231" s="488"/>
      <c r="F231" s="585" t="str">
        <f t="shared" si="12"/>
        <v/>
      </c>
      <c r="G231" s="586"/>
      <c r="H231" s="587"/>
      <c r="I231" s="827"/>
      <c r="J231" s="828"/>
      <c r="K231" s="489"/>
      <c r="L231" s="490" t="str">
        <f t="shared" si="13"/>
        <v/>
      </c>
      <c r="M231" s="491"/>
      <c r="N231" s="492"/>
      <c r="O231" s="493"/>
      <c r="P231" s="494"/>
    </row>
    <row r="232" spans="2:16" ht="20.100000000000001" customHeight="1" x14ac:dyDescent="0.25">
      <c r="B232" s="127" t="str">
        <f t="shared" si="14"/>
        <v/>
      </c>
      <c r="C232" s="127" t="str">
        <f t="shared" si="15"/>
        <v/>
      </c>
      <c r="D232" s="488"/>
      <c r="E232" s="488"/>
      <c r="F232" s="585" t="str">
        <f t="shared" si="12"/>
        <v/>
      </c>
      <c r="G232" s="586"/>
      <c r="H232" s="587"/>
      <c r="I232" s="827"/>
      <c r="J232" s="828"/>
      <c r="K232" s="489"/>
      <c r="L232" s="490" t="str">
        <f t="shared" si="13"/>
        <v/>
      </c>
      <c r="M232" s="491"/>
      <c r="N232" s="492"/>
      <c r="O232" s="493"/>
      <c r="P232" s="494"/>
    </row>
    <row r="233" spans="2:16" ht="20.100000000000001" customHeight="1" x14ac:dyDescent="0.25">
      <c r="B233" s="127" t="str">
        <f t="shared" si="14"/>
        <v/>
      </c>
      <c r="C233" s="127" t="str">
        <f t="shared" si="15"/>
        <v/>
      </c>
      <c r="D233" s="488"/>
      <c r="E233" s="488"/>
      <c r="F233" s="585" t="str">
        <f t="shared" si="12"/>
        <v/>
      </c>
      <c r="G233" s="586"/>
      <c r="H233" s="587"/>
      <c r="I233" s="827"/>
      <c r="J233" s="828"/>
      <c r="K233" s="489"/>
      <c r="L233" s="490" t="str">
        <f t="shared" si="13"/>
        <v/>
      </c>
      <c r="M233" s="491"/>
      <c r="N233" s="492"/>
      <c r="O233" s="493"/>
      <c r="P233" s="494"/>
    </row>
    <row r="234" spans="2:16" ht="20.100000000000001" customHeight="1" x14ac:dyDescent="0.25">
      <c r="B234" s="127" t="str">
        <f t="shared" si="14"/>
        <v/>
      </c>
      <c r="C234" s="127" t="str">
        <f t="shared" si="15"/>
        <v/>
      </c>
      <c r="D234" s="488"/>
      <c r="E234" s="488"/>
      <c r="F234" s="585" t="str">
        <f t="shared" si="12"/>
        <v/>
      </c>
      <c r="G234" s="586"/>
      <c r="H234" s="587"/>
      <c r="I234" s="827"/>
      <c r="J234" s="828"/>
      <c r="K234" s="489"/>
      <c r="L234" s="490" t="str">
        <f t="shared" si="13"/>
        <v/>
      </c>
      <c r="M234" s="491"/>
      <c r="N234" s="492"/>
      <c r="O234" s="493"/>
      <c r="P234" s="494"/>
    </row>
    <row r="235" spans="2:16" ht="20.100000000000001" customHeight="1" x14ac:dyDescent="0.25">
      <c r="B235" s="127" t="str">
        <f t="shared" si="14"/>
        <v/>
      </c>
      <c r="C235" s="127" t="str">
        <f t="shared" si="15"/>
        <v/>
      </c>
      <c r="D235" s="488"/>
      <c r="E235" s="488"/>
      <c r="F235" s="585" t="str">
        <f t="shared" si="12"/>
        <v/>
      </c>
      <c r="G235" s="586"/>
      <c r="H235" s="587"/>
      <c r="I235" s="827"/>
      <c r="J235" s="828"/>
      <c r="K235" s="489"/>
      <c r="L235" s="490" t="str">
        <f t="shared" si="13"/>
        <v/>
      </c>
      <c r="M235" s="491"/>
      <c r="N235" s="492"/>
      <c r="O235" s="493"/>
      <c r="P235" s="494"/>
    </row>
    <row r="236" spans="2:16" ht="20.100000000000001" customHeight="1" x14ac:dyDescent="0.25">
      <c r="B236" s="127" t="str">
        <f t="shared" si="14"/>
        <v/>
      </c>
      <c r="C236" s="127" t="str">
        <f t="shared" si="15"/>
        <v/>
      </c>
      <c r="D236" s="488"/>
      <c r="E236" s="488"/>
      <c r="F236" s="585" t="str">
        <f t="shared" si="12"/>
        <v/>
      </c>
      <c r="G236" s="586"/>
      <c r="H236" s="587"/>
      <c r="I236" s="827"/>
      <c r="J236" s="828"/>
      <c r="K236" s="489"/>
      <c r="L236" s="490" t="str">
        <f t="shared" si="13"/>
        <v/>
      </c>
      <c r="M236" s="491"/>
      <c r="N236" s="492"/>
      <c r="O236" s="493"/>
      <c r="P236" s="494"/>
    </row>
    <row r="237" spans="2:16" ht="20.100000000000001" customHeight="1" x14ac:dyDescent="0.25">
      <c r="B237" s="127" t="str">
        <f t="shared" si="14"/>
        <v/>
      </c>
      <c r="C237" s="127" t="str">
        <f t="shared" si="15"/>
        <v/>
      </c>
      <c r="D237" s="488"/>
      <c r="E237" s="488"/>
      <c r="F237" s="585" t="str">
        <f t="shared" si="12"/>
        <v/>
      </c>
      <c r="G237" s="586"/>
      <c r="H237" s="587"/>
      <c r="I237" s="827"/>
      <c r="J237" s="828"/>
      <c r="K237" s="489"/>
      <c r="L237" s="490" t="str">
        <f t="shared" si="13"/>
        <v/>
      </c>
      <c r="M237" s="491"/>
      <c r="N237" s="492"/>
      <c r="O237" s="493"/>
      <c r="P237" s="494"/>
    </row>
    <row r="238" spans="2:16" ht="20.100000000000001" customHeight="1" x14ac:dyDescent="0.25">
      <c r="B238" s="127" t="str">
        <f t="shared" si="14"/>
        <v/>
      </c>
      <c r="C238" s="127" t="str">
        <f t="shared" si="15"/>
        <v/>
      </c>
      <c r="D238" s="488"/>
      <c r="E238" s="488"/>
      <c r="F238" s="585" t="str">
        <f t="shared" si="12"/>
        <v/>
      </c>
      <c r="G238" s="586"/>
      <c r="H238" s="587"/>
      <c r="I238" s="827"/>
      <c r="J238" s="828"/>
      <c r="K238" s="489"/>
      <c r="L238" s="490" t="str">
        <f t="shared" si="13"/>
        <v/>
      </c>
      <c r="M238" s="491"/>
      <c r="N238" s="492"/>
      <c r="O238" s="493"/>
      <c r="P238" s="494"/>
    </row>
    <row r="239" spans="2:16" ht="20.100000000000001" customHeight="1" x14ac:dyDescent="0.25">
      <c r="B239" s="127" t="str">
        <f t="shared" si="14"/>
        <v/>
      </c>
      <c r="C239" s="127" t="str">
        <f t="shared" si="15"/>
        <v/>
      </c>
      <c r="D239" s="488"/>
      <c r="E239" s="488"/>
      <c r="F239" s="585" t="str">
        <f t="shared" si="12"/>
        <v/>
      </c>
      <c r="G239" s="586"/>
      <c r="H239" s="587"/>
      <c r="I239" s="827"/>
      <c r="J239" s="828"/>
      <c r="K239" s="489"/>
      <c r="L239" s="490" t="str">
        <f t="shared" si="13"/>
        <v/>
      </c>
      <c r="M239" s="491"/>
      <c r="N239" s="492"/>
      <c r="O239" s="493"/>
      <c r="P239" s="494"/>
    </row>
    <row r="240" spans="2:16" ht="20.100000000000001" customHeight="1" x14ac:dyDescent="0.25">
      <c r="B240" s="127" t="str">
        <f t="shared" si="14"/>
        <v/>
      </c>
      <c r="C240" s="127" t="str">
        <f t="shared" si="15"/>
        <v/>
      </c>
      <c r="D240" s="488"/>
      <c r="E240" s="488"/>
      <c r="F240" s="585" t="str">
        <f t="shared" si="12"/>
        <v/>
      </c>
      <c r="G240" s="586"/>
      <c r="H240" s="587"/>
      <c r="I240" s="827"/>
      <c r="J240" s="828"/>
      <c r="K240" s="489"/>
      <c r="L240" s="490" t="str">
        <f t="shared" si="13"/>
        <v/>
      </c>
      <c r="M240" s="491"/>
      <c r="N240" s="492"/>
      <c r="O240" s="493"/>
      <c r="P240" s="494"/>
    </row>
    <row r="241" spans="2:16" ht="20.100000000000001" customHeight="1" x14ac:dyDescent="0.25">
      <c r="B241" s="127" t="str">
        <f t="shared" si="14"/>
        <v/>
      </c>
      <c r="C241" s="127" t="str">
        <f t="shared" si="15"/>
        <v/>
      </c>
      <c r="D241" s="488"/>
      <c r="E241" s="488"/>
      <c r="F241" s="585" t="str">
        <f t="shared" si="12"/>
        <v/>
      </c>
      <c r="G241" s="586"/>
      <c r="H241" s="587"/>
      <c r="I241" s="827"/>
      <c r="J241" s="828"/>
      <c r="K241" s="489"/>
      <c r="L241" s="490" t="str">
        <f t="shared" si="13"/>
        <v/>
      </c>
      <c r="M241" s="491"/>
      <c r="N241" s="492"/>
      <c r="O241" s="493"/>
      <c r="P241" s="494"/>
    </row>
    <row r="242" spans="2:16" ht="20.100000000000001" customHeight="1" x14ac:dyDescent="0.25">
      <c r="B242" s="127" t="str">
        <f t="shared" si="14"/>
        <v/>
      </c>
      <c r="C242" s="127" t="str">
        <f t="shared" si="15"/>
        <v/>
      </c>
      <c r="D242" s="488"/>
      <c r="E242" s="488"/>
      <c r="F242" s="585" t="str">
        <f t="shared" si="12"/>
        <v/>
      </c>
      <c r="G242" s="586"/>
      <c r="H242" s="587"/>
      <c r="I242" s="827"/>
      <c r="J242" s="828"/>
      <c r="K242" s="489"/>
      <c r="L242" s="490" t="str">
        <f t="shared" si="13"/>
        <v/>
      </c>
      <c r="M242" s="491"/>
      <c r="N242" s="492"/>
      <c r="O242" s="493"/>
      <c r="P242" s="494"/>
    </row>
    <row r="243" spans="2:16" ht="20.100000000000001" customHeight="1" x14ac:dyDescent="0.25">
      <c r="B243" s="127" t="str">
        <f t="shared" si="14"/>
        <v/>
      </c>
      <c r="C243" s="127" t="str">
        <f t="shared" si="15"/>
        <v/>
      </c>
      <c r="D243" s="488"/>
      <c r="E243" s="488"/>
      <c r="F243" s="585" t="str">
        <f t="shared" si="12"/>
        <v/>
      </c>
      <c r="G243" s="586"/>
      <c r="H243" s="587"/>
      <c r="I243" s="827"/>
      <c r="J243" s="828"/>
      <c r="K243" s="489"/>
      <c r="L243" s="490" t="str">
        <f t="shared" si="13"/>
        <v/>
      </c>
      <c r="M243" s="491"/>
      <c r="N243" s="492"/>
      <c r="O243" s="493"/>
      <c r="P243" s="494"/>
    </row>
    <row r="244" spans="2:16" ht="20.100000000000001" customHeight="1" x14ac:dyDescent="0.25">
      <c r="B244" s="127" t="str">
        <f t="shared" si="14"/>
        <v/>
      </c>
      <c r="C244" s="127" t="str">
        <f t="shared" si="15"/>
        <v/>
      </c>
      <c r="D244" s="488"/>
      <c r="E244" s="488"/>
      <c r="F244" s="585" t="str">
        <f t="shared" si="12"/>
        <v/>
      </c>
      <c r="G244" s="586"/>
      <c r="H244" s="587"/>
      <c r="I244" s="827"/>
      <c r="J244" s="828"/>
      <c r="K244" s="489"/>
      <c r="L244" s="490" t="str">
        <f t="shared" si="13"/>
        <v/>
      </c>
      <c r="M244" s="491"/>
      <c r="N244" s="492"/>
      <c r="O244" s="493"/>
      <c r="P244" s="494"/>
    </row>
    <row r="245" spans="2:16" ht="20.100000000000001" customHeight="1" x14ac:dyDescent="0.25">
      <c r="B245" s="127" t="str">
        <f t="shared" si="14"/>
        <v/>
      </c>
      <c r="C245" s="127" t="str">
        <f t="shared" si="15"/>
        <v/>
      </c>
      <c r="D245" s="488"/>
      <c r="E245" s="488"/>
      <c r="F245" s="585" t="str">
        <f t="shared" si="12"/>
        <v/>
      </c>
      <c r="G245" s="586"/>
      <c r="H245" s="587"/>
      <c r="I245" s="827"/>
      <c r="J245" s="828"/>
      <c r="K245" s="489"/>
      <c r="L245" s="490" t="str">
        <f t="shared" si="13"/>
        <v/>
      </c>
      <c r="M245" s="491"/>
      <c r="N245" s="492"/>
      <c r="O245" s="493"/>
      <c r="P245" s="494"/>
    </row>
    <row r="246" spans="2:16" ht="20.100000000000001" customHeight="1" x14ac:dyDescent="0.25">
      <c r="B246" s="127" t="str">
        <f t="shared" si="14"/>
        <v/>
      </c>
      <c r="C246" s="127" t="str">
        <f t="shared" si="15"/>
        <v/>
      </c>
      <c r="D246" s="488"/>
      <c r="E246" s="488"/>
      <c r="F246" s="585" t="str">
        <f t="shared" si="12"/>
        <v/>
      </c>
      <c r="G246" s="586"/>
      <c r="H246" s="587"/>
      <c r="I246" s="827"/>
      <c r="J246" s="828"/>
      <c r="K246" s="489"/>
      <c r="L246" s="490" t="str">
        <f t="shared" si="13"/>
        <v/>
      </c>
      <c r="M246" s="491"/>
      <c r="N246" s="492"/>
      <c r="O246" s="493"/>
      <c r="P246" s="494"/>
    </row>
    <row r="247" spans="2:16" ht="20.100000000000001" customHeight="1" x14ac:dyDescent="0.25">
      <c r="B247" s="127" t="str">
        <f t="shared" si="14"/>
        <v/>
      </c>
      <c r="C247" s="127" t="str">
        <f t="shared" si="15"/>
        <v/>
      </c>
      <c r="D247" s="488"/>
      <c r="E247" s="488"/>
      <c r="F247" s="585" t="str">
        <f t="shared" si="12"/>
        <v/>
      </c>
      <c r="G247" s="586"/>
      <c r="H247" s="587"/>
      <c r="I247" s="827"/>
      <c r="J247" s="828"/>
      <c r="K247" s="489"/>
      <c r="L247" s="490" t="str">
        <f t="shared" si="13"/>
        <v/>
      </c>
      <c r="M247" s="491"/>
      <c r="N247" s="492"/>
      <c r="O247" s="493"/>
      <c r="P247" s="494"/>
    </row>
    <row r="248" spans="2:16" ht="20.100000000000001" customHeight="1" x14ac:dyDescent="0.25">
      <c r="B248" s="127" t="str">
        <f t="shared" si="14"/>
        <v/>
      </c>
      <c r="C248" s="127" t="str">
        <f t="shared" si="15"/>
        <v/>
      </c>
      <c r="D248" s="488"/>
      <c r="E248" s="488"/>
      <c r="F248" s="585" t="str">
        <f t="shared" si="12"/>
        <v/>
      </c>
      <c r="G248" s="586"/>
      <c r="H248" s="587"/>
      <c r="I248" s="827"/>
      <c r="J248" s="828"/>
      <c r="K248" s="489"/>
      <c r="L248" s="490" t="str">
        <f t="shared" si="13"/>
        <v/>
      </c>
      <c r="M248" s="491"/>
      <c r="N248" s="492"/>
      <c r="O248" s="493"/>
      <c r="P248" s="494"/>
    </row>
    <row r="249" spans="2:16" ht="20.100000000000001" customHeight="1" x14ac:dyDescent="0.25">
      <c r="B249" s="127" t="str">
        <f t="shared" si="14"/>
        <v/>
      </c>
      <c r="C249" s="127" t="str">
        <f t="shared" si="15"/>
        <v/>
      </c>
      <c r="D249" s="488"/>
      <c r="E249" s="488"/>
      <c r="F249" s="585" t="str">
        <f t="shared" si="12"/>
        <v/>
      </c>
      <c r="G249" s="586"/>
      <c r="H249" s="587"/>
      <c r="I249" s="827"/>
      <c r="J249" s="828"/>
      <c r="K249" s="489"/>
      <c r="L249" s="490" t="str">
        <f t="shared" si="13"/>
        <v/>
      </c>
      <c r="M249" s="491"/>
      <c r="N249" s="492"/>
      <c r="O249" s="493"/>
      <c r="P249" s="494"/>
    </row>
    <row r="250" spans="2:16" ht="20.100000000000001" customHeight="1" x14ac:dyDescent="0.25">
      <c r="B250" s="127" t="str">
        <f t="shared" si="14"/>
        <v/>
      </c>
      <c r="C250" s="127" t="str">
        <f t="shared" si="15"/>
        <v/>
      </c>
      <c r="D250" s="488"/>
      <c r="E250" s="488"/>
      <c r="F250" s="585" t="str">
        <f t="shared" si="12"/>
        <v/>
      </c>
      <c r="G250" s="586"/>
      <c r="H250" s="587"/>
      <c r="I250" s="827"/>
      <c r="J250" s="828"/>
      <c r="K250" s="489"/>
      <c r="L250" s="490" t="str">
        <f t="shared" si="13"/>
        <v/>
      </c>
      <c r="M250" s="491"/>
      <c r="N250" s="492"/>
      <c r="O250" s="493"/>
      <c r="P250" s="494"/>
    </row>
    <row r="251" spans="2:16" ht="20.100000000000001" customHeight="1" x14ac:dyDescent="0.25">
      <c r="B251" s="127" t="str">
        <f t="shared" si="14"/>
        <v/>
      </c>
      <c r="C251" s="127" t="str">
        <f t="shared" si="15"/>
        <v/>
      </c>
      <c r="D251" s="488"/>
      <c r="E251" s="488"/>
      <c r="F251" s="585" t="str">
        <f t="shared" si="12"/>
        <v/>
      </c>
      <c r="G251" s="586"/>
      <c r="H251" s="587"/>
      <c r="I251" s="827"/>
      <c r="J251" s="828"/>
      <c r="K251" s="489"/>
      <c r="L251" s="490" t="str">
        <f t="shared" si="13"/>
        <v/>
      </c>
      <c r="M251" s="491"/>
      <c r="N251" s="492"/>
      <c r="O251" s="493"/>
      <c r="P251" s="494"/>
    </row>
    <row r="252" spans="2:16" ht="20.100000000000001" customHeight="1" x14ac:dyDescent="0.25">
      <c r="B252" s="127" t="str">
        <f t="shared" si="14"/>
        <v/>
      </c>
      <c r="C252" s="127" t="str">
        <f t="shared" si="15"/>
        <v/>
      </c>
      <c r="D252" s="488"/>
      <c r="E252" s="488"/>
      <c r="F252" s="585" t="str">
        <f t="shared" si="12"/>
        <v/>
      </c>
      <c r="G252" s="586"/>
      <c r="H252" s="587"/>
      <c r="I252" s="827"/>
      <c r="J252" s="828"/>
      <c r="K252" s="489"/>
      <c r="L252" s="490" t="str">
        <f t="shared" si="13"/>
        <v/>
      </c>
      <c r="M252" s="491"/>
      <c r="N252" s="492"/>
      <c r="O252" s="493"/>
      <c r="P252" s="494"/>
    </row>
    <row r="253" spans="2:16" ht="20.100000000000001" customHeight="1" x14ac:dyDescent="0.25">
      <c r="B253" s="127" t="str">
        <f t="shared" si="14"/>
        <v/>
      </c>
      <c r="C253" s="127" t="str">
        <f t="shared" si="15"/>
        <v/>
      </c>
      <c r="D253" s="488"/>
      <c r="E253" s="488"/>
      <c r="F253" s="585" t="str">
        <f t="shared" si="12"/>
        <v/>
      </c>
      <c r="G253" s="586"/>
      <c r="H253" s="587"/>
      <c r="I253" s="827"/>
      <c r="J253" s="828"/>
      <c r="K253" s="489"/>
      <c r="L253" s="490" t="str">
        <f t="shared" si="13"/>
        <v/>
      </c>
      <c r="M253" s="491"/>
      <c r="N253" s="492"/>
      <c r="O253" s="493"/>
      <c r="P253" s="494"/>
    </row>
    <row r="254" spans="2:16" ht="20.100000000000001" customHeight="1" x14ac:dyDescent="0.25">
      <c r="B254" s="127" t="str">
        <f t="shared" si="14"/>
        <v/>
      </c>
      <c r="C254" s="127" t="str">
        <f t="shared" si="15"/>
        <v/>
      </c>
      <c r="D254" s="488"/>
      <c r="E254" s="488"/>
      <c r="F254" s="585" t="str">
        <f t="shared" si="12"/>
        <v/>
      </c>
      <c r="G254" s="586"/>
      <c r="H254" s="587"/>
      <c r="I254" s="827"/>
      <c r="J254" s="828"/>
      <c r="K254" s="489"/>
      <c r="L254" s="490" t="str">
        <f t="shared" si="13"/>
        <v/>
      </c>
      <c r="M254" s="491"/>
      <c r="N254" s="492"/>
      <c r="O254" s="493"/>
      <c r="P254" s="494"/>
    </row>
    <row r="255" spans="2:16" ht="20.100000000000001" customHeight="1" x14ac:dyDescent="0.25">
      <c r="B255" s="127" t="str">
        <f t="shared" si="14"/>
        <v/>
      </c>
      <c r="C255" s="127" t="str">
        <f t="shared" si="15"/>
        <v/>
      </c>
      <c r="D255" s="488"/>
      <c r="E255" s="488"/>
      <c r="F255" s="585" t="str">
        <f t="shared" si="12"/>
        <v/>
      </c>
      <c r="G255" s="586"/>
      <c r="H255" s="587"/>
      <c r="I255" s="827"/>
      <c r="J255" s="828"/>
      <c r="K255" s="489"/>
      <c r="L255" s="490" t="str">
        <f t="shared" si="13"/>
        <v/>
      </c>
      <c r="M255" s="491"/>
      <c r="N255" s="492"/>
      <c r="O255" s="493"/>
      <c r="P255" s="494"/>
    </row>
    <row r="256" spans="2:16" ht="20.100000000000001" customHeight="1" x14ac:dyDescent="0.25">
      <c r="B256" s="127" t="str">
        <f t="shared" si="14"/>
        <v/>
      </c>
      <c r="C256" s="127" t="str">
        <f t="shared" si="15"/>
        <v/>
      </c>
      <c r="D256" s="488"/>
      <c r="E256" s="488"/>
      <c r="F256" s="585" t="str">
        <f t="shared" si="12"/>
        <v/>
      </c>
      <c r="G256" s="586"/>
      <c r="H256" s="587"/>
      <c r="I256" s="827"/>
      <c r="J256" s="828"/>
      <c r="K256" s="489"/>
      <c r="L256" s="490" t="str">
        <f t="shared" si="13"/>
        <v/>
      </c>
      <c r="M256" s="491"/>
      <c r="N256" s="492"/>
      <c r="O256" s="493"/>
      <c r="P256" s="494"/>
    </row>
    <row r="257" spans="2:16" ht="20.100000000000001" customHeight="1" x14ac:dyDescent="0.25">
      <c r="B257" s="127" t="str">
        <f t="shared" si="14"/>
        <v/>
      </c>
      <c r="C257" s="127" t="str">
        <f t="shared" si="15"/>
        <v/>
      </c>
      <c r="D257" s="488"/>
      <c r="E257" s="488"/>
      <c r="F257" s="585" t="str">
        <f t="shared" si="12"/>
        <v/>
      </c>
      <c r="G257" s="586"/>
      <c r="H257" s="587"/>
      <c r="I257" s="827"/>
      <c r="J257" s="828"/>
      <c r="K257" s="489"/>
      <c r="L257" s="490" t="str">
        <f t="shared" si="13"/>
        <v/>
      </c>
      <c r="M257" s="491"/>
      <c r="N257" s="492"/>
      <c r="O257" s="493"/>
      <c r="P257" s="494"/>
    </row>
    <row r="258" spans="2:16" ht="20.100000000000001" customHeight="1" x14ac:dyDescent="0.25">
      <c r="B258" s="127" t="str">
        <f t="shared" si="14"/>
        <v/>
      </c>
      <c r="C258" s="127" t="str">
        <f t="shared" si="15"/>
        <v/>
      </c>
      <c r="D258" s="488"/>
      <c r="E258" s="488"/>
      <c r="F258" s="585" t="str">
        <f t="shared" si="12"/>
        <v/>
      </c>
      <c r="G258" s="586"/>
      <c r="H258" s="587"/>
      <c r="I258" s="827"/>
      <c r="J258" s="828"/>
      <c r="K258" s="489"/>
      <c r="L258" s="490" t="str">
        <f t="shared" si="13"/>
        <v/>
      </c>
      <c r="M258" s="491"/>
      <c r="N258" s="492"/>
      <c r="O258" s="493"/>
      <c r="P258" s="494"/>
    </row>
    <row r="259" spans="2:16" ht="20.100000000000001" customHeight="1" x14ac:dyDescent="0.25">
      <c r="B259" s="127" t="str">
        <f t="shared" si="14"/>
        <v/>
      </c>
      <c r="C259" s="127" t="str">
        <f t="shared" si="15"/>
        <v/>
      </c>
      <c r="D259" s="488"/>
      <c r="E259" s="488"/>
      <c r="F259" s="585" t="str">
        <f t="shared" si="12"/>
        <v/>
      </c>
      <c r="G259" s="586"/>
      <c r="H259" s="587"/>
      <c r="I259" s="827"/>
      <c r="J259" s="828"/>
      <c r="K259" s="489"/>
      <c r="L259" s="490" t="str">
        <f t="shared" si="13"/>
        <v/>
      </c>
      <c r="M259" s="491"/>
      <c r="N259" s="492"/>
      <c r="O259" s="493"/>
      <c r="P259" s="494"/>
    </row>
    <row r="260" spans="2:16" ht="20.100000000000001" customHeight="1" x14ac:dyDescent="0.25">
      <c r="B260" s="127" t="str">
        <f t="shared" si="14"/>
        <v/>
      </c>
      <c r="C260" s="127" t="str">
        <f t="shared" si="15"/>
        <v/>
      </c>
      <c r="D260" s="488"/>
      <c r="E260" s="488"/>
      <c r="F260" s="585" t="str">
        <f t="shared" si="12"/>
        <v/>
      </c>
      <c r="G260" s="586"/>
      <c r="H260" s="587"/>
      <c r="I260" s="827"/>
      <c r="J260" s="828"/>
      <c r="K260" s="489"/>
      <c r="L260" s="490" t="str">
        <f t="shared" si="13"/>
        <v/>
      </c>
      <c r="M260" s="491"/>
      <c r="N260" s="492"/>
      <c r="O260" s="493"/>
      <c r="P260" s="494"/>
    </row>
    <row r="261" spans="2:16" ht="20.100000000000001" customHeight="1" x14ac:dyDescent="0.25">
      <c r="B261" s="127" t="str">
        <f t="shared" si="14"/>
        <v/>
      </c>
      <c r="C261" s="127" t="str">
        <f t="shared" si="15"/>
        <v/>
      </c>
      <c r="D261" s="488"/>
      <c r="E261" s="488"/>
      <c r="F261" s="585" t="str">
        <f t="shared" si="12"/>
        <v/>
      </c>
      <c r="G261" s="586"/>
      <c r="H261" s="587"/>
      <c r="I261" s="827"/>
      <c r="J261" s="828"/>
      <c r="K261" s="489"/>
      <c r="L261" s="490" t="str">
        <f t="shared" si="13"/>
        <v/>
      </c>
      <c r="M261" s="491"/>
      <c r="N261" s="492"/>
      <c r="O261" s="493"/>
      <c r="P261" s="494"/>
    </row>
    <row r="262" spans="2:16" ht="20.100000000000001" customHeight="1" x14ac:dyDescent="0.25">
      <c r="B262" s="127" t="str">
        <f t="shared" si="14"/>
        <v/>
      </c>
      <c r="C262" s="127" t="str">
        <f t="shared" si="15"/>
        <v/>
      </c>
      <c r="D262" s="488"/>
      <c r="E262" s="488"/>
      <c r="F262" s="585" t="str">
        <f t="shared" si="12"/>
        <v/>
      </c>
      <c r="G262" s="586"/>
      <c r="H262" s="587"/>
      <c r="I262" s="827"/>
      <c r="J262" s="828"/>
      <c r="K262" s="489"/>
      <c r="L262" s="490" t="str">
        <f t="shared" si="13"/>
        <v/>
      </c>
      <c r="M262" s="491"/>
      <c r="N262" s="492"/>
      <c r="O262" s="493"/>
      <c r="P262" s="494"/>
    </row>
    <row r="263" spans="2:16" ht="20.100000000000001" customHeight="1" x14ac:dyDescent="0.25">
      <c r="B263" s="127" t="str">
        <f t="shared" si="14"/>
        <v/>
      </c>
      <c r="C263" s="127" t="str">
        <f t="shared" si="15"/>
        <v/>
      </c>
      <c r="D263" s="488"/>
      <c r="E263" s="488"/>
      <c r="F263" s="585" t="str">
        <f t="shared" si="12"/>
        <v/>
      </c>
      <c r="G263" s="586"/>
      <c r="H263" s="587"/>
      <c r="I263" s="827"/>
      <c r="J263" s="828"/>
      <c r="K263" s="489"/>
      <c r="L263" s="490" t="str">
        <f t="shared" si="13"/>
        <v/>
      </c>
      <c r="M263" s="491"/>
      <c r="N263" s="492"/>
      <c r="O263" s="493"/>
      <c r="P263" s="494"/>
    </row>
    <row r="264" spans="2:16" ht="20.100000000000001" customHeight="1" x14ac:dyDescent="0.25">
      <c r="B264" s="127" t="str">
        <f t="shared" si="14"/>
        <v/>
      </c>
      <c r="C264" s="127" t="str">
        <f t="shared" si="15"/>
        <v/>
      </c>
      <c r="D264" s="488"/>
      <c r="E264" s="488"/>
      <c r="F264" s="585" t="str">
        <f t="shared" ref="F264:F327" si="16">IF(H264&lt;&gt;"",INDEX(INDEX(tableau_age_pd,MATCH(B264,styleage_page_agepoids,0),0),IF(H264&lt;INDEX(tableau_age_pd,MATCH(B264,styleage_page_agepoids,0),1),1,IFERROR(MATCH(H264,INDEX(tableau_age_pd,MATCH(B264,styleage_page_agepoids,0),0),0),MATCH(H264,INDEX(tableau_age_pd,MATCH(B264,styleage_page_agepoids,0),0),1)+1))),IF(G264&lt;&gt;"",G264,""))</f>
        <v/>
      </c>
      <c r="G264" s="586"/>
      <c r="H264" s="587"/>
      <c r="I264" s="827"/>
      <c r="J264" s="828"/>
      <c r="K264" s="489"/>
      <c r="L264" s="490" t="str">
        <f t="shared" ref="L264:L327" si="17">IF(AND(K264&lt;&gt;"",D264&lt;&gt;"",E264&lt;&gt;"",F264&lt;&gt;"",M264&lt;&gt;""),SUMPRODUCT(($D$8:$D$508=D264)*($E$8:$E$508=E264)*($F$8:$F$508=F264)*(NOT(ISBLANK($K$8:$K$508)))*(K264&gt;$K$8:$K$508))+1,"")</f>
        <v/>
      </c>
      <c r="M264" s="491"/>
      <c r="N264" s="492"/>
      <c r="O264" s="493"/>
      <c r="P264" s="494"/>
    </row>
    <row r="265" spans="2:16" ht="20.100000000000001" customHeight="1" x14ac:dyDescent="0.25">
      <c r="B265" s="127" t="str">
        <f t="shared" ref="B265:B328" si="18">D265&amp;E265</f>
        <v/>
      </c>
      <c r="C265" s="127" t="str">
        <f t="shared" ref="C265:C328" si="19">D265&amp;E265&amp;F265&amp;L265</f>
        <v/>
      </c>
      <c r="D265" s="488"/>
      <c r="E265" s="488"/>
      <c r="F265" s="585" t="str">
        <f t="shared" si="16"/>
        <v/>
      </c>
      <c r="G265" s="586"/>
      <c r="H265" s="587"/>
      <c r="I265" s="827"/>
      <c r="J265" s="828"/>
      <c r="K265" s="489"/>
      <c r="L265" s="490" t="str">
        <f t="shared" si="17"/>
        <v/>
      </c>
      <c r="M265" s="491"/>
      <c r="N265" s="492"/>
      <c r="O265" s="493"/>
      <c r="P265" s="494"/>
    </row>
    <row r="266" spans="2:16" ht="20.100000000000001" customHeight="1" x14ac:dyDescent="0.25">
      <c r="B266" s="127" t="str">
        <f t="shared" si="18"/>
        <v/>
      </c>
      <c r="C266" s="127" t="str">
        <f t="shared" si="19"/>
        <v/>
      </c>
      <c r="D266" s="488"/>
      <c r="E266" s="488"/>
      <c r="F266" s="585" t="str">
        <f t="shared" si="16"/>
        <v/>
      </c>
      <c r="G266" s="586"/>
      <c r="H266" s="587"/>
      <c r="I266" s="827"/>
      <c r="J266" s="828"/>
      <c r="K266" s="489"/>
      <c r="L266" s="490" t="str">
        <f t="shared" si="17"/>
        <v/>
      </c>
      <c r="M266" s="491"/>
      <c r="N266" s="492"/>
      <c r="O266" s="493"/>
      <c r="P266" s="494"/>
    </row>
    <row r="267" spans="2:16" ht="20.100000000000001" customHeight="1" x14ac:dyDescent="0.25">
      <c r="B267" s="127" t="str">
        <f t="shared" si="18"/>
        <v/>
      </c>
      <c r="C267" s="127" t="str">
        <f t="shared" si="19"/>
        <v/>
      </c>
      <c r="D267" s="488"/>
      <c r="E267" s="488"/>
      <c r="F267" s="585" t="str">
        <f t="shared" si="16"/>
        <v/>
      </c>
      <c r="G267" s="586"/>
      <c r="H267" s="587"/>
      <c r="I267" s="827"/>
      <c r="J267" s="828"/>
      <c r="K267" s="489"/>
      <c r="L267" s="490" t="str">
        <f t="shared" si="17"/>
        <v/>
      </c>
      <c r="M267" s="491"/>
      <c r="N267" s="492"/>
      <c r="O267" s="493"/>
      <c r="P267" s="494"/>
    </row>
    <row r="268" spans="2:16" ht="20.100000000000001" customHeight="1" x14ac:dyDescent="0.25">
      <c r="B268" s="127" t="str">
        <f t="shared" si="18"/>
        <v/>
      </c>
      <c r="C268" s="127" t="str">
        <f t="shared" si="19"/>
        <v/>
      </c>
      <c r="D268" s="488"/>
      <c r="E268" s="488"/>
      <c r="F268" s="585" t="str">
        <f t="shared" si="16"/>
        <v/>
      </c>
      <c r="G268" s="586"/>
      <c r="H268" s="587"/>
      <c r="I268" s="827"/>
      <c r="J268" s="828"/>
      <c r="K268" s="489"/>
      <c r="L268" s="490" t="str">
        <f t="shared" si="17"/>
        <v/>
      </c>
      <c r="M268" s="491"/>
      <c r="N268" s="492"/>
      <c r="O268" s="493"/>
      <c r="P268" s="494"/>
    </row>
    <row r="269" spans="2:16" ht="20.100000000000001" customHeight="1" x14ac:dyDescent="0.25">
      <c r="B269" s="127" t="str">
        <f t="shared" si="18"/>
        <v/>
      </c>
      <c r="C269" s="127" t="str">
        <f t="shared" si="19"/>
        <v/>
      </c>
      <c r="D269" s="488"/>
      <c r="E269" s="488"/>
      <c r="F269" s="585" t="str">
        <f t="shared" si="16"/>
        <v/>
      </c>
      <c r="G269" s="586"/>
      <c r="H269" s="587"/>
      <c r="I269" s="827"/>
      <c r="J269" s="828"/>
      <c r="K269" s="489"/>
      <c r="L269" s="490" t="str">
        <f t="shared" si="17"/>
        <v/>
      </c>
      <c r="M269" s="491"/>
      <c r="N269" s="492"/>
      <c r="O269" s="493"/>
      <c r="P269" s="494"/>
    </row>
    <row r="270" spans="2:16" ht="20.100000000000001" customHeight="1" x14ac:dyDescent="0.25">
      <c r="B270" s="127" t="str">
        <f t="shared" si="18"/>
        <v/>
      </c>
      <c r="C270" s="127" t="str">
        <f t="shared" si="19"/>
        <v/>
      </c>
      <c r="D270" s="488"/>
      <c r="E270" s="488"/>
      <c r="F270" s="585" t="str">
        <f t="shared" si="16"/>
        <v/>
      </c>
      <c r="G270" s="586"/>
      <c r="H270" s="587"/>
      <c r="I270" s="827"/>
      <c r="J270" s="828"/>
      <c r="K270" s="489"/>
      <c r="L270" s="490" t="str">
        <f t="shared" si="17"/>
        <v/>
      </c>
      <c r="M270" s="491"/>
      <c r="N270" s="492"/>
      <c r="O270" s="493"/>
      <c r="P270" s="494"/>
    </row>
    <row r="271" spans="2:16" ht="20.100000000000001" customHeight="1" x14ac:dyDescent="0.25">
      <c r="B271" s="127" t="str">
        <f t="shared" si="18"/>
        <v/>
      </c>
      <c r="C271" s="127" t="str">
        <f t="shared" si="19"/>
        <v/>
      </c>
      <c r="D271" s="488"/>
      <c r="E271" s="488"/>
      <c r="F271" s="585" t="str">
        <f t="shared" si="16"/>
        <v/>
      </c>
      <c r="G271" s="586"/>
      <c r="H271" s="587"/>
      <c r="I271" s="827"/>
      <c r="J271" s="828"/>
      <c r="K271" s="489"/>
      <c r="L271" s="490" t="str">
        <f t="shared" si="17"/>
        <v/>
      </c>
      <c r="M271" s="491"/>
      <c r="N271" s="492"/>
      <c r="O271" s="493"/>
      <c r="P271" s="494"/>
    </row>
    <row r="272" spans="2:16" ht="20.100000000000001" customHeight="1" x14ac:dyDescent="0.25">
      <c r="B272" s="127" t="str">
        <f t="shared" si="18"/>
        <v/>
      </c>
      <c r="C272" s="127" t="str">
        <f t="shared" si="19"/>
        <v/>
      </c>
      <c r="D272" s="488"/>
      <c r="E272" s="488"/>
      <c r="F272" s="585" t="str">
        <f t="shared" si="16"/>
        <v/>
      </c>
      <c r="G272" s="586"/>
      <c r="H272" s="587"/>
      <c r="I272" s="827"/>
      <c r="J272" s="828"/>
      <c r="K272" s="489"/>
      <c r="L272" s="490" t="str">
        <f t="shared" si="17"/>
        <v/>
      </c>
      <c r="M272" s="491"/>
      <c r="N272" s="492"/>
      <c r="O272" s="493"/>
      <c r="P272" s="494"/>
    </row>
    <row r="273" spans="2:17" ht="20.100000000000001" customHeight="1" x14ac:dyDescent="0.25">
      <c r="B273" s="127" t="str">
        <f t="shared" si="18"/>
        <v/>
      </c>
      <c r="C273" s="127" t="str">
        <f t="shared" si="19"/>
        <v/>
      </c>
      <c r="D273" s="488"/>
      <c r="E273" s="488"/>
      <c r="F273" s="585" t="str">
        <f t="shared" si="16"/>
        <v/>
      </c>
      <c r="G273" s="586"/>
      <c r="H273" s="587"/>
      <c r="I273" s="827"/>
      <c r="J273" s="828"/>
      <c r="K273" s="489"/>
      <c r="L273" s="490" t="str">
        <f t="shared" si="17"/>
        <v/>
      </c>
      <c r="M273" s="491"/>
      <c r="N273" s="492"/>
      <c r="O273" s="493"/>
      <c r="P273" s="494"/>
    </row>
    <row r="274" spans="2:17" ht="20.100000000000001" customHeight="1" x14ac:dyDescent="0.25">
      <c r="B274" s="127" t="str">
        <f t="shared" si="18"/>
        <v/>
      </c>
      <c r="C274" s="127" t="str">
        <f t="shared" si="19"/>
        <v/>
      </c>
      <c r="D274" s="488"/>
      <c r="E274" s="488"/>
      <c r="F274" s="585" t="str">
        <f t="shared" si="16"/>
        <v/>
      </c>
      <c r="G274" s="586"/>
      <c r="H274" s="587"/>
      <c r="I274" s="827"/>
      <c r="J274" s="828"/>
      <c r="K274" s="489"/>
      <c r="L274" s="490" t="str">
        <f t="shared" si="17"/>
        <v/>
      </c>
      <c r="M274" s="491"/>
      <c r="N274" s="492"/>
      <c r="O274" s="493"/>
      <c r="P274" s="494"/>
    </row>
    <row r="275" spans="2:17" ht="20.100000000000001" customHeight="1" x14ac:dyDescent="0.25">
      <c r="B275" s="127" t="str">
        <f t="shared" si="18"/>
        <v/>
      </c>
      <c r="C275" s="127" t="str">
        <f t="shared" si="19"/>
        <v/>
      </c>
      <c r="D275" s="488"/>
      <c r="E275" s="488"/>
      <c r="F275" s="585" t="str">
        <f t="shared" si="16"/>
        <v/>
      </c>
      <c r="G275" s="586"/>
      <c r="H275" s="587"/>
      <c r="I275" s="827"/>
      <c r="J275" s="828"/>
      <c r="K275" s="489"/>
      <c r="L275" s="490" t="str">
        <f t="shared" si="17"/>
        <v/>
      </c>
      <c r="M275" s="491"/>
      <c r="N275" s="492"/>
      <c r="O275" s="493"/>
      <c r="P275" s="494"/>
    </row>
    <row r="276" spans="2:17" ht="20.100000000000001" customHeight="1" x14ac:dyDescent="0.25">
      <c r="B276" s="127" t="str">
        <f t="shared" si="18"/>
        <v/>
      </c>
      <c r="C276" s="127" t="str">
        <f t="shared" si="19"/>
        <v/>
      </c>
      <c r="D276" s="488"/>
      <c r="E276" s="488"/>
      <c r="F276" s="585" t="str">
        <f t="shared" si="16"/>
        <v/>
      </c>
      <c r="G276" s="586"/>
      <c r="H276" s="587"/>
      <c r="I276" s="827"/>
      <c r="J276" s="828"/>
      <c r="K276" s="489"/>
      <c r="L276" s="490" t="str">
        <f t="shared" si="17"/>
        <v/>
      </c>
      <c r="M276" s="491"/>
      <c r="N276" s="492"/>
      <c r="O276" s="493"/>
      <c r="P276" s="494"/>
    </row>
    <row r="277" spans="2:17" ht="20.100000000000001" customHeight="1" x14ac:dyDescent="0.25">
      <c r="B277" s="127" t="str">
        <f t="shared" si="18"/>
        <v/>
      </c>
      <c r="C277" s="127" t="str">
        <f t="shared" si="19"/>
        <v/>
      </c>
      <c r="D277" s="488"/>
      <c r="E277" s="488"/>
      <c r="F277" s="585" t="str">
        <f t="shared" si="16"/>
        <v/>
      </c>
      <c r="G277" s="586"/>
      <c r="H277" s="587"/>
      <c r="I277" s="827"/>
      <c r="J277" s="828"/>
      <c r="K277" s="489"/>
      <c r="L277" s="490" t="str">
        <f t="shared" si="17"/>
        <v/>
      </c>
      <c r="M277" s="491"/>
      <c r="N277" s="492"/>
      <c r="O277" s="493"/>
      <c r="P277" s="494"/>
      <c r="Q277" s="486"/>
    </row>
    <row r="278" spans="2:17" ht="20.100000000000001" customHeight="1" x14ac:dyDescent="0.25">
      <c r="B278" s="127" t="str">
        <f t="shared" si="18"/>
        <v/>
      </c>
      <c r="C278" s="127" t="str">
        <f t="shared" si="19"/>
        <v/>
      </c>
      <c r="D278" s="488"/>
      <c r="E278" s="488"/>
      <c r="F278" s="585" t="str">
        <f t="shared" si="16"/>
        <v/>
      </c>
      <c r="G278" s="586"/>
      <c r="H278" s="587"/>
      <c r="I278" s="827"/>
      <c r="J278" s="828"/>
      <c r="K278" s="489"/>
      <c r="L278" s="490" t="str">
        <f t="shared" si="17"/>
        <v/>
      </c>
      <c r="M278" s="491"/>
      <c r="N278" s="492"/>
      <c r="O278" s="493"/>
      <c r="P278" s="494"/>
      <c r="Q278" s="487"/>
    </row>
    <row r="279" spans="2:17" ht="20.100000000000001" customHeight="1" x14ac:dyDescent="0.25">
      <c r="B279" s="127" t="str">
        <f t="shared" si="18"/>
        <v/>
      </c>
      <c r="C279" s="127" t="str">
        <f t="shared" si="19"/>
        <v/>
      </c>
      <c r="D279" s="488"/>
      <c r="E279" s="488"/>
      <c r="F279" s="585" t="str">
        <f t="shared" si="16"/>
        <v/>
      </c>
      <c r="G279" s="586"/>
      <c r="H279" s="587"/>
      <c r="I279" s="827"/>
      <c r="J279" s="828"/>
      <c r="K279" s="489"/>
      <c r="L279" s="490" t="str">
        <f t="shared" si="17"/>
        <v/>
      </c>
      <c r="M279" s="491"/>
      <c r="N279" s="492"/>
      <c r="O279" s="493"/>
      <c r="P279" s="494"/>
    </row>
    <row r="280" spans="2:17" ht="20.100000000000001" customHeight="1" x14ac:dyDescent="0.25">
      <c r="B280" s="127" t="str">
        <f t="shared" si="18"/>
        <v/>
      </c>
      <c r="C280" s="127" t="str">
        <f t="shared" si="19"/>
        <v/>
      </c>
      <c r="D280" s="488"/>
      <c r="E280" s="488"/>
      <c r="F280" s="585" t="str">
        <f t="shared" si="16"/>
        <v/>
      </c>
      <c r="G280" s="586"/>
      <c r="H280" s="587"/>
      <c r="I280" s="827"/>
      <c r="J280" s="828"/>
      <c r="K280" s="489"/>
      <c r="L280" s="490" t="str">
        <f t="shared" si="17"/>
        <v/>
      </c>
      <c r="M280" s="491"/>
      <c r="N280" s="492"/>
      <c r="O280" s="493"/>
      <c r="P280" s="494"/>
    </row>
    <row r="281" spans="2:17" ht="20.100000000000001" customHeight="1" x14ac:dyDescent="0.25">
      <c r="B281" s="127" t="str">
        <f t="shared" si="18"/>
        <v/>
      </c>
      <c r="C281" s="127" t="str">
        <f t="shared" si="19"/>
        <v/>
      </c>
      <c r="D281" s="488"/>
      <c r="E281" s="488"/>
      <c r="F281" s="585" t="str">
        <f t="shared" si="16"/>
        <v/>
      </c>
      <c r="G281" s="586"/>
      <c r="H281" s="587"/>
      <c r="I281" s="827"/>
      <c r="J281" s="828"/>
      <c r="K281" s="489"/>
      <c r="L281" s="490" t="str">
        <f t="shared" si="17"/>
        <v/>
      </c>
      <c r="M281" s="491"/>
      <c r="N281" s="492"/>
      <c r="O281" s="493"/>
      <c r="P281" s="494"/>
    </row>
    <row r="282" spans="2:17" ht="20.100000000000001" customHeight="1" x14ac:dyDescent="0.25">
      <c r="B282" s="127" t="str">
        <f t="shared" si="18"/>
        <v/>
      </c>
      <c r="C282" s="127" t="str">
        <f t="shared" si="19"/>
        <v/>
      </c>
      <c r="D282" s="488"/>
      <c r="E282" s="488"/>
      <c r="F282" s="585" t="str">
        <f t="shared" si="16"/>
        <v/>
      </c>
      <c r="G282" s="586"/>
      <c r="H282" s="587"/>
      <c r="I282" s="827"/>
      <c r="J282" s="828"/>
      <c r="K282" s="489"/>
      <c r="L282" s="490" t="str">
        <f t="shared" si="17"/>
        <v/>
      </c>
      <c r="M282" s="491"/>
      <c r="N282" s="492"/>
      <c r="O282" s="493"/>
      <c r="P282" s="494"/>
    </row>
    <row r="283" spans="2:17" ht="20.100000000000001" customHeight="1" x14ac:dyDescent="0.25">
      <c r="B283" s="127" t="str">
        <f t="shared" si="18"/>
        <v/>
      </c>
      <c r="C283" s="127" t="str">
        <f t="shared" si="19"/>
        <v/>
      </c>
      <c r="D283" s="488"/>
      <c r="E283" s="488"/>
      <c r="F283" s="585" t="str">
        <f t="shared" si="16"/>
        <v/>
      </c>
      <c r="G283" s="586"/>
      <c r="H283" s="587"/>
      <c r="I283" s="827"/>
      <c r="J283" s="828"/>
      <c r="K283" s="489"/>
      <c r="L283" s="490" t="str">
        <f t="shared" si="17"/>
        <v/>
      </c>
      <c r="M283" s="491"/>
      <c r="N283" s="492"/>
      <c r="O283" s="493"/>
      <c r="P283" s="494"/>
    </row>
    <row r="284" spans="2:17" ht="20.100000000000001" customHeight="1" x14ac:dyDescent="0.25">
      <c r="B284" s="127" t="str">
        <f t="shared" si="18"/>
        <v/>
      </c>
      <c r="C284" s="127" t="str">
        <f t="shared" si="19"/>
        <v/>
      </c>
      <c r="D284" s="488"/>
      <c r="E284" s="488"/>
      <c r="F284" s="585" t="str">
        <f t="shared" si="16"/>
        <v/>
      </c>
      <c r="G284" s="586"/>
      <c r="H284" s="587"/>
      <c r="I284" s="827"/>
      <c r="J284" s="828"/>
      <c r="K284" s="489"/>
      <c r="L284" s="490" t="str">
        <f t="shared" si="17"/>
        <v/>
      </c>
      <c r="M284" s="491"/>
      <c r="N284" s="492"/>
      <c r="O284" s="493"/>
      <c r="P284" s="494"/>
    </row>
    <row r="285" spans="2:17" ht="20.100000000000001" customHeight="1" x14ac:dyDescent="0.25">
      <c r="B285" s="127" t="str">
        <f t="shared" si="18"/>
        <v/>
      </c>
      <c r="C285" s="127" t="str">
        <f t="shared" si="19"/>
        <v/>
      </c>
      <c r="D285" s="488"/>
      <c r="E285" s="488"/>
      <c r="F285" s="585" t="str">
        <f t="shared" si="16"/>
        <v/>
      </c>
      <c r="G285" s="586"/>
      <c r="H285" s="587"/>
      <c r="I285" s="827"/>
      <c r="J285" s="828"/>
      <c r="K285" s="489"/>
      <c r="L285" s="490" t="str">
        <f t="shared" si="17"/>
        <v/>
      </c>
      <c r="M285" s="491"/>
      <c r="N285" s="492"/>
      <c r="O285" s="493"/>
      <c r="P285" s="494"/>
    </row>
    <row r="286" spans="2:17" ht="20.100000000000001" customHeight="1" x14ac:dyDescent="0.25">
      <c r="B286" s="127" t="str">
        <f t="shared" si="18"/>
        <v/>
      </c>
      <c r="C286" s="127" t="str">
        <f t="shared" si="19"/>
        <v/>
      </c>
      <c r="D286" s="488"/>
      <c r="E286" s="488"/>
      <c r="F286" s="585" t="str">
        <f t="shared" si="16"/>
        <v/>
      </c>
      <c r="G286" s="586"/>
      <c r="H286" s="587"/>
      <c r="I286" s="827"/>
      <c r="J286" s="828"/>
      <c r="K286" s="489"/>
      <c r="L286" s="490" t="str">
        <f t="shared" si="17"/>
        <v/>
      </c>
      <c r="M286" s="491"/>
      <c r="N286" s="492"/>
      <c r="O286" s="493"/>
      <c r="P286" s="494"/>
    </row>
    <row r="287" spans="2:17" ht="20.100000000000001" customHeight="1" x14ac:dyDescent="0.25">
      <c r="B287" s="127" t="str">
        <f t="shared" si="18"/>
        <v/>
      </c>
      <c r="C287" s="127" t="str">
        <f t="shared" si="19"/>
        <v/>
      </c>
      <c r="D287" s="488"/>
      <c r="E287" s="488"/>
      <c r="F287" s="585" t="str">
        <f t="shared" si="16"/>
        <v/>
      </c>
      <c r="G287" s="586"/>
      <c r="H287" s="587"/>
      <c r="I287" s="827"/>
      <c r="J287" s="828"/>
      <c r="K287" s="489"/>
      <c r="L287" s="490" t="str">
        <f t="shared" si="17"/>
        <v/>
      </c>
      <c r="M287" s="491"/>
      <c r="N287" s="492"/>
      <c r="O287" s="493"/>
      <c r="P287" s="494"/>
    </row>
    <row r="288" spans="2:17" ht="20.100000000000001" customHeight="1" x14ac:dyDescent="0.25">
      <c r="B288" s="127" t="str">
        <f t="shared" si="18"/>
        <v/>
      </c>
      <c r="C288" s="127" t="str">
        <f t="shared" si="19"/>
        <v/>
      </c>
      <c r="D288" s="488"/>
      <c r="E288" s="488"/>
      <c r="F288" s="585" t="str">
        <f t="shared" si="16"/>
        <v/>
      </c>
      <c r="G288" s="586"/>
      <c r="H288" s="587"/>
      <c r="I288" s="827"/>
      <c r="J288" s="828"/>
      <c r="K288" s="489"/>
      <c r="L288" s="490" t="str">
        <f t="shared" si="17"/>
        <v/>
      </c>
      <c r="M288" s="491"/>
      <c r="N288" s="492"/>
      <c r="O288" s="493"/>
      <c r="P288" s="494"/>
    </row>
    <row r="289" spans="2:16" ht="20.100000000000001" customHeight="1" x14ac:dyDescent="0.25">
      <c r="B289" s="127" t="str">
        <f t="shared" si="18"/>
        <v/>
      </c>
      <c r="C289" s="127" t="str">
        <f t="shared" si="19"/>
        <v/>
      </c>
      <c r="D289" s="488"/>
      <c r="E289" s="488"/>
      <c r="F289" s="585" t="str">
        <f t="shared" si="16"/>
        <v/>
      </c>
      <c r="G289" s="586"/>
      <c r="H289" s="587"/>
      <c r="I289" s="827"/>
      <c r="J289" s="828"/>
      <c r="K289" s="489"/>
      <c r="L289" s="490" t="str">
        <f t="shared" si="17"/>
        <v/>
      </c>
      <c r="M289" s="491"/>
      <c r="N289" s="492"/>
      <c r="O289" s="493"/>
      <c r="P289" s="494"/>
    </row>
    <row r="290" spans="2:16" ht="20.100000000000001" customHeight="1" x14ac:dyDescent="0.25">
      <c r="B290" s="127" t="str">
        <f t="shared" si="18"/>
        <v/>
      </c>
      <c r="C290" s="127" t="str">
        <f t="shared" si="19"/>
        <v/>
      </c>
      <c r="D290" s="488"/>
      <c r="E290" s="488"/>
      <c r="F290" s="585" t="str">
        <f t="shared" si="16"/>
        <v/>
      </c>
      <c r="G290" s="586"/>
      <c r="H290" s="587"/>
      <c r="I290" s="827"/>
      <c r="J290" s="828"/>
      <c r="K290" s="489"/>
      <c r="L290" s="490" t="str">
        <f t="shared" si="17"/>
        <v/>
      </c>
      <c r="M290" s="491"/>
      <c r="N290" s="492"/>
      <c r="O290" s="493"/>
      <c r="P290" s="494"/>
    </row>
    <row r="291" spans="2:16" ht="20.100000000000001" customHeight="1" x14ac:dyDescent="0.25">
      <c r="B291" s="127" t="str">
        <f t="shared" si="18"/>
        <v/>
      </c>
      <c r="C291" s="127" t="str">
        <f t="shared" si="19"/>
        <v/>
      </c>
      <c r="D291" s="488"/>
      <c r="E291" s="488"/>
      <c r="F291" s="585" t="str">
        <f t="shared" si="16"/>
        <v/>
      </c>
      <c r="G291" s="586"/>
      <c r="H291" s="587"/>
      <c r="I291" s="827"/>
      <c r="J291" s="828"/>
      <c r="K291" s="489"/>
      <c r="L291" s="490" t="str">
        <f t="shared" si="17"/>
        <v/>
      </c>
      <c r="M291" s="491"/>
      <c r="N291" s="492"/>
      <c r="O291" s="493"/>
      <c r="P291" s="494"/>
    </row>
    <row r="292" spans="2:16" ht="20.100000000000001" customHeight="1" x14ac:dyDescent="0.25">
      <c r="B292" s="127" t="str">
        <f t="shared" si="18"/>
        <v/>
      </c>
      <c r="C292" s="127" t="str">
        <f t="shared" si="19"/>
        <v/>
      </c>
      <c r="D292" s="488"/>
      <c r="E292" s="488"/>
      <c r="F292" s="585" t="str">
        <f t="shared" si="16"/>
        <v/>
      </c>
      <c r="G292" s="586"/>
      <c r="H292" s="587"/>
      <c r="I292" s="827"/>
      <c r="J292" s="828"/>
      <c r="K292" s="489"/>
      <c r="L292" s="490" t="str">
        <f t="shared" si="17"/>
        <v/>
      </c>
      <c r="M292" s="491"/>
      <c r="N292" s="492"/>
      <c r="O292" s="493"/>
      <c r="P292" s="494"/>
    </row>
    <row r="293" spans="2:16" ht="20.100000000000001" customHeight="1" x14ac:dyDescent="0.25">
      <c r="B293" s="127" t="str">
        <f t="shared" si="18"/>
        <v/>
      </c>
      <c r="C293" s="127" t="str">
        <f t="shared" si="19"/>
        <v/>
      </c>
      <c r="D293" s="488"/>
      <c r="E293" s="488"/>
      <c r="F293" s="585" t="str">
        <f t="shared" si="16"/>
        <v/>
      </c>
      <c r="G293" s="586"/>
      <c r="H293" s="587"/>
      <c r="I293" s="827"/>
      <c r="J293" s="828"/>
      <c r="K293" s="489"/>
      <c r="L293" s="490" t="str">
        <f t="shared" si="17"/>
        <v/>
      </c>
      <c r="M293" s="491"/>
      <c r="N293" s="492"/>
      <c r="O293" s="493"/>
      <c r="P293" s="494"/>
    </row>
    <row r="294" spans="2:16" ht="20.100000000000001" customHeight="1" x14ac:dyDescent="0.25">
      <c r="B294" s="127" t="str">
        <f t="shared" si="18"/>
        <v/>
      </c>
      <c r="C294" s="127" t="str">
        <f t="shared" si="19"/>
        <v/>
      </c>
      <c r="D294" s="488"/>
      <c r="E294" s="488"/>
      <c r="F294" s="585" t="str">
        <f t="shared" si="16"/>
        <v/>
      </c>
      <c r="G294" s="586"/>
      <c r="H294" s="587"/>
      <c r="I294" s="827"/>
      <c r="J294" s="828"/>
      <c r="K294" s="489"/>
      <c r="L294" s="490" t="str">
        <f t="shared" si="17"/>
        <v/>
      </c>
      <c r="M294" s="491"/>
      <c r="N294" s="492"/>
      <c r="O294" s="493"/>
      <c r="P294" s="494"/>
    </row>
    <row r="295" spans="2:16" ht="20.100000000000001" customHeight="1" x14ac:dyDescent="0.25">
      <c r="B295" s="127" t="str">
        <f t="shared" si="18"/>
        <v/>
      </c>
      <c r="C295" s="127" t="str">
        <f t="shared" si="19"/>
        <v/>
      </c>
      <c r="D295" s="488"/>
      <c r="E295" s="488"/>
      <c r="F295" s="585" t="str">
        <f t="shared" si="16"/>
        <v/>
      </c>
      <c r="G295" s="586"/>
      <c r="H295" s="587"/>
      <c r="I295" s="827"/>
      <c r="J295" s="828"/>
      <c r="K295" s="489"/>
      <c r="L295" s="490" t="str">
        <f t="shared" si="17"/>
        <v/>
      </c>
      <c r="M295" s="491"/>
      <c r="N295" s="492"/>
      <c r="O295" s="493"/>
      <c r="P295" s="494"/>
    </row>
    <row r="296" spans="2:16" ht="20.100000000000001" customHeight="1" x14ac:dyDescent="0.25">
      <c r="B296" s="127" t="str">
        <f t="shared" si="18"/>
        <v/>
      </c>
      <c r="C296" s="127" t="str">
        <f t="shared" si="19"/>
        <v/>
      </c>
      <c r="D296" s="488"/>
      <c r="E296" s="488"/>
      <c r="F296" s="585" t="str">
        <f t="shared" si="16"/>
        <v/>
      </c>
      <c r="G296" s="586"/>
      <c r="H296" s="587"/>
      <c r="I296" s="827"/>
      <c r="J296" s="828"/>
      <c r="K296" s="489"/>
      <c r="L296" s="490" t="str">
        <f t="shared" si="17"/>
        <v/>
      </c>
      <c r="M296" s="491"/>
      <c r="N296" s="492"/>
      <c r="O296" s="493"/>
      <c r="P296" s="494"/>
    </row>
    <row r="297" spans="2:16" ht="20.100000000000001" customHeight="1" x14ac:dyDescent="0.25">
      <c r="B297" s="127" t="str">
        <f t="shared" si="18"/>
        <v/>
      </c>
      <c r="C297" s="127" t="str">
        <f t="shared" si="19"/>
        <v/>
      </c>
      <c r="D297" s="488"/>
      <c r="E297" s="488"/>
      <c r="F297" s="585" t="str">
        <f t="shared" si="16"/>
        <v/>
      </c>
      <c r="G297" s="586"/>
      <c r="H297" s="587"/>
      <c r="I297" s="827"/>
      <c r="J297" s="828"/>
      <c r="K297" s="489"/>
      <c r="L297" s="490" t="str">
        <f t="shared" si="17"/>
        <v/>
      </c>
      <c r="M297" s="491"/>
      <c r="N297" s="492"/>
      <c r="O297" s="493"/>
      <c r="P297" s="494"/>
    </row>
    <row r="298" spans="2:16" ht="20.100000000000001" customHeight="1" x14ac:dyDescent="0.25">
      <c r="B298" s="127" t="str">
        <f t="shared" si="18"/>
        <v/>
      </c>
      <c r="C298" s="127" t="str">
        <f t="shared" si="19"/>
        <v/>
      </c>
      <c r="D298" s="488"/>
      <c r="E298" s="488"/>
      <c r="F298" s="585" t="str">
        <f t="shared" si="16"/>
        <v/>
      </c>
      <c r="G298" s="586"/>
      <c r="H298" s="587"/>
      <c r="I298" s="827"/>
      <c r="J298" s="828"/>
      <c r="K298" s="489"/>
      <c r="L298" s="490" t="str">
        <f t="shared" si="17"/>
        <v/>
      </c>
      <c r="M298" s="491"/>
      <c r="N298" s="492"/>
      <c r="O298" s="493"/>
      <c r="P298" s="494"/>
    </row>
    <row r="299" spans="2:16" ht="20.100000000000001" customHeight="1" x14ac:dyDescent="0.25">
      <c r="B299" s="127" t="str">
        <f t="shared" si="18"/>
        <v/>
      </c>
      <c r="C299" s="127" t="str">
        <f t="shared" si="19"/>
        <v/>
      </c>
      <c r="D299" s="488"/>
      <c r="E299" s="488"/>
      <c r="F299" s="585" t="str">
        <f t="shared" si="16"/>
        <v/>
      </c>
      <c r="G299" s="586"/>
      <c r="H299" s="587"/>
      <c r="I299" s="827"/>
      <c r="J299" s="828"/>
      <c r="K299" s="489"/>
      <c r="L299" s="490" t="str">
        <f t="shared" si="17"/>
        <v/>
      </c>
      <c r="M299" s="491"/>
      <c r="N299" s="492"/>
      <c r="O299" s="493"/>
      <c r="P299" s="494"/>
    </row>
    <row r="300" spans="2:16" ht="20.100000000000001" customHeight="1" x14ac:dyDescent="0.25">
      <c r="B300" s="127" t="str">
        <f t="shared" si="18"/>
        <v/>
      </c>
      <c r="C300" s="127" t="str">
        <f t="shared" si="19"/>
        <v/>
      </c>
      <c r="D300" s="488"/>
      <c r="E300" s="488"/>
      <c r="F300" s="585" t="str">
        <f t="shared" si="16"/>
        <v/>
      </c>
      <c r="G300" s="586"/>
      <c r="H300" s="587"/>
      <c r="I300" s="827"/>
      <c r="J300" s="828"/>
      <c r="K300" s="489"/>
      <c r="L300" s="490" t="str">
        <f t="shared" si="17"/>
        <v/>
      </c>
      <c r="M300" s="491"/>
      <c r="N300" s="492"/>
      <c r="O300" s="493"/>
      <c r="P300" s="494"/>
    </row>
    <row r="301" spans="2:16" ht="20.100000000000001" customHeight="1" x14ac:dyDescent="0.25">
      <c r="B301" s="127" t="str">
        <f t="shared" si="18"/>
        <v/>
      </c>
      <c r="C301" s="127" t="str">
        <f t="shared" si="19"/>
        <v/>
      </c>
      <c r="D301" s="488"/>
      <c r="E301" s="488"/>
      <c r="F301" s="585" t="str">
        <f t="shared" si="16"/>
        <v/>
      </c>
      <c r="G301" s="586"/>
      <c r="H301" s="587"/>
      <c r="I301" s="827"/>
      <c r="J301" s="828"/>
      <c r="K301" s="489"/>
      <c r="L301" s="490" t="str">
        <f t="shared" si="17"/>
        <v/>
      </c>
      <c r="M301" s="491"/>
      <c r="N301" s="492"/>
      <c r="O301" s="493"/>
      <c r="P301" s="494"/>
    </row>
    <row r="302" spans="2:16" ht="20.100000000000001" customHeight="1" x14ac:dyDescent="0.25">
      <c r="B302" s="127" t="str">
        <f t="shared" si="18"/>
        <v/>
      </c>
      <c r="C302" s="127" t="str">
        <f t="shared" si="19"/>
        <v/>
      </c>
      <c r="D302" s="488"/>
      <c r="E302" s="488"/>
      <c r="F302" s="585" t="str">
        <f t="shared" si="16"/>
        <v/>
      </c>
      <c r="G302" s="586"/>
      <c r="H302" s="587"/>
      <c r="I302" s="827"/>
      <c r="J302" s="828"/>
      <c r="K302" s="489"/>
      <c r="L302" s="490" t="str">
        <f t="shared" si="17"/>
        <v/>
      </c>
      <c r="M302" s="491"/>
      <c r="N302" s="492"/>
      <c r="O302" s="493"/>
      <c r="P302" s="494"/>
    </row>
    <row r="303" spans="2:16" ht="20.100000000000001" customHeight="1" x14ac:dyDescent="0.25">
      <c r="B303" s="127" t="str">
        <f t="shared" si="18"/>
        <v/>
      </c>
      <c r="C303" s="127" t="str">
        <f t="shared" si="19"/>
        <v/>
      </c>
      <c r="D303" s="488"/>
      <c r="E303" s="488"/>
      <c r="F303" s="585" t="str">
        <f t="shared" si="16"/>
        <v/>
      </c>
      <c r="G303" s="586"/>
      <c r="H303" s="587"/>
      <c r="I303" s="827"/>
      <c r="J303" s="828"/>
      <c r="K303" s="489"/>
      <c r="L303" s="490" t="str">
        <f t="shared" si="17"/>
        <v/>
      </c>
      <c r="M303" s="491"/>
      <c r="N303" s="492"/>
      <c r="O303" s="493"/>
      <c r="P303" s="494"/>
    </row>
    <row r="304" spans="2:16" ht="20.100000000000001" customHeight="1" x14ac:dyDescent="0.25">
      <c r="B304" s="127" t="str">
        <f t="shared" si="18"/>
        <v/>
      </c>
      <c r="C304" s="127" t="str">
        <f t="shared" si="19"/>
        <v/>
      </c>
      <c r="D304" s="488"/>
      <c r="E304" s="488"/>
      <c r="F304" s="585" t="str">
        <f t="shared" si="16"/>
        <v/>
      </c>
      <c r="G304" s="586"/>
      <c r="H304" s="587"/>
      <c r="I304" s="827"/>
      <c r="J304" s="828"/>
      <c r="K304" s="489"/>
      <c r="L304" s="490" t="str">
        <f t="shared" si="17"/>
        <v/>
      </c>
      <c r="M304" s="491"/>
      <c r="N304" s="492"/>
      <c r="O304" s="493"/>
      <c r="P304" s="494"/>
    </row>
    <row r="305" spans="2:16" ht="20.100000000000001" customHeight="1" x14ac:dyDescent="0.25">
      <c r="B305" s="127" t="str">
        <f t="shared" si="18"/>
        <v/>
      </c>
      <c r="C305" s="127" t="str">
        <f t="shared" si="19"/>
        <v/>
      </c>
      <c r="D305" s="488"/>
      <c r="E305" s="488"/>
      <c r="F305" s="585" t="str">
        <f t="shared" si="16"/>
        <v/>
      </c>
      <c r="G305" s="586"/>
      <c r="H305" s="587"/>
      <c r="I305" s="827"/>
      <c r="J305" s="828"/>
      <c r="K305" s="489"/>
      <c r="L305" s="490" t="str">
        <f t="shared" si="17"/>
        <v/>
      </c>
      <c r="M305" s="491"/>
      <c r="N305" s="492"/>
      <c r="O305" s="493"/>
      <c r="P305" s="494"/>
    </row>
    <row r="306" spans="2:16" ht="20.100000000000001" customHeight="1" x14ac:dyDescent="0.25">
      <c r="B306" s="127" t="str">
        <f t="shared" si="18"/>
        <v/>
      </c>
      <c r="C306" s="127" t="str">
        <f t="shared" si="19"/>
        <v/>
      </c>
      <c r="D306" s="488"/>
      <c r="E306" s="488"/>
      <c r="F306" s="585" t="str">
        <f t="shared" si="16"/>
        <v/>
      </c>
      <c r="G306" s="586"/>
      <c r="H306" s="587"/>
      <c r="I306" s="827"/>
      <c r="J306" s="828"/>
      <c r="K306" s="489"/>
      <c r="L306" s="490" t="str">
        <f t="shared" si="17"/>
        <v/>
      </c>
      <c r="M306" s="491"/>
      <c r="N306" s="492"/>
      <c r="O306" s="493"/>
      <c r="P306" s="494"/>
    </row>
    <row r="307" spans="2:16" ht="20.100000000000001" customHeight="1" x14ac:dyDescent="0.25">
      <c r="B307" s="127" t="str">
        <f t="shared" si="18"/>
        <v/>
      </c>
      <c r="C307" s="127" t="str">
        <f t="shared" si="19"/>
        <v/>
      </c>
      <c r="D307" s="488"/>
      <c r="E307" s="488"/>
      <c r="F307" s="585" t="str">
        <f t="shared" si="16"/>
        <v/>
      </c>
      <c r="G307" s="586"/>
      <c r="H307" s="587"/>
      <c r="I307" s="827"/>
      <c r="J307" s="828"/>
      <c r="K307" s="489"/>
      <c r="L307" s="490" t="str">
        <f t="shared" si="17"/>
        <v/>
      </c>
      <c r="M307" s="491"/>
      <c r="N307" s="492"/>
      <c r="O307" s="493"/>
      <c r="P307" s="494"/>
    </row>
    <row r="308" spans="2:16" ht="20.100000000000001" customHeight="1" x14ac:dyDescent="0.25">
      <c r="B308" s="127" t="str">
        <f t="shared" si="18"/>
        <v/>
      </c>
      <c r="C308" s="127" t="str">
        <f t="shared" si="19"/>
        <v/>
      </c>
      <c r="D308" s="488"/>
      <c r="E308" s="488"/>
      <c r="F308" s="585" t="str">
        <f t="shared" si="16"/>
        <v/>
      </c>
      <c r="G308" s="586"/>
      <c r="H308" s="587"/>
      <c r="I308" s="827"/>
      <c r="J308" s="828"/>
      <c r="K308" s="489"/>
      <c r="L308" s="490" t="str">
        <f t="shared" si="17"/>
        <v/>
      </c>
      <c r="M308" s="491"/>
      <c r="N308" s="492"/>
      <c r="O308" s="493"/>
      <c r="P308" s="494"/>
    </row>
    <row r="309" spans="2:16" ht="20.100000000000001" customHeight="1" x14ac:dyDescent="0.25">
      <c r="B309" s="127" t="str">
        <f t="shared" si="18"/>
        <v/>
      </c>
      <c r="C309" s="127" t="str">
        <f t="shared" si="19"/>
        <v/>
      </c>
      <c r="D309" s="488"/>
      <c r="E309" s="488"/>
      <c r="F309" s="585" t="str">
        <f t="shared" si="16"/>
        <v/>
      </c>
      <c r="G309" s="586"/>
      <c r="H309" s="587"/>
      <c r="I309" s="827"/>
      <c r="J309" s="828"/>
      <c r="K309" s="489"/>
      <c r="L309" s="490" t="str">
        <f t="shared" si="17"/>
        <v/>
      </c>
      <c r="M309" s="491"/>
      <c r="N309" s="492"/>
      <c r="O309" s="493"/>
      <c r="P309" s="494"/>
    </row>
    <row r="310" spans="2:16" ht="20.100000000000001" customHeight="1" x14ac:dyDescent="0.25">
      <c r="B310" s="127" t="str">
        <f t="shared" si="18"/>
        <v/>
      </c>
      <c r="C310" s="127" t="str">
        <f t="shared" si="19"/>
        <v/>
      </c>
      <c r="D310" s="488"/>
      <c r="E310" s="488"/>
      <c r="F310" s="585" t="str">
        <f t="shared" si="16"/>
        <v/>
      </c>
      <c r="G310" s="586"/>
      <c r="H310" s="587"/>
      <c r="I310" s="827"/>
      <c r="J310" s="828"/>
      <c r="K310" s="489"/>
      <c r="L310" s="490" t="str">
        <f t="shared" si="17"/>
        <v/>
      </c>
      <c r="M310" s="491"/>
      <c r="N310" s="492"/>
      <c r="O310" s="493"/>
      <c r="P310" s="494"/>
    </row>
    <row r="311" spans="2:16" ht="20.100000000000001" customHeight="1" x14ac:dyDescent="0.25">
      <c r="B311" s="127" t="str">
        <f t="shared" si="18"/>
        <v/>
      </c>
      <c r="C311" s="127" t="str">
        <f t="shared" si="19"/>
        <v/>
      </c>
      <c r="D311" s="488"/>
      <c r="E311" s="488"/>
      <c r="F311" s="585" t="str">
        <f t="shared" si="16"/>
        <v/>
      </c>
      <c r="G311" s="586"/>
      <c r="H311" s="587"/>
      <c r="I311" s="827"/>
      <c r="J311" s="828"/>
      <c r="K311" s="489"/>
      <c r="L311" s="490" t="str">
        <f t="shared" si="17"/>
        <v/>
      </c>
      <c r="M311" s="491"/>
      <c r="N311" s="492"/>
      <c r="O311" s="493"/>
      <c r="P311" s="494"/>
    </row>
    <row r="312" spans="2:16" ht="20.100000000000001" customHeight="1" x14ac:dyDescent="0.25">
      <c r="B312" s="127" t="str">
        <f t="shared" si="18"/>
        <v/>
      </c>
      <c r="C312" s="127" t="str">
        <f t="shared" si="19"/>
        <v/>
      </c>
      <c r="D312" s="488"/>
      <c r="E312" s="488"/>
      <c r="F312" s="585" t="str">
        <f t="shared" si="16"/>
        <v/>
      </c>
      <c r="G312" s="586"/>
      <c r="H312" s="587"/>
      <c r="I312" s="827"/>
      <c r="J312" s="828"/>
      <c r="K312" s="489"/>
      <c r="L312" s="490" t="str">
        <f t="shared" si="17"/>
        <v/>
      </c>
      <c r="M312" s="491"/>
      <c r="N312" s="492"/>
      <c r="O312" s="493"/>
      <c r="P312" s="494"/>
    </row>
    <row r="313" spans="2:16" ht="20.100000000000001" customHeight="1" x14ac:dyDescent="0.25">
      <c r="B313" s="127" t="str">
        <f t="shared" si="18"/>
        <v/>
      </c>
      <c r="C313" s="127" t="str">
        <f t="shared" si="19"/>
        <v/>
      </c>
      <c r="D313" s="488"/>
      <c r="E313" s="488"/>
      <c r="F313" s="585" t="str">
        <f t="shared" si="16"/>
        <v/>
      </c>
      <c r="G313" s="586"/>
      <c r="H313" s="587"/>
      <c r="I313" s="827"/>
      <c r="J313" s="828"/>
      <c r="K313" s="489"/>
      <c r="L313" s="490" t="str">
        <f t="shared" si="17"/>
        <v/>
      </c>
      <c r="M313" s="491"/>
      <c r="N313" s="492"/>
      <c r="O313" s="493"/>
      <c r="P313" s="494"/>
    </row>
    <row r="314" spans="2:16" ht="20.100000000000001" customHeight="1" x14ac:dyDescent="0.25">
      <c r="B314" s="127" t="str">
        <f t="shared" si="18"/>
        <v/>
      </c>
      <c r="C314" s="127" t="str">
        <f t="shared" si="19"/>
        <v/>
      </c>
      <c r="D314" s="488"/>
      <c r="E314" s="488"/>
      <c r="F314" s="585" t="str">
        <f t="shared" si="16"/>
        <v/>
      </c>
      <c r="G314" s="586"/>
      <c r="H314" s="587"/>
      <c r="I314" s="827"/>
      <c r="J314" s="828"/>
      <c r="K314" s="489"/>
      <c r="L314" s="490" t="str">
        <f t="shared" si="17"/>
        <v/>
      </c>
      <c r="M314" s="491"/>
      <c r="N314" s="492"/>
      <c r="O314" s="493"/>
      <c r="P314" s="494"/>
    </row>
    <row r="315" spans="2:16" ht="20.100000000000001" customHeight="1" x14ac:dyDescent="0.25">
      <c r="B315" s="127" t="str">
        <f t="shared" si="18"/>
        <v/>
      </c>
      <c r="C315" s="127" t="str">
        <f t="shared" si="19"/>
        <v/>
      </c>
      <c r="D315" s="488"/>
      <c r="E315" s="488"/>
      <c r="F315" s="585" t="str">
        <f t="shared" si="16"/>
        <v/>
      </c>
      <c r="G315" s="586"/>
      <c r="H315" s="587"/>
      <c r="I315" s="827"/>
      <c r="J315" s="828"/>
      <c r="K315" s="489"/>
      <c r="L315" s="490" t="str">
        <f t="shared" si="17"/>
        <v/>
      </c>
      <c r="M315" s="491"/>
      <c r="N315" s="492"/>
      <c r="O315" s="493"/>
      <c r="P315" s="494"/>
    </row>
    <row r="316" spans="2:16" ht="20.100000000000001" customHeight="1" x14ac:dyDescent="0.25">
      <c r="B316" s="127" t="str">
        <f t="shared" si="18"/>
        <v/>
      </c>
      <c r="C316" s="127" t="str">
        <f t="shared" si="19"/>
        <v/>
      </c>
      <c r="D316" s="488"/>
      <c r="E316" s="488"/>
      <c r="F316" s="585" t="str">
        <f t="shared" si="16"/>
        <v/>
      </c>
      <c r="G316" s="586"/>
      <c r="H316" s="587"/>
      <c r="I316" s="827"/>
      <c r="J316" s="828"/>
      <c r="K316" s="489"/>
      <c r="L316" s="490" t="str">
        <f t="shared" si="17"/>
        <v/>
      </c>
      <c r="M316" s="491"/>
      <c r="N316" s="492"/>
      <c r="O316" s="493"/>
      <c r="P316" s="494"/>
    </row>
    <row r="317" spans="2:16" ht="20.100000000000001" customHeight="1" x14ac:dyDescent="0.25">
      <c r="B317" s="127" t="str">
        <f t="shared" si="18"/>
        <v/>
      </c>
      <c r="C317" s="127" t="str">
        <f t="shared" si="19"/>
        <v/>
      </c>
      <c r="D317" s="488"/>
      <c r="E317" s="488"/>
      <c r="F317" s="585" t="str">
        <f t="shared" si="16"/>
        <v/>
      </c>
      <c r="G317" s="586"/>
      <c r="H317" s="587"/>
      <c r="I317" s="827"/>
      <c r="J317" s="828"/>
      <c r="K317" s="489"/>
      <c r="L317" s="490" t="str">
        <f t="shared" si="17"/>
        <v/>
      </c>
      <c r="M317" s="491"/>
      <c r="N317" s="492"/>
      <c r="O317" s="493"/>
      <c r="P317" s="494"/>
    </row>
    <row r="318" spans="2:16" ht="20.100000000000001" customHeight="1" x14ac:dyDescent="0.25">
      <c r="B318" s="127" t="str">
        <f t="shared" si="18"/>
        <v/>
      </c>
      <c r="C318" s="127" t="str">
        <f t="shared" si="19"/>
        <v/>
      </c>
      <c r="D318" s="488"/>
      <c r="E318" s="488"/>
      <c r="F318" s="585" t="str">
        <f t="shared" si="16"/>
        <v/>
      </c>
      <c r="G318" s="586"/>
      <c r="H318" s="587"/>
      <c r="I318" s="827"/>
      <c r="J318" s="828"/>
      <c r="K318" s="489"/>
      <c r="L318" s="490" t="str">
        <f t="shared" si="17"/>
        <v/>
      </c>
      <c r="M318" s="491"/>
      <c r="N318" s="492"/>
      <c r="O318" s="493"/>
      <c r="P318" s="494"/>
    </row>
    <row r="319" spans="2:16" ht="20.100000000000001" customHeight="1" x14ac:dyDescent="0.25">
      <c r="B319" s="127" t="str">
        <f t="shared" si="18"/>
        <v/>
      </c>
      <c r="C319" s="127" t="str">
        <f t="shared" si="19"/>
        <v/>
      </c>
      <c r="D319" s="488"/>
      <c r="E319" s="488"/>
      <c r="F319" s="585" t="str">
        <f t="shared" si="16"/>
        <v/>
      </c>
      <c r="G319" s="586"/>
      <c r="H319" s="587"/>
      <c r="I319" s="827"/>
      <c r="J319" s="828"/>
      <c r="K319" s="489"/>
      <c r="L319" s="490" t="str">
        <f t="shared" si="17"/>
        <v/>
      </c>
      <c r="M319" s="491"/>
      <c r="N319" s="492"/>
      <c r="O319" s="493"/>
      <c r="P319" s="494"/>
    </row>
    <row r="320" spans="2:16" ht="20.100000000000001" customHeight="1" x14ac:dyDescent="0.25">
      <c r="B320" s="127" t="str">
        <f t="shared" si="18"/>
        <v/>
      </c>
      <c r="C320" s="127" t="str">
        <f t="shared" si="19"/>
        <v/>
      </c>
      <c r="D320" s="488"/>
      <c r="E320" s="488"/>
      <c r="F320" s="585" t="str">
        <f t="shared" si="16"/>
        <v/>
      </c>
      <c r="G320" s="586"/>
      <c r="H320" s="587"/>
      <c r="I320" s="827"/>
      <c r="J320" s="828"/>
      <c r="K320" s="489"/>
      <c r="L320" s="490" t="str">
        <f t="shared" si="17"/>
        <v/>
      </c>
      <c r="M320" s="491"/>
      <c r="N320" s="492"/>
      <c r="O320" s="493"/>
      <c r="P320" s="494"/>
    </row>
    <row r="321" spans="2:16" ht="20.100000000000001" customHeight="1" x14ac:dyDescent="0.25">
      <c r="B321" s="127" t="str">
        <f t="shared" si="18"/>
        <v/>
      </c>
      <c r="C321" s="127" t="str">
        <f t="shared" si="19"/>
        <v/>
      </c>
      <c r="D321" s="488"/>
      <c r="E321" s="488"/>
      <c r="F321" s="585" t="str">
        <f t="shared" si="16"/>
        <v/>
      </c>
      <c r="G321" s="586"/>
      <c r="H321" s="587"/>
      <c r="I321" s="827"/>
      <c r="J321" s="828"/>
      <c r="K321" s="489"/>
      <c r="L321" s="490" t="str">
        <f t="shared" si="17"/>
        <v/>
      </c>
      <c r="M321" s="491"/>
      <c r="N321" s="492"/>
      <c r="O321" s="493"/>
      <c r="P321" s="494"/>
    </row>
    <row r="322" spans="2:16" ht="20.100000000000001" customHeight="1" x14ac:dyDescent="0.25">
      <c r="B322" s="127" t="str">
        <f t="shared" si="18"/>
        <v/>
      </c>
      <c r="C322" s="127" t="str">
        <f t="shared" si="19"/>
        <v/>
      </c>
      <c r="D322" s="488"/>
      <c r="E322" s="488"/>
      <c r="F322" s="585" t="str">
        <f t="shared" si="16"/>
        <v/>
      </c>
      <c r="G322" s="586"/>
      <c r="H322" s="587"/>
      <c r="I322" s="827"/>
      <c r="J322" s="828"/>
      <c r="K322" s="489"/>
      <c r="L322" s="490" t="str">
        <f t="shared" si="17"/>
        <v/>
      </c>
      <c r="M322" s="491"/>
      <c r="N322" s="492"/>
      <c r="O322" s="493"/>
      <c r="P322" s="494"/>
    </row>
    <row r="323" spans="2:16" ht="20.100000000000001" customHeight="1" x14ac:dyDescent="0.25">
      <c r="B323" s="127" t="str">
        <f t="shared" si="18"/>
        <v/>
      </c>
      <c r="C323" s="127" t="str">
        <f t="shared" si="19"/>
        <v/>
      </c>
      <c r="D323" s="488"/>
      <c r="E323" s="488"/>
      <c r="F323" s="585" t="str">
        <f t="shared" si="16"/>
        <v/>
      </c>
      <c r="G323" s="586"/>
      <c r="H323" s="587"/>
      <c r="I323" s="827"/>
      <c r="J323" s="828"/>
      <c r="K323" s="489"/>
      <c r="L323" s="490" t="str">
        <f t="shared" si="17"/>
        <v/>
      </c>
      <c r="M323" s="491"/>
      <c r="N323" s="492"/>
      <c r="O323" s="493"/>
      <c r="P323" s="494"/>
    </row>
    <row r="324" spans="2:16" ht="20.100000000000001" customHeight="1" x14ac:dyDescent="0.25">
      <c r="B324" s="127" t="str">
        <f t="shared" si="18"/>
        <v/>
      </c>
      <c r="C324" s="127" t="str">
        <f t="shared" si="19"/>
        <v/>
      </c>
      <c r="D324" s="488"/>
      <c r="E324" s="488"/>
      <c r="F324" s="585" t="str">
        <f t="shared" si="16"/>
        <v/>
      </c>
      <c r="G324" s="586"/>
      <c r="H324" s="587"/>
      <c r="I324" s="827"/>
      <c r="J324" s="828"/>
      <c r="K324" s="489"/>
      <c r="L324" s="490" t="str">
        <f t="shared" si="17"/>
        <v/>
      </c>
      <c r="M324" s="491"/>
      <c r="N324" s="492"/>
      <c r="O324" s="493"/>
      <c r="P324" s="494"/>
    </row>
    <row r="325" spans="2:16" ht="20.100000000000001" customHeight="1" x14ac:dyDescent="0.25">
      <c r="B325" s="127" t="str">
        <f t="shared" si="18"/>
        <v/>
      </c>
      <c r="C325" s="127" t="str">
        <f t="shared" si="19"/>
        <v/>
      </c>
      <c r="D325" s="488"/>
      <c r="E325" s="488"/>
      <c r="F325" s="585" t="str">
        <f t="shared" si="16"/>
        <v/>
      </c>
      <c r="G325" s="586"/>
      <c r="H325" s="587"/>
      <c r="I325" s="827"/>
      <c r="J325" s="828"/>
      <c r="K325" s="489"/>
      <c r="L325" s="490" t="str">
        <f t="shared" si="17"/>
        <v/>
      </c>
      <c r="M325" s="491"/>
      <c r="N325" s="492"/>
      <c r="O325" s="493"/>
      <c r="P325" s="494"/>
    </row>
    <row r="326" spans="2:16" ht="20.100000000000001" customHeight="1" x14ac:dyDescent="0.25">
      <c r="B326" s="127" t="str">
        <f t="shared" si="18"/>
        <v/>
      </c>
      <c r="C326" s="127" t="str">
        <f t="shared" si="19"/>
        <v/>
      </c>
      <c r="D326" s="488"/>
      <c r="E326" s="488"/>
      <c r="F326" s="585" t="str">
        <f t="shared" si="16"/>
        <v/>
      </c>
      <c r="G326" s="586"/>
      <c r="H326" s="587"/>
      <c r="I326" s="827"/>
      <c r="J326" s="828"/>
      <c r="K326" s="489"/>
      <c r="L326" s="490" t="str">
        <f t="shared" si="17"/>
        <v/>
      </c>
      <c r="M326" s="491"/>
      <c r="N326" s="492"/>
      <c r="O326" s="493"/>
      <c r="P326" s="494"/>
    </row>
    <row r="327" spans="2:16" ht="20.100000000000001" customHeight="1" x14ac:dyDescent="0.25">
      <c r="B327" s="127" t="str">
        <f t="shared" si="18"/>
        <v/>
      </c>
      <c r="C327" s="127" t="str">
        <f t="shared" si="19"/>
        <v/>
      </c>
      <c r="D327" s="488"/>
      <c r="E327" s="488"/>
      <c r="F327" s="585" t="str">
        <f t="shared" si="16"/>
        <v/>
      </c>
      <c r="G327" s="586"/>
      <c r="H327" s="587"/>
      <c r="I327" s="827"/>
      <c r="J327" s="828"/>
      <c r="K327" s="489"/>
      <c r="L327" s="490" t="str">
        <f t="shared" si="17"/>
        <v/>
      </c>
      <c r="M327" s="491"/>
      <c r="N327" s="492"/>
      <c r="O327" s="493"/>
      <c r="P327" s="494"/>
    </row>
    <row r="328" spans="2:16" ht="20.100000000000001" customHeight="1" x14ac:dyDescent="0.25">
      <c r="B328" s="127" t="str">
        <f t="shared" si="18"/>
        <v/>
      </c>
      <c r="C328" s="127" t="str">
        <f t="shared" si="19"/>
        <v/>
      </c>
      <c r="D328" s="488"/>
      <c r="E328" s="488"/>
      <c r="F328" s="585" t="str">
        <f t="shared" ref="F328:F391" si="20">IF(H328&lt;&gt;"",INDEX(INDEX(tableau_age_pd,MATCH(B328,styleage_page_agepoids,0),0),IF(H328&lt;INDEX(tableau_age_pd,MATCH(B328,styleage_page_agepoids,0),1),1,IFERROR(MATCH(H328,INDEX(tableau_age_pd,MATCH(B328,styleage_page_agepoids,0),0),0),MATCH(H328,INDEX(tableau_age_pd,MATCH(B328,styleage_page_agepoids,0),0),1)+1))),IF(G328&lt;&gt;"",G328,""))</f>
        <v/>
      </c>
      <c r="G328" s="586"/>
      <c r="H328" s="587"/>
      <c r="I328" s="827"/>
      <c r="J328" s="828"/>
      <c r="K328" s="489"/>
      <c r="L328" s="490" t="str">
        <f t="shared" ref="L328:L391" si="21">IF(AND(K328&lt;&gt;"",D328&lt;&gt;"",E328&lt;&gt;"",F328&lt;&gt;"",M328&lt;&gt;""),SUMPRODUCT(($D$8:$D$508=D328)*($E$8:$E$508=E328)*($F$8:$F$508=F328)*(NOT(ISBLANK($K$8:$K$508)))*(K328&gt;$K$8:$K$508))+1,"")</f>
        <v/>
      </c>
      <c r="M328" s="491"/>
      <c r="N328" s="492"/>
      <c r="O328" s="493"/>
      <c r="P328" s="494"/>
    </row>
    <row r="329" spans="2:16" ht="20.100000000000001" customHeight="1" x14ac:dyDescent="0.25">
      <c r="B329" s="127" t="str">
        <f t="shared" ref="B329:B392" si="22">D329&amp;E329</f>
        <v/>
      </c>
      <c r="C329" s="127" t="str">
        <f t="shared" ref="C329:C392" si="23">D329&amp;E329&amp;F329&amp;L329</f>
        <v/>
      </c>
      <c r="D329" s="488"/>
      <c r="E329" s="488"/>
      <c r="F329" s="585" t="str">
        <f t="shared" si="20"/>
        <v/>
      </c>
      <c r="G329" s="586"/>
      <c r="H329" s="587"/>
      <c r="I329" s="827"/>
      <c r="J329" s="828"/>
      <c r="K329" s="489"/>
      <c r="L329" s="490" t="str">
        <f t="shared" si="21"/>
        <v/>
      </c>
      <c r="M329" s="491"/>
      <c r="N329" s="492"/>
      <c r="O329" s="493"/>
      <c r="P329" s="494"/>
    </row>
    <row r="330" spans="2:16" ht="20.100000000000001" customHeight="1" x14ac:dyDescent="0.25">
      <c r="B330" s="127" t="str">
        <f t="shared" si="22"/>
        <v/>
      </c>
      <c r="C330" s="127" t="str">
        <f t="shared" si="23"/>
        <v/>
      </c>
      <c r="D330" s="488"/>
      <c r="E330" s="488"/>
      <c r="F330" s="585" t="str">
        <f t="shared" si="20"/>
        <v/>
      </c>
      <c r="G330" s="586"/>
      <c r="H330" s="587"/>
      <c r="I330" s="827"/>
      <c r="J330" s="828"/>
      <c r="K330" s="489"/>
      <c r="L330" s="490" t="str">
        <f t="shared" si="21"/>
        <v/>
      </c>
      <c r="M330" s="491"/>
      <c r="N330" s="492"/>
      <c r="O330" s="493"/>
      <c r="P330" s="494"/>
    </row>
    <row r="331" spans="2:16" ht="20.100000000000001" customHeight="1" x14ac:dyDescent="0.25">
      <c r="B331" s="127" t="str">
        <f t="shared" si="22"/>
        <v/>
      </c>
      <c r="C331" s="127" t="str">
        <f t="shared" si="23"/>
        <v/>
      </c>
      <c r="D331" s="488"/>
      <c r="E331" s="488"/>
      <c r="F331" s="585" t="str">
        <f t="shared" si="20"/>
        <v/>
      </c>
      <c r="G331" s="586"/>
      <c r="H331" s="587"/>
      <c r="I331" s="827"/>
      <c r="J331" s="828"/>
      <c r="K331" s="489"/>
      <c r="L331" s="490" t="str">
        <f t="shared" si="21"/>
        <v/>
      </c>
      <c r="M331" s="491"/>
      <c r="N331" s="492"/>
      <c r="O331" s="493"/>
      <c r="P331" s="494"/>
    </row>
    <row r="332" spans="2:16" ht="20.100000000000001" customHeight="1" x14ac:dyDescent="0.25">
      <c r="B332" s="127" t="str">
        <f t="shared" si="22"/>
        <v/>
      </c>
      <c r="C332" s="127" t="str">
        <f t="shared" si="23"/>
        <v/>
      </c>
      <c r="D332" s="488"/>
      <c r="E332" s="488"/>
      <c r="F332" s="585" t="str">
        <f t="shared" si="20"/>
        <v/>
      </c>
      <c r="G332" s="586"/>
      <c r="H332" s="587"/>
      <c r="I332" s="827"/>
      <c r="J332" s="828"/>
      <c r="K332" s="489"/>
      <c r="L332" s="490" t="str">
        <f t="shared" si="21"/>
        <v/>
      </c>
      <c r="M332" s="491"/>
      <c r="N332" s="492"/>
      <c r="O332" s="493"/>
      <c r="P332" s="494"/>
    </row>
    <row r="333" spans="2:16" ht="20.100000000000001" customHeight="1" x14ac:dyDescent="0.25">
      <c r="B333" s="127" t="str">
        <f t="shared" si="22"/>
        <v/>
      </c>
      <c r="C333" s="127" t="str">
        <f t="shared" si="23"/>
        <v/>
      </c>
      <c r="D333" s="488"/>
      <c r="E333" s="488"/>
      <c r="F333" s="585" t="str">
        <f t="shared" si="20"/>
        <v/>
      </c>
      <c r="G333" s="586"/>
      <c r="H333" s="587"/>
      <c r="I333" s="827"/>
      <c r="J333" s="828"/>
      <c r="K333" s="489"/>
      <c r="L333" s="490" t="str">
        <f t="shared" si="21"/>
        <v/>
      </c>
      <c r="M333" s="491"/>
      <c r="N333" s="492"/>
      <c r="O333" s="493"/>
      <c r="P333" s="494"/>
    </row>
    <row r="334" spans="2:16" ht="20.100000000000001" customHeight="1" x14ac:dyDescent="0.25">
      <c r="B334" s="127" t="str">
        <f t="shared" si="22"/>
        <v/>
      </c>
      <c r="C334" s="127" t="str">
        <f t="shared" si="23"/>
        <v/>
      </c>
      <c r="D334" s="488"/>
      <c r="E334" s="488"/>
      <c r="F334" s="585" t="str">
        <f t="shared" si="20"/>
        <v/>
      </c>
      <c r="G334" s="586"/>
      <c r="H334" s="587"/>
      <c r="I334" s="827"/>
      <c r="J334" s="828"/>
      <c r="K334" s="489"/>
      <c r="L334" s="490" t="str">
        <f t="shared" si="21"/>
        <v/>
      </c>
      <c r="M334" s="491"/>
      <c r="N334" s="492"/>
      <c r="O334" s="493"/>
      <c r="P334" s="494"/>
    </row>
    <row r="335" spans="2:16" ht="20.100000000000001" customHeight="1" x14ac:dyDescent="0.25">
      <c r="B335" s="127" t="str">
        <f t="shared" si="22"/>
        <v/>
      </c>
      <c r="C335" s="127" t="str">
        <f t="shared" si="23"/>
        <v/>
      </c>
      <c r="D335" s="488"/>
      <c r="E335" s="488"/>
      <c r="F335" s="585" t="str">
        <f t="shared" si="20"/>
        <v/>
      </c>
      <c r="G335" s="586"/>
      <c r="H335" s="587"/>
      <c r="I335" s="827"/>
      <c r="J335" s="828"/>
      <c r="K335" s="489"/>
      <c r="L335" s="490" t="str">
        <f t="shared" si="21"/>
        <v/>
      </c>
      <c r="M335" s="491"/>
      <c r="N335" s="492"/>
      <c r="O335" s="493"/>
      <c r="P335" s="494"/>
    </row>
    <row r="336" spans="2:16" ht="20.100000000000001" customHeight="1" x14ac:dyDescent="0.25">
      <c r="B336" s="127" t="str">
        <f t="shared" si="22"/>
        <v/>
      </c>
      <c r="C336" s="127" t="str">
        <f t="shared" si="23"/>
        <v/>
      </c>
      <c r="D336" s="488"/>
      <c r="E336" s="488"/>
      <c r="F336" s="585" t="str">
        <f t="shared" si="20"/>
        <v/>
      </c>
      <c r="G336" s="586"/>
      <c r="H336" s="587"/>
      <c r="I336" s="827"/>
      <c r="J336" s="828"/>
      <c r="K336" s="489"/>
      <c r="L336" s="490" t="str">
        <f t="shared" si="21"/>
        <v/>
      </c>
      <c r="M336" s="491"/>
      <c r="N336" s="492"/>
      <c r="O336" s="493"/>
      <c r="P336" s="494"/>
    </row>
    <row r="337" spans="2:16" ht="20.100000000000001" customHeight="1" x14ac:dyDescent="0.25">
      <c r="B337" s="127" t="str">
        <f t="shared" si="22"/>
        <v/>
      </c>
      <c r="C337" s="127" t="str">
        <f t="shared" si="23"/>
        <v/>
      </c>
      <c r="D337" s="488"/>
      <c r="E337" s="488"/>
      <c r="F337" s="585" t="str">
        <f t="shared" si="20"/>
        <v/>
      </c>
      <c r="G337" s="586"/>
      <c r="H337" s="587"/>
      <c r="I337" s="827"/>
      <c r="J337" s="828"/>
      <c r="K337" s="489"/>
      <c r="L337" s="490" t="str">
        <f t="shared" si="21"/>
        <v/>
      </c>
      <c r="M337" s="491"/>
      <c r="N337" s="492"/>
      <c r="O337" s="493"/>
      <c r="P337" s="494"/>
    </row>
    <row r="338" spans="2:16" ht="20.100000000000001" customHeight="1" x14ac:dyDescent="0.25">
      <c r="B338" s="127" t="str">
        <f t="shared" si="22"/>
        <v/>
      </c>
      <c r="C338" s="127" t="str">
        <f t="shared" si="23"/>
        <v/>
      </c>
      <c r="D338" s="488"/>
      <c r="E338" s="488"/>
      <c r="F338" s="585" t="str">
        <f t="shared" si="20"/>
        <v/>
      </c>
      <c r="G338" s="586"/>
      <c r="H338" s="587"/>
      <c r="I338" s="827"/>
      <c r="J338" s="828"/>
      <c r="K338" s="489"/>
      <c r="L338" s="490" t="str">
        <f t="shared" si="21"/>
        <v/>
      </c>
      <c r="M338" s="491"/>
      <c r="N338" s="492"/>
      <c r="O338" s="493"/>
      <c r="P338" s="494"/>
    </row>
    <row r="339" spans="2:16" ht="20.100000000000001" customHeight="1" x14ac:dyDescent="0.25">
      <c r="B339" s="127" t="str">
        <f t="shared" si="22"/>
        <v/>
      </c>
      <c r="C339" s="127" t="str">
        <f t="shared" si="23"/>
        <v/>
      </c>
      <c r="D339" s="488"/>
      <c r="E339" s="488"/>
      <c r="F339" s="585" t="str">
        <f t="shared" si="20"/>
        <v/>
      </c>
      <c r="G339" s="586"/>
      <c r="H339" s="587"/>
      <c r="I339" s="827"/>
      <c r="J339" s="828"/>
      <c r="K339" s="489"/>
      <c r="L339" s="490" t="str">
        <f t="shared" si="21"/>
        <v/>
      </c>
      <c r="M339" s="491"/>
      <c r="N339" s="492"/>
      <c r="O339" s="493"/>
      <c r="P339" s="494"/>
    </row>
    <row r="340" spans="2:16" ht="20.100000000000001" customHeight="1" x14ac:dyDescent="0.25">
      <c r="B340" s="127" t="str">
        <f t="shared" si="22"/>
        <v/>
      </c>
      <c r="C340" s="127" t="str">
        <f t="shared" si="23"/>
        <v/>
      </c>
      <c r="D340" s="488"/>
      <c r="E340" s="488"/>
      <c r="F340" s="585" t="str">
        <f t="shared" si="20"/>
        <v/>
      </c>
      <c r="G340" s="586"/>
      <c r="H340" s="587"/>
      <c r="I340" s="827"/>
      <c r="J340" s="828"/>
      <c r="K340" s="489"/>
      <c r="L340" s="490" t="str">
        <f t="shared" si="21"/>
        <v/>
      </c>
      <c r="M340" s="491"/>
      <c r="N340" s="492"/>
      <c r="O340" s="493"/>
      <c r="P340" s="494"/>
    </row>
    <row r="341" spans="2:16" ht="20.100000000000001" customHeight="1" x14ac:dyDescent="0.25">
      <c r="B341" s="127" t="str">
        <f t="shared" si="22"/>
        <v/>
      </c>
      <c r="C341" s="127" t="str">
        <f t="shared" si="23"/>
        <v/>
      </c>
      <c r="D341" s="488"/>
      <c r="E341" s="488"/>
      <c r="F341" s="585" t="str">
        <f t="shared" si="20"/>
        <v/>
      </c>
      <c r="G341" s="586"/>
      <c r="H341" s="587"/>
      <c r="I341" s="827"/>
      <c r="J341" s="828"/>
      <c r="K341" s="489"/>
      <c r="L341" s="490" t="str">
        <f t="shared" si="21"/>
        <v/>
      </c>
      <c r="M341" s="491"/>
      <c r="N341" s="492"/>
      <c r="O341" s="493"/>
      <c r="P341" s="494"/>
    </row>
    <row r="342" spans="2:16" ht="20.100000000000001" customHeight="1" x14ac:dyDescent="0.25">
      <c r="B342" s="127" t="str">
        <f t="shared" si="22"/>
        <v/>
      </c>
      <c r="C342" s="127" t="str">
        <f t="shared" si="23"/>
        <v/>
      </c>
      <c r="D342" s="488"/>
      <c r="E342" s="488"/>
      <c r="F342" s="585" t="str">
        <f t="shared" si="20"/>
        <v/>
      </c>
      <c r="G342" s="586"/>
      <c r="H342" s="587"/>
      <c r="I342" s="827"/>
      <c r="J342" s="828"/>
      <c r="K342" s="489"/>
      <c r="L342" s="490" t="str">
        <f t="shared" si="21"/>
        <v/>
      </c>
      <c r="M342" s="491"/>
      <c r="N342" s="492"/>
      <c r="O342" s="493"/>
      <c r="P342" s="494"/>
    </row>
    <row r="343" spans="2:16" ht="20.100000000000001" customHeight="1" x14ac:dyDescent="0.25">
      <c r="B343" s="127" t="str">
        <f t="shared" si="22"/>
        <v/>
      </c>
      <c r="C343" s="127" t="str">
        <f t="shared" si="23"/>
        <v/>
      </c>
      <c r="D343" s="488"/>
      <c r="E343" s="488"/>
      <c r="F343" s="585" t="str">
        <f t="shared" si="20"/>
        <v/>
      </c>
      <c r="G343" s="586"/>
      <c r="H343" s="587"/>
      <c r="I343" s="827"/>
      <c r="J343" s="828"/>
      <c r="K343" s="489"/>
      <c r="L343" s="490" t="str">
        <f t="shared" si="21"/>
        <v/>
      </c>
      <c r="M343" s="491"/>
      <c r="N343" s="492"/>
      <c r="O343" s="493"/>
      <c r="P343" s="494"/>
    </row>
    <row r="344" spans="2:16" ht="20.100000000000001" customHeight="1" x14ac:dyDescent="0.25">
      <c r="B344" s="127" t="str">
        <f t="shared" si="22"/>
        <v/>
      </c>
      <c r="C344" s="127" t="str">
        <f t="shared" si="23"/>
        <v/>
      </c>
      <c r="D344" s="488"/>
      <c r="E344" s="488"/>
      <c r="F344" s="585" t="str">
        <f t="shared" si="20"/>
        <v/>
      </c>
      <c r="G344" s="586"/>
      <c r="H344" s="587"/>
      <c r="I344" s="827"/>
      <c r="J344" s="828"/>
      <c r="K344" s="489"/>
      <c r="L344" s="490" t="str">
        <f t="shared" si="21"/>
        <v/>
      </c>
      <c r="M344" s="491"/>
      <c r="N344" s="492"/>
      <c r="O344" s="493"/>
      <c r="P344" s="494"/>
    </row>
    <row r="345" spans="2:16" ht="20.100000000000001" customHeight="1" x14ac:dyDescent="0.25">
      <c r="B345" s="127" t="str">
        <f t="shared" si="22"/>
        <v/>
      </c>
      <c r="C345" s="127" t="str">
        <f t="shared" si="23"/>
        <v/>
      </c>
      <c r="D345" s="488"/>
      <c r="E345" s="488"/>
      <c r="F345" s="585" t="str">
        <f t="shared" si="20"/>
        <v/>
      </c>
      <c r="G345" s="586"/>
      <c r="H345" s="587"/>
      <c r="I345" s="827"/>
      <c r="J345" s="828"/>
      <c r="K345" s="489"/>
      <c r="L345" s="490" t="str">
        <f t="shared" si="21"/>
        <v/>
      </c>
      <c r="M345" s="491"/>
      <c r="N345" s="492"/>
      <c r="O345" s="493"/>
      <c r="P345" s="494"/>
    </row>
    <row r="346" spans="2:16" ht="20.100000000000001" customHeight="1" x14ac:dyDescent="0.25">
      <c r="B346" s="127" t="str">
        <f t="shared" si="22"/>
        <v/>
      </c>
      <c r="C346" s="127" t="str">
        <f t="shared" si="23"/>
        <v/>
      </c>
      <c r="D346" s="488"/>
      <c r="E346" s="488"/>
      <c r="F346" s="585" t="str">
        <f t="shared" si="20"/>
        <v/>
      </c>
      <c r="G346" s="586"/>
      <c r="H346" s="587"/>
      <c r="I346" s="827"/>
      <c r="J346" s="828"/>
      <c r="K346" s="489"/>
      <c r="L346" s="490" t="str">
        <f t="shared" si="21"/>
        <v/>
      </c>
      <c r="M346" s="491"/>
      <c r="N346" s="492"/>
      <c r="O346" s="493"/>
      <c r="P346" s="494"/>
    </row>
    <row r="347" spans="2:16" ht="20.100000000000001" customHeight="1" x14ac:dyDescent="0.25">
      <c r="B347" s="127" t="str">
        <f t="shared" si="22"/>
        <v/>
      </c>
      <c r="C347" s="127" t="str">
        <f t="shared" si="23"/>
        <v/>
      </c>
      <c r="D347" s="488"/>
      <c r="E347" s="488"/>
      <c r="F347" s="585" t="str">
        <f t="shared" si="20"/>
        <v/>
      </c>
      <c r="G347" s="586"/>
      <c r="H347" s="587"/>
      <c r="I347" s="827"/>
      <c r="J347" s="828"/>
      <c r="K347" s="489"/>
      <c r="L347" s="490" t="str">
        <f t="shared" si="21"/>
        <v/>
      </c>
      <c r="M347" s="491"/>
      <c r="N347" s="492"/>
      <c r="O347" s="493"/>
      <c r="P347" s="494"/>
    </row>
    <row r="348" spans="2:16" ht="20.100000000000001" customHeight="1" x14ac:dyDescent="0.25">
      <c r="B348" s="127" t="str">
        <f t="shared" si="22"/>
        <v/>
      </c>
      <c r="C348" s="127" t="str">
        <f t="shared" si="23"/>
        <v/>
      </c>
      <c r="D348" s="488"/>
      <c r="E348" s="488"/>
      <c r="F348" s="585" t="str">
        <f t="shared" si="20"/>
        <v/>
      </c>
      <c r="G348" s="586"/>
      <c r="H348" s="587"/>
      <c r="I348" s="827"/>
      <c r="J348" s="828"/>
      <c r="K348" s="489"/>
      <c r="L348" s="490" t="str">
        <f t="shared" si="21"/>
        <v/>
      </c>
      <c r="M348" s="491"/>
      <c r="N348" s="492"/>
      <c r="O348" s="493"/>
      <c r="P348" s="494"/>
    </row>
    <row r="349" spans="2:16" ht="20.100000000000001" customHeight="1" x14ac:dyDescent="0.25">
      <c r="B349" s="127" t="str">
        <f t="shared" si="22"/>
        <v/>
      </c>
      <c r="C349" s="127" t="str">
        <f t="shared" si="23"/>
        <v/>
      </c>
      <c r="D349" s="488"/>
      <c r="E349" s="488"/>
      <c r="F349" s="585" t="str">
        <f t="shared" si="20"/>
        <v/>
      </c>
      <c r="G349" s="586"/>
      <c r="H349" s="587"/>
      <c r="I349" s="827"/>
      <c r="J349" s="828"/>
      <c r="K349" s="489"/>
      <c r="L349" s="490" t="str">
        <f t="shared" si="21"/>
        <v/>
      </c>
      <c r="M349" s="491"/>
      <c r="N349" s="492"/>
      <c r="O349" s="493"/>
      <c r="P349" s="494"/>
    </row>
    <row r="350" spans="2:16" ht="20.100000000000001" customHeight="1" x14ac:dyDescent="0.25">
      <c r="B350" s="127" t="str">
        <f t="shared" si="22"/>
        <v/>
      </c>
      <c r="C350" s="127" t="str">
        <f t="shared" si="23"/>
        <v/>
      </c>
      <c r="D350" s="488"/>
      <c r="E350" s="488"/>
      <c r="F350" s="585" t="str">
        <f t="shared" si="20"/>
        <v/>
      </c>
      <c r="G350" s="586"/>
      <c r="H350" s="587"/>
      <c r="I350" s="827"/>
      <c r="J350" s="828"/>
      <c r="K350" s="489"/>
      <c r="L350" s="490" t="str">
        <f t="shared" si="21"/>
        <v/>
      </c>
      <c r="M350" s="491"/>
      <c r="N350" s="492"/>
      <c r="O350" s="493"/>
      <c r="P350" s="494"/>
    </row>
    <row r="351" spans="2:16" ht="20.100000000000001" customHeight="1" x14ac:dyDescent="0.25">
      <c r="B351" s="127" t="str">
        <f t="shared" si="22"/>
        <v/>
      </c>
      <c r="C351" s="127" t="str">
        <f t="shared" si="23"/>
        <v/>
      </c>
      <c r="D351" s="488"/>
      <c r="E351" s="488"/>
      <c r="F351" s="585" t="str">
        <f t="shared" si="20"/>
        <v/>
      </c>
      <c r="G351" s="586"/>
      <c r="H351" s="587"/>
      <c r="I351" s="827"/>
      <c r="J351" s="828"/>
      <c r="K351" s="489"/>
      <c r="L351" s="490" t="str">
        <f t="shared" si="21"/>
        <v/>
      </c>
      <c r="M351" s="491"/>
      <c r="N351" s="492"/>
      <c r="O351" s="493"/>
      <c r="P351" s="494"/>
    </row>
    <row r="352" spans="2:16" ht="20.100000000000001" customHeight="1" x14ac:dyDescent="0.25">
      <c r="B352" s="127" t="str">
        <f t="shared" si="22"/>
        <v/>
      </c>
      <c r="C352" s="127" t="str">
        <f t="shared" si="23"/>
        <v/>
      </c>
      <c r="D352" s="488"/>
      <c r="E352" s="488"/>
      <c r="F352" s="585" t="str">
        <f t="shared" si="20"/>
        <v/>
      </c>
      <c r="G352" s="586"/>
      <c r="H352" s="587"/>
      <c r="I352" s="827"/>
      <c r="J352" s="828"/>
      <c r="K352" s="489"/>
      <c r="L352" s="490" t="str">
        <f t="shared" si="21"/>
        <v/>
      </c>
      <c r="M352" s="491"/>
      <c r="N352" s="492"/>
      <c r="O352" s="493"/>
      <c r="P352" s="494"/>
    </row>
    <row r="353" spans="2:16" ht="20.100000000000001" customHeight="1" x14ac:dyDescent="0.25">
      <c r="B353" s="127" t="str">
        <f t="shared" si="22"/>
        <v/>
      </c>
      <c r="C353" s="127" t="str">
        <f t="shared" si="23"/>
        <v/>
      </c>
      <c r="D353" s="488"/>
      <c r="E353" s="488"/>
      <c r="F353" s="585" t="str">
        <f t="shared" si="20"/>
        <v/>
      </c>
      <c r="G353" s="586"/>
      <c r="H353" s="587"/>
      <c r="I353" s="827"/>
      <c r="J353" s="828"/>
      <c r="K353" s="489"/>
      <c r="L353" s="490" t="str">
        <f t="shared" si="21"/>
        <v/>
      </c>
      <c r="M353" s="491"/>
      <c r="N353" s="492"/>
      <c r="O353" s="493"/>
      <c r="P353" s="494"/>
    </row>
    <row r="354" spans="2:16" ht="20.100000000000001" customHeight="1" x14ac:dyDescent="0.25">
      <c r="B354" s="127" t="str">
        <f t="shared" si="22"/>
        <v/>
      </c>
      <c r="C354" s="127" t="str">
        <f t="shared" si="23"/>
        <v/>
      </c>
      <c r="D354" s="488"/>
      <c r="E354" s="488"/>
      <c r="F354" s="585" t="str">
        <f t="shared" si="20"/>
        <v/>
      </c>
      <c r="G354" s="586"/>
      <c r="H354" s="587"/>
      <c r="I354" s="827"/>
      <c r="J354" s="828"/>
      <c r="K354" s="489"/>
      <c r="L354" s="490" t="str">
        <f t="shared" si="21"/>
        <v/>
      </c>
      <c r="M354" s="491"/>
      <c r="N354" s="492"/>
      <c r="O354" s="493"/>
      <c r="P354" s="494"/>
    </row>
    <row r="355" spans="2:16" ht="20.100000000000001" customHeight="1" x14ac:dyDescent="0.25">
      <c r="B355" s="127" t="str">
        <f t="shared" si="22"/>
        <v/>
      </c>
      <c r="C355" s="127" t="str">
        <f t="shared" si="23"/>
        <v/>
      </c>
      <c r="D355" s="488"/>
      <c r="E355" s="488"/>
      <c r="F355" s="585" t="str">
        <f t="shared" si="20"/>
        <v/>
      </c>
      <c r="G355" s="586"/>
      <c r="H355" s="587"/>
      <c r="I355" s="827"/>
      <c r="J355" s="828"/>
      <c r="K355" s="489"/>
      <c r="L355" s="490" t="str">
        <f t="shared" si="21"/>
        <v/>
      </c>
      <c r="M355" s="491"/>
      <c r="N355" s="492"/>
      <c r="O355" s="493"/>
      <c r="P355" s="494"/>
    </row>
    <row r="356" spans="2:16" ht="20.100000000000001" customHeight="1" x14ac:dyDescent="0.25">
      <c r="B356" s="127" t="str">
        <f t="shared" si="22"/>
        <v/>
      </c>
      <c r="C356" s="127" t="str">
        <f t="shared" si="23"/>
        <v/>
      </c>
      <c r="D356" s="488"/>
      <c r="E356" s="488"/>
      <c r="F356" s="585" t="str">
        <f t="shared" si="20"/>
        <v/>
      </c>
      <c r="G356" s="586"/>
      <c r="H356" s="587"/>
      <c r="I356" s="827"/>
      <c r="J356" s="828"/>
      <c r="K356" s="489"/>
      <c r="L356" s="490" t="str">
        <f t="shared" si="21"/>
        <v/>
      </c>
      <c r="M356" s="491"/>
      <c r="N356" s="492"/>
      <c r="O356" s="493"/>
      <c r="P356" s="494"/>
    </row>
    <row r="357" spans="2:16" ht="20.100000000000001" customHeight="1" x14ac:dyDescent="0.25">
      <c r="B357" s="127" t="str">
        <f t="shared" si="22"/>
        <v/>
      </c>
      <c r="C357" s="127" t="str">
        <f t="shared" si="23"/>
        <v/>
      </c>
      <c r="D357" s="488"/>
      <c r="E357" s="488"/>
      <c r="F357" s="585" t="str">
        <f t="shared" si="20"/>
        <v/>
      </c>
      <c r="G357" s="586"/>
      <c r="H357" s="587"/>
      <c r="I357" s="827"/>
      <c r="J357" s="828"/>
      <c r="K357" s="489"/>
      <c r="L357" s="490" t="str">
        <f t="shared" si="21"/>
        <v/>
      </c>
      <c r="M357" s="491"/>
      <c r="N357" s="492"/>
      <c r="O357" s="493"/>
      <c r="P357" s="494"/>
    </row>
    <row r="358" spans="2:16" ht="20.100000000000001" customHeight="1" x14ac:dyDescent="0.25">
      <c r="B358" s="127" t="str">
        <f t="shared" si="22"/>
        <v/>
      </c>
      <c r="C358" s="127" t="str">
        <f t="shared" si="23"/>
        <v/>
      </c>
      <c r="D358" s="488"/>
      <c r="E358" s="488"/>
      <c r="F358" s="585" t="str">
        <f t="shared" si="20"/>
        <v/>
      </c>
      <c r="G358" s="586"/>
      <c r="H358" s="587"/>
      <c r="I358" s="827"/>
      <c r="J358" s="828"/>
      <c r="K358" s="489"/>
      <c r="L358" s="490" t="str">
        <f t="shared" si="21"/>
        <v/>
      </c>
      <c r="M358" s="491"/>
      <c r="N358" s="492"/>
      <c r="O358" s="493"/>
      <c r="P358" s="494"/>
    </row>
    <row r="359" spans="2:16" ht="20.100000000000001" customHeight="1" x14ac:dyDescent="0.25">
      <c r="B359" s="127" t="str">
        <f t="shared" si="22"/>
        <v/>
      </c>
      <c r="C359" s="127" t="str">
        <f t="shared" si="23"/>
        <v/>
      </c>
      <c r="D359" s="488"/>
      <c r="E359" s="488"/>
      <c r="F359" s="585" t="str">
        <f t="shared" si="20"/>
        <v/>
      </c>
      <c r="G359" s="586"/>
      <c r="H359" s="587"/>
      <c r="I359" s="827"/>
      <c r="J359" s="828"/>
      <c r="K359" s="489"/>
      <c r="L359" s="490" t="str">
        <f t="shared" si="21"/>
        <v/>
      </c>
      <c r="M359" s="491"/>
      <c r="N359" s="492"/>
      <c r="O359" s="493"/>
      <c r="P359" s="494"/>
    </row>
    <row r="360" spans="2:16" ht="20.100000000000001" customHeight="1" x14ac:dyDescent="0.25">
      <c r="B360" s="127" t="str">
        <f t="shared" si="22"/>
        <v/>
      </c>
      <c r="C360" s="127" t="str">
        <f t="shared" si="23"/>
        <v/>
      </c>
      <c r="D360" s="488"/>
      <c r="E360" s="488"/>
      <c r="F360" s="585" t="str">
        <f t="shared" si="20"/>
        <v/>
      </c>
      <c r="G360" s="586"/>
      <c r="H360" s="587"/>
      <c r="I360" s="827"/>
      <c r="J360" s="828"/>
      <c r="K360" s="489"/>
      <c r="L360" s="490" t="str">
        <f t="shared" si="21"/>
        <v/>
      </c>
      <c r="M360" s="491"/>
      <c r="N360" s="492"/>
      <c r="O360" s="493"/>
      <c r="P360" s="494"/>
    </row>
    <row r="361" spans="2:16" ht="20.100000000000001" customHeight="1" x14ac:dyDescent="0.25">
      <c r="B361" s="127" t="str">
        <f t="shared" si="22"/>
        <v/>
      </c>
      <c r="C361" s="127" t="str">
        <f t="shared" si="23"/>
        <v/>
      </c>
      <c r="D361" s="488"/>
      <c r="E361" s="488"/>
      <c r="F361" s="585" t="str">
        <f t="shared" si="20"/>
        <v/>
      </c>
      <c r="G361" s="586"/>
      <c r="H361" s="587"/>
      <c r="I361" s="827"/>
      <c r="J361" s="828"/>
      <c r="K361" s="489"/>
      <c r="L361" s="490" t="str">
        <f t="shared" si="21"/>
        <v/>
      </c>
      <c r="M361" s="491"/>
      <c r="N361" s="492"/>
      <c r="O361" s="493"/>
      <c r="P361" s="494"/>
    </row>
    <row r="362" spans="2:16" ht="20.100000000000001" customHeight="1" x14ac:dyDescent="0.25">
      <c r="B362" s="127" t="str">
        <f t="shared" si="22"/>
        <v/>
      </c>
      <c r="C362" s="127" t="str">
        <f t="shared" si="23"/>
        <v/>
      </c>
      <c r="D362" s="488"/>
      <c r="E362" s="488"/>
      <c r="F362" s="585" t="str">
        <f t="shared" si="20"/>
        <v/>
      </c>
      <c r="G362" s="586"/>
      <c r="H362" s="587"/>
      <c r="I362" s="827"/>
      <c r="J362" s="828"/>
      <c r="K362" s="489"/>
      <c r="L362" s="490" t="str">
        <f t="shared" si="21"/>
        <v/>
      </c>
      <c r="M362" s="491"/>
      <c r="N362" s="492"/>
      <c r="O362" s="493"/>
      <c r="P362" s="494"/>
    </row>
    <row r="363" spans="2:16" ht="20.100000000000001" customHeight="1" x14ac:dyDescent="0.25">
      <c r="B363" s="127" t="str">
        <f t="shared" si="22"/>
        <v/>
      </c>
      <c r="C363" s="127" t="str">
        <f t="shared" si="23"/>
        <v/>
      </c>
      <c r="D363" s="488"/>
      <c r="E363" s="488"/>
      <c r="F363" s="585" t="str">
        <f t="shared" si="20"/>
        <v/>
      </c>
      <c r="G363" s="586"/>
      <c r="H363" s="587"/>
      <c r="I363" s="827"/>
      <c r="J363" s="828"/>
      <c r="K363" s="489"/>
      <c r="L363" s="490" t="str">
        <f t="shared" si="21"/>
        <v/>
      </c>
      <c r="M363" s="491"/>
      <c r="N363" s="492"/>
      <c r="O363" s="493"/>
      <c r="P363" s="494"/>
    </row>
    <row r="364" spans="2:16" ht="20.100000000000001" customHeight="1" x14ac:dyDescent="0.25">
      <c r="B364" s="127" t="str">
        <f t="shared" si="22"/>
        <v/>
      </c>
      <c r="C364" s="127" t="str">
        <f t="shared" si="23"/>
        <v/>
      </c>
      <c r="D364" s="488"/>
      <c r="E364" s="488"/>
      <c r="F364" s="585" t="str">
        <f t="shared" si="20"/>
        <v/>
      </c>
      <c r="G364" s="586"/>
      <c r="H364" s="587"/>
      <c r="I364" s="827"/>
      <c r="J364" s="828"/>
      <c r="K364" s="489"/>
      <c r="L364" s="490" t="str">
        <f t="shared" si="21"/>
        <v/>
      </c>
      <c r="M364" s="491"/>
      <c r="N364" s="492"/>
      <c r="O364" s="493"/>
      <c r="P364" s="494"/>
    </row>
    <row r="365" spans="2:16" ht="20.100000000000001" customHeight="1" x14ac:dyDescent="0.25">
      <c r="B365" s="127" t="str">
        <f t="shared" si="22"/>
        <v/>
      </c>
      <c r="C365" s="127" t="str">
        <f t="shared" si="23"/>
        <v/>
      </c>
      <c r="D365" s="488"/>
      <c r="E365" s="488"/>
      <c r="F365" s="585" t="str">
        <f t="shared" si="20"/>
        <v/>
      </c>
      <c r="G365" s="586"/>
      <c r="H365" s="587"/>
      <c r="I365" s="827"/>
      <c r="J365" s="828"/>
      <c r="K365" s="489"/>
      <c r="L365" s="490" t="str">
        <f t="shared" si="21"/>
        <v/>
      </c>
      <c r="M365" s="491"/>
      <c r="N365" s="492"/>
      <c r="O365" s="493"/>
      <c r="P365" s="494"/>
    </row>
    <row r="366" spans="2:16" ht="20.100000000000001" customHeight="1" x14ac:dyDescent="0.25">
      <c r="B366" s="127" t="str">
        <f t="shared" si="22"/>
        <v/>
      </c>
      <c r="C366" s="127" t="str">
        <f t="shared" si="23"/>
        <v/>
      </c>
      <c r="D366" s="488"/>
      <c r="E366" s="488"/>
      <c r="F366" s="585" t="str">
        <f t="shared" si="20"/>
        <v/>
      </c>
      <c r="G366" s="586"/>
      <c r="H366" s="587"/>
      <c r="I366" s="827"/>
      <c r="J366" s="828"/>
      <c r="K366" s="489"/>
      <c r="L366" s="490" t="str">
        <f t="shared" si="21"/>
        <v/>
      </c>
      <c r="M366" s="491"/>
      <c r="N366" s="492"/>
      <c r="O366" s="493"/>
      <c r="P366" s="494"/>
    </row>
    <row r="367" spans="2:16" ht="20.100000000000001" customHeight="1" x14ac:dyDescent="0.25">
      <c r="B367" s="127" t="str">
        <f t="shared" si="22"/>
        <v/>
      </c>
      <c r="C367" s="127" t="str">
        <f t="shared" si="23"/>
        <v/>
      </c>
      <c r="D367" s="488"/>
      <c r="E367" s="488"/>
      <c r="F367" s="585" t="str">
        <f t="shared" si="20"/>
        <v/>
      </c>
      <c r="G367" s="586"/>
      <c r="H367" s="587"/>
      <c r="I367" s="827"/>
      <c r="J367" s="828"/>
      <c r="K367" s="489"/>
      <c r="L367" s="490" t="str">
        <f t="shared" si="21"/>
        <v/>
      </c>
      <c r="M367" s="491"/>
      <c r="N367" s="492"/>
      <c r="O367" s="493"/>
      <c r="P367" s="494"/>
    </row>
    <row r="368" spans="2:16" ht="20.100000000000001" customHeight="1" x14ac:dyDescent="0.25">
      <c r="B368" s="127" t="str">
        <f t="shared" si="22"/>
        <v/>
      </c>
      <c r="C368" s="127" t="str">
        <f t="shared" si="23"/>
        <v/>
      </c>
      <c r="D368" s="488"/>
      <c r="E368" s="488"/>
      <c r="F368" s="585" t="str">
        <f t="shared" si="20"/>
        <v/>
      </c>
      <c r="G368" s="586"/>
      <c r="H368" s="587"/>
      <c r="I368" s="827"/>
      <c r="J368" s="828"/>
      <c r="K368" s="489"/>
      <c r="L368" s="490" t="str">
        <f t="shared" si="21"/>
        <v/>
      </c>
      <c r="M368" s="491"/>
      <c r="N368" s="492"/>
      <c r="O368" s="493"/>
      <c r="P368" s="494"/>
    </row>
    <row r="369" spans="2:16" ht="20.100000000000001" customHeight="1" x14ac:dyDescent="0.25">
      <c r="B369" s="127" t="str">
        <f t="shared" si="22"/>
        <v/>
      </c>
      <c r="C369" s="127" t="str">
        <f t="shared" si="23"/>
        <v/>
      </c>
      <c r="D369" s="488"/>
      <c r="E369" s="488"/>
      <c r="F369" s="585" t="str">
        <f t="shared" si="20"/>
        <v/>
      </c>
      <c r="G369" s="586"/>
      <c r="H369" s="587"/>
      <c r="I369" s="827"/>
      <c r="J369" s="828"/>
      <c r="K369" s="489"/>
      <c r="L369" s="490" t="str">
        <f t="shared" si="21"/>
        <v/>
      </c>
      <c r="M369" s="491"/>
      <c r="N369" s="492"/>
      <c r="O369" s="493"/>
      <c r="P369" s="494"/>
    </row>
    <row r="370" spans="2:16" ht="20.100000000000001" customHeight="1" x14ac:dyDescent="0.25">
      <c r="B370" s="127" t="str">
        <f t="shared" si="22"/>
        <v/>
      </c>
      <c r="C370" s="127" t="str">
        <f t="shared" si="23"/>
        <v/>
      </c>
      <c r="D370" s="488"/>
      <c r="E370" s="488"/>
      <c r="F370" s="585" t="str">
        <f t="shared" si="20"/>
        <v/>
      </c>
      <c r="G370" s="586"/>
      <c r="H370" s="587"/>
      <c r="I370" s="827"/>
      <c r="J370" s="828"/>
      <c r="K370" s="489"/>
      <c r="L370" s="490" t="str">
        <f t="shared" si="21"/>
        <v/>
      </c>
      <c r="M370" s="491"/>
      <c r="N370" s="492"/>
      <c r="O370" s="493"/>
      <c r="P370" s="494"/>
    </row>
    <row r="371" spans="2:16" ht="20.100000000000001" customHeight="1" x14ac:dyDescent="0.25">
      <c r="B371" s="127" t="str">
        <f t="shared" si="22"/>
        <v/>
      </c>
      <c r="C371" s="127" t="str">
        <f t="shared" si="23"/>
        <v/>
      </c>
      <c r="D371" s="488"/>
      <c r="E371" s="488"/>
      <c r="F371" s="585" t="str">
        <f t="shared" si="20"/>
        <v/>
      </c>
      <c r="G371" s="586"/>
      <c r="H371" s="587"/>
      <c r="I371" s="827"/>
      <c r="J371" s="828"/>
      <c r="K371" s="489"/>
      <c r="L371" s="490" t="str">
        <f t="shared" si="21"/>
        <v/>
      </c>
      <c r="M371" s="491"/>
      <c r="N371" s="492"/>
      <c r="O371" s="493"/>
      <c r="P371" s="494"/>
    </row>
    <row r="372" spans="2:16" ht="20.100000000000001" customHeight="1" x14ac:dyDescent="0.25">
      <c r="B372" s="127" t="str">
        <f t="shared" si="22"/>
        <v/>
      </c>
      <c r="C372" s="127" t="str">
        <f t="shared" si="23"/>
        <v/>
      </c>
      <c r="D372" s="488"/>
      <c r="E372" s="488"/>
      <c r="F372" s="585" t="str">
        <f t="shared" si="20"/>
        <v/>
      </c>
      <c r="G372" s="586"/>
      <c r="H372" s="587"/>
      <c r="I372" s="827"/>
      <c r="J372" s="828"/>
      <c r="K372" s="489"/>
      <c r="L372" s="490" t="str">
        <f t="shared" si="21"/>
        <v/>
      </c>
      <c r="M372" s="491"/>
      <c r="N372" s="492"/>
      <c r="O372" s="493"/>
      <c r="P372" s="494"/>
    </row>
    <row r="373" spans="2:16" ht="20.100000000000001" customHeight="1" x14ac:dyDescent="0.25">
      <c r="B373" s="127" t="str">
        <f t="shared" si="22"/>
        <v/>
      </c>
      <c r="C373" s="127" t="str">
        <f t="shared" si="23"/>
        <v/>
      </c>
      <c r="D373" s="488"/>
      <c r="E373" s="488"/>
      <c r="F373" s="585" t="str">
        <f t="shared" si="20"/>
        <v/>
      </c>
      <c r="G373" s="586"/>
      <c r="H373" s="587"/>
      <c r="I373" s="827"/>
      <c r="J373" s="828"/>
      <c r="K373" s="489"/>
      <c r="L373" s="490" t="str">
        <f t="shared" si="21"/>
        <v/>
      </c>
      <c r="M373" s="491"/>
      <c r="N373" s="492"/>
      <c r="O373" s="493"/>
      <c r="P373" s="494"/>
    </row>
    <row r="374" spans="2:16" ht="20.100000000000001" customHeight="1" x14ac:dyDescent="0.25">
      <c r="B374" s="127" t="str">
        <f t="shared" si="22"/>
        <v/>
      </c>
      <c r="C374" s="127" t="str">
        <f t="shared" si="23"/>
        <v/>
      </c>
      <c r="D374" s="488"/>
      <c r="E374" s="488"/>
      <c r="F374" s="585" t="str">
        <f t="shared" si="20"/>
        <v/>
      </c>
      <c r="G374" s="586"/>
      <c r="H374" s="587"/>
      <c r="I374" s="827"/>
      <c r="J374" s="828"/>
      <c r="K374" s="489"/>
      <c r="L374" s="490" t="str">
        <f t="shared" si="21"/>
        <v/>
      </c>
      <c r="M374" s="491"/>
      <c r="N374" s="492"/>
      <c r="O374" s="493"/>
      <c r="P374" s="494"/>
    </row>
    <row r="375" spans="2:16" ht="20.100000000000001" customHeight="1" x14ac:dyDescent="0.25">
      <c r="B375" s="127" t="str">
        <f t="shared" si="22"/>
        <v/>
      </c>
      <c r="C375" s="127" t="str">
        <f t="shared" si="23"/>
        <v/>
      </c>
      <c r="D375" s="488"/>
      <c r="E375" s="488"/>
      <c r="F375" s="585" t="str">
        <f t="shared" si="20"/>
        <v/>
      </c>
      <c r="G375" s="586"/>
      <c r="H375" s="587"/>
      <c r="I375" s="827"/>
      <c r="J375" s="828"/>
      <c r="K375" s="489"/>
      <c r="L375" s="490" t="str">
        <f t="shared" si="21"/>
        <v/>
      </c>
      <c r="M375" s="491"/>
      <c r="N375" s="492"/>
      <c r="O375" s="493"/>
      <c r="P375" s="494"/>
    </row>
    <row r="376" spans="2:16" ht="20.100000000000001" customHeight="1" x14ac:dyDescent="0.25">
      <c r="B376" s="127" t="str">
        <f t="shared" si="22"/>
        <v/>
      </c>
      <c r="C376" s="127" t="str">
        <f t="shared" si="23"/>
        <v/>
      </c>
      <c r="D376" s="488"/>
      <c r="E376" s="488"/>
      <c r="F376" s="585" t="str">
        <f t="shared" si="20"/>
        <v/>
      </c>
      <c r="G376" s="586"/>
      <c r="H376" s="587"/>
      <c r="I376" s="827"/>
      <c r="J376" s="828"/>
      <c r="K376" s="489"/>
      <c r="L376" s="490" t="str">
        <f t="shared" si="21"/>
        <v/>
      </c>
      <c r="M376" s="491"/>
      <c r="N376" s="492"/>
      <c r="O376" s="493"/>
      <c r="P376" s="494"/>
    </row>
    <row r="377" spans="2:16" ht="20.100000000000001" customHeight="1" x14ac:dyDescent="0.25">
      <c r="B377" s="127" t="str">
        <f t="shared" si="22"/>
        <v/>
      </c>
      <c r="C377" s="127" t="str">
        <f t="shared" si="23"/>
        <v/>
      </c>
      <c r="D377" s="488"/>
      <c r="E377" s="488"/>
      <c r="F377" s="585" t="str">
        <f t="shared" si="20"/>
        <v/>
      </c>
      <c r="G377" s="586"/>
      <c r="H377" s="587"/>
      <c r="I377" s="827"/>
      <c r="J377" s="828"/>
      <c r="K377" s="489"/>
      <c r="L377" s="490" t="str">
        <f t="shared" si="21"/>
        <v/>
      </c>
      <c r="M377" s="491"/>
      <c r="N377" s="492"/>
      <c r="O377" s="493"/>
      <c r="P377" s="494"/>
    </row>
    <row r="378" spans="2:16" ht="20.100000000000001" customHeight="1" x14ac:dyDescent="0.25">
      <c r="B378" s="127" t="str">
        <f t="shared" si="22"/>
        <v/>
      </c>
      <c r="C378" s="127" t="str">
        <f t="shared" si="23"/>
        <v/>
      </c>
      <c r="D378" s="488"/>
      <c r="E378" s="488"/>
      <c r="F378" s="585" t="str">
        <f t="shared" si="20"/>
        <v/>
      </c>
      <c r="G378" s="586"/>
      <c r="H378" s="587"/>
      <c r="I378" s="827"/>
      <c r="J378" s="828"/>
      <c r="K378" s="489"/>
      <c r="L378" s="490" t="str">
        <f t="shared" si="21"/>
        <v/>
      </c>
      <c r="M378" s="491"/>
      <c r="N378" s="492"/>
      <c r="O378" s="493"/>
      <c r="P378" s="494"/>
    </row>
    <row r="379" spans="2:16" ht="20.100000000000001" customHeight="1" x14ac:dyDescent="0.25">
      <c r="B379" s="127" t="str">
        <f t="shared" si="22"/>
        <v/>
      </c>
      <c r="C379" s="127" t="str">
        <f t="shared" si="23"/>
        <v/>
      </c>
      <c r="D379" s="488"/>
      <c r="E379" s="488"/>
      <c r="F379" s="585" t="str">
        <f t="shared" si="20"/>
        <v/>
      </c>
      <c r="G379" s="586"/>
      <c r="H379" s="587"/>
      <c r="I379" s="827"/>
      <c r="J379" s="828"/>
      <c r="K379" s="489"/>
      <c r="L379" s="490" t="str">
        <f t="shared" si="21"/>
        <v/>
      </c>
      <c r="M379" s="491"/>
      <c r="N379" s="492"/>
      <c r="O379" s="493"/>
      <c r="P379" s="494"/>
    </row>
    <row r="380" spans="2:16" ht="20.100000000000001" customHeight="1" x14ac:dyDescent="0.25">
      <c r="B380" s="127" t="str">
        <f t="shared" si="22"/>
        <v/>
      </c>
      <c r="C380" s="127" t="str">
        <f t="shared" si="23"/>
        <v/>
      </c>
      <c r="D380" s="488"/>
      <c r="E380" s="488"/>
      <c r="F380" s="585" t="str">
        <f t="shared" si="20"/>
        <v/>
      </c>
      <c r="G380" s="586"/>
      <c r="H380" s="587"/>
      <c r="I380" s="827"/>
      <c r="J380" s="828"/>
      <c r="K380" s="489"/>
      <c r="L380" s="490" t="str">
        <f t="shared" si="21"/>
        <v/>
      </c>
      <c r="M380" s="491"/>
      <c r="N380" s="492"/>
      <c r="O380" s="493"/>
      <c r="P380" s="494"/>
    </row>
    <row r="381" spans="2:16" ht="20.100000000000001" customHeight="1" x14ac:dyDescent="0.25">
      <c r="B381" s="127" t="str">
        <f t="shared" si="22"/>
        <v/>
      </c>
      <c r="C381" s="127" t="str">
        <f t="shared" si="23"/>
        <v/>
      </c>
      <c r="D381" s="488"/>
      <c r="E381" s="488"/>
      <c r="F381" s="585" t="str">
        <f t="shared" si="20"/>
        <v/>
      </c>
      <c r="G381" s="586"/>
      <c r="H381" s="587"/>
      <c r="I381" s="827"/>
      <c r="J381" s="828"/>
      <c r="K381" s="489"/>
      <c r="L381" s="490" t="str">
        <f t="shared" si="21"/>
        <v/>
      </c>
      <c r="M381" s="491"/>
      <c r="N381" s="492"/>
      <c r="O381" s="493"/>
      <c r="P381" s="494"/>
    </row>
    <row r="382" spans="2:16" ht="20.100000000000001" customHeight="1" x14ac:dyDescent="0.25">
      <c r="B382" s="127" t="str">
        <f t="shared" si="22"/>
        <v/>
      </c>
      <c r="C382" s="127" t="str">
        <f t="shared" si="23"/>
        <v/>
      </c>
      <c r="D382" s="488"/>
      <c r="E382" s="488"/>
      <c r="F382" s="585" t="str">
        <f t="shared" si="20"/>
        <v/>
      </c>
      <c r="G382" s="586"/>
      <c r="H382" s="587"/>
      <c r="I382" s="827"/>
      <c r="J382" s="828"/>
      <c r="K382" s="489"/>
      <c r="L382" s="490" t="str">
        <f t="shared" si="21"/>
        <v/>
      </c>
      <c r="M382" s="491"/>
      <c r="N382" s="492"/>
      <c r="O382" s="493"/>
      <c r="P382" s="494"/>
    </row>
    <row r="383" spans="2:16" ht="20.100000000000001" customHeight="1" x14ac:dyDescent="0.25">
      <c r="B383" s="127" t="str">
        <f t="shared" si="22"/>
        <v/>
      </c>
      <c r="C383" s="127" t="str">
        <f t="shared" si="23"/>
        <v/>
      </c>
      <c r="D383" s="488"/>
      <c r="E383" s="488"/>
      <c r="F383" s="585" t="str">
        <f t="shared" si="20"/>
        <v/>
      </c>
      <c r="G383" s="586"/>
      <c r="H383" s="587"/>
      <c r="I383" s="827"/>
      <c r="J383" s="828"/>
      <c r="K383" s="489"/>
      <c r="L383" s="490" t="str">
        <f t="shared" si="21"/>
        <v/>
      </c>
      <c r="M383" s="491"/>
      <c r="N383" s="492"/>
      <c r="O383" s="493"/>
      <c r="P383" s="494"/>
    </row>
    <row r="384" spans="2:16" ht="20.100000000000001" customHeight="1" x14ac:dyDescent="0.25">
      <c r="B384" s="127" t="str">
        <f t="shared" si="22"/>
        <v/>
      </c>
      <c r="C384" s="127" t="str">
        <f t="shared" si="23"/>
        <v/>
      </c>
      <c r="D384" s="488"/>
      <c r="E384" s="488"/>
      <c r="F384" s="585" t="str">
        <f t="shared" si="20"/>
        <v/>
      </c>
      <c r="G384" s="586"/>
      <c r="H384" s="587"/>
      <c r="I384" s="827"/>
      <c r="J384" s="828"/>
      <c r="K384" s="489"/>
      <c r="L384" s="490" t="str">
        <f t="shared" si="21"/>
        <v/>
      </c>
      <c r="M384" s="491"/>
      <c r="N384" s="492"/>
      <c r="O384" s="493"/>
      <c r="P384" s="494"/>
    </row>
    <row r="385" spans="2:16" ht="20.100000000000001" customHeight="1" x14ac:dyDescent="0.25">
      <c r="B385" s="127" t="str">
        <f t="shared" si="22"/>
        <v/>
      </c>
      <c r="C385" s="127" t="str">
        <f t="shared" si="23"/>
        <v/>
      </c>
      <c r="D385" s="488"/>
      <c r="E385" s="488"/>
      <c r="F385" s="585" t="str">
        <f t="shared" si="20"/>
        <v/>
      </c>
      <c r="G385" s="586"/>
      <c r="H385" s="587"/>
      <c r="I385" s="827"/>
      <c r="J385" s="828"/>
      <c r="K385" s="489"/>
      <c r="L385" s="490" t="str">
        <f t="shared" si="21"/>
        <v/>
      </c>
      <c r="M385" s="491"/>
      <c r="N385" s="492"/>
      <c r="O385" s="493"/>
      <c r="P385" s="494"/>
    </row>
    <row r="386" spans="2:16" ht="20.100000000000001" customHeight="1" x14ac:dyDescent="0.25">
      <c r="B386" s="127" t="str">
        <f t="shared" si="22"/>
        <v/>
      </c>
      <c r="C386" s="127" t="str">
        <f t="shared" si="23"/>
        <v/>
      </c>
      <c r="D386" s="488"/>
      <c r="E386" s="488"/>
      <c r="F386" s="585" t="str">
        <f t="shared" si="20"/>
        <v/>
      </c>
      <c r="G386" s="586"/>
      <c r="H386" s="587"/>
      <c r="I386" s="827"/>
      <c r="J386" s="828"/>
      <c r="K386" s="489"/>
      <c r="L386" s="490" t="str">
        <f t="shared" si="21"/>
        <v/>
      </c>
      <c r="M386" s="491"/>
      <c r="N386" s="492"/>
      <c r="O386" s="493"/>
      <c r="P386" s="494"/>
    </row>
    <row r="387" spans="2:16" ht="20.100000000000001" customHeight="1" x14ac:dyDescent="0.25">
      <c r="B387" s="127" t="str">
        <f t="shared" si="22"/>
        <v/>
      </c>
      <c r="C387" s="127" t="str">
        <f t="shared" si="23"/>
        <v/>
      </c>
      <c r="D387" s="488"/>
      <c r="E387" s="488"/>
      <c r="F387" s="585" t="str">
        <f t="shared" si="20"/>
        <v/>
      </c>
      <c r="G387" s="586"/>
      <c r="H387" s="587"/>
      <c r="I387" s="827"/>
      <c r="J387" s="828"/>
      <c r="K387" s="489"/>
      <c r="L387" s="490" t="str">
        <f t="shared" si="21"/>
        <v/>
      </c>
      <c r="M387" s="491"/>
      <c r="N387" s="492"/>
      <c r="O387" s="493"/>
      <c r="P387" s="494"/>
    </row>
    <row r="388" spans="2:16" ht="20.100000000000001" customHeight="1" x14ac:dyDescent="0.25">
      <c r="B388" s="127" t="str">
        <f t="shared" si="22"/>
        <v/>
      </c>
      <c r="C388" s="127" t="str">
        <f t="shared" si="23"/>
        <v/>
      </c>
      <c r="D388" s="488"/>
      <c r="E388" s="488"/>
      <c r="F388" s="585" t="str">
        <f t="shared" si="20"/>
        <v/>
      </c>
      <c r="G388" s="586"/>
      <c r="H388" s="587"/>
      <c r="I388" s="827"/>
      <c r="J388" s="828"/>
      <c r="K388" s="489"/>
      <c r="L388" s="490" t="str">
        <f t="shared" si="21"/>
        <v/>
      </c>
      <c r="M388" s="491"/>
      <c r="N388" s="492"/>
      <c r="O388" s="493"/>
      <c r="P388" s="494"/>
    </row>
    <row r="389" spans="2:16" ht="20.100000000000001" customHeight="1" x14ac:dyDescent="0.25">
      <c r="B389" s="127" t="str">
        <f t="shared" si="22"/>
        <v/>
      </c>
      <c r="C389" s="127" t="str">
        <f t="shared" si="23"/>
        <v/>
      </c>
      <c r="D389" s="488"/>
      <c r="E389" s="488"/>
      <c r="F389" s="585" t="str">
        <f t="shared" si="20"/>
        <v/>
      </c>
      <c r="G389" s="586"/>
      <c r="H389" s="587"/>
      <c r="I389" s="827"/>
      <c r="J389" s="828"/>
      <c r="K389" s="489"/>
      <c r="L389" s="490" t="str">
        <f t="shared" si="21"/>
        <v/>
      </c>
      <c r="M389" s="491"/>
      <c r="N389" s="492"/>
      <c r="O389" s="493"/>
      <c r="P389" s="494"/>
    </row>
    <row r="390" spans="2:16" ht="20.100000000000001" customHeight="1" x14ac:dyDescent="0.25">
      <c r="B390" s="127" t="str">
        <f t="shared" si="22"/>
        <v/>
      </c>
      <c r="C390" s="127" t="str">
        <f t="shared" si="23"/>
        <v/>
      </c>
      <c r="D390" s="488"/>
      <c r="E390" s="488"/>
      <c r="F390" s="585" t="str">
        <f t="shared" si="20"/>
        <v/>
      </c>
      <c r="G390" s="586"/>
      <c r="H390" s="587"/>
      <c r="I390" s="827"/>
      <c r="J390" s="828"/>
      <c r="K390" s="489"/>
      <c r="L390" s="490" t="str">
        <f t="shared" si="21"/>
        <v/>
      </c>
      <c r="M390" s="491"/>
      <c r="N390" s="492"/>
      <c r="O390" s="493"/>
      <c r="P390" s="494"/>
    </row>
    <row r="391" spans="2:16" ht="20.100000000000001" customHeight="1" x14ac:dyDescent="0.25">
      <c r="B391" s="127" t="str">
        <f t="shared" si="22"/>
        <v/>
      </c>
      <c r="C391" s="127" t="str">
        <f t="shared" si="23"/>
        <v/>
      </c>
      <c r="D391" s="488"/>
      <c r="E391" s="488"/>
      <c r="F391" s="585" t="str">
        <f t="shared" si="20"/>
        <v/>
      </c>
      <c r="G391" s="586"/>
      <c r="H391" s="587"/>
      <c r="I391" s="827"/>
      <c r="J391" s="828"/>
      <c r="K391" s="489"/>
      <c r="L391" s="490" t="str">
        <f t="shared" si="21"/>
        <v/>
      </c>
      <c r="M391" s="491"/>
      <c r="N391" s="492"/>
      <c r="O391" s="493"/>
      <c r="P391" s="494"/>
    </row>
    <row r="392" spans="2:16" ht="20.100000000000001" customHeight="1" x14ac:dyDescent="0.25">
      <c r="B392" s="127" t="str">
        <f t="shared" si="22"/>
        <v/>
      </c>
      <c r="C392" s="127" t="str">
        <f t="shared" si="23"/>
        <v/>
      </c>
      <c r="D392" s="488"/>
      <c r="E392" s="488"/>
      <c r="F392" s="585" t="str">
        <f t="shared" ref="F392:F455" si="24">IF(H392&lt;&gt;"",INDEX(INDEX(tableau_age_pd,MATCH(B392,styleage_page_agepoids,0),0),IF(H392&lt;INDEX(tableau_age_pd,MATCH(B392,styleage_page_agepoids,0),1),1,IFERROR(MATCH(H392,INDEX(tableau_age_pd,MATCH(B392,styleage_page_agepoids,0),0),0),MATCH(H392,INDEX(tableau_age_pd,MATCH(B392,styleage_page_agepoids,0),0),1)+1))),IF(G392&lt;&gt;"",G392,""))</f>
        <v/>
      </c>
      <c r="G392" s="586"/>
      <c r="H392" s="587"/>
      <c r="I392" s="827"/>
      <c r="J392" s="828"/>
      <c r="K392" s="489"/>
      <c r="L392" s="490" t="str">
        <f t="shared" ref="L392:L455" si="25">IF(AND(K392&lt;&gt;"",D392&lt;&gt;"",E392&lt;&gt;"",F392&lt;&gt;"",M392&lt;&gt;""),SUMPRODUCT(($D$8:$D$508=D392)*($E$8:$E$508=E392)*($F$8:$F$508=F392)*(NOT(ISBLANK($K$8:$K$508)))*(K392&gt;$K$8:$K$508))+1,"")</f>
        <v/>
      </c>
      <c r="M392" s="491"/>
      <c r="N392" s="492"/>
      <c r="O392" s="493"/>
      <c r="P392" s="494"/>
    </row>
    <row r="393" spans="2:16" ht="20.100000000000001" customHeight="1" x14ac:dyDescent="0.25">
      <c r="B393" s="127" t="str">
        <f t="shared" ref="B393:B456" si="26">D393&amp;E393</f>
        <v/>
      </c>
      <c r="C393" s="127" t="str">
        <f t="shared" ref="C393:C456" si="27">D393&amp;E393&amp;F393&amp;L393</f>
        <v/>
      </c>
      <c r="D393" s="488"/>
      <c r="E393" s="488"/>
      <c r="F393" s="585" t="str">
        <f t="shared" si="24"/>
        <v/>
      </c>
      <c r="G393" s="586"/>
      <c r="H393" s="587"/>
      <c r="I393" s="827"/>
      <c r="J393" s="828"/>
      <c r="K393" s="489"/>
      <c r="L393" s="490" t="str">
        <f t="shared" si="25"/>
        <v/>
      </c>
      <c r="M393" s="491"/>
      <c r="N393" s="492"/>
      <c r="O393" s="493"/>
      <c r="P393" s="494"/>
    </row>
    <row r="394" spans="2:16" ht="20.100000000000001" customHeight="1" x14ac:dyDescent="0.25">
      <c r="B394" s="127" t="str">
        <f t="shared" si="26"/>
        <v/>
      </c>
      <c r="C394" s="127" t="str">
        <f t="shared" si="27"/>
        <v/>
      </c>
      <c r="D394" s="488"/>
      <c r="E394" s="488"/>
      <c r="F394" s="585" t="str">
        <f t="shared" si="24"/>
        <v/>
      </c>
      <c r="G394" s="586"/>
      <c r="H394" s="587"/>
      <c r="I394" s="827"/>
      <c r="J394" s="828"/>
      <c r="K394" s="489"/>
      <c r="L394" s="490" t="str">
        <f t="shared" si="25"/>
        <v/>
      </c>
      <c r="M394" s="491"/>
      <c r="N394" s="492"/>
      <c r="O394" s="493"/>
      <c r="P394" s="494"/>
    </row>
    <row r="395" spans="2:16" ht="20.100000000000001" customHeight="1" x14ac:dyDescent="0.25">
      <c r="B395" s="127" t="str">
        <f t="shared" si="26"/>
        <v/>
      </c>
      <c r="C395" s="127" t="str">
        <f t="shared" si="27"/>
        <v/>
      </c>
      <c r="D395" s="488"/>
      <c r="E395" s="488"/>
      <c r="F395" s="585" t="str">
        <f t="shared" si="24"/>
        <v/>
      </c>
      <c r="G395" s="586"/>
      <c r="H395" s="587"/>
      <c r="I395" s="827"/>
      <c r="J395" s="828"/>
      <c r="K395" s="489"/>
      <c r="L395" s="490" t="str">
        <f t="shared" si="25"/>
        <v/>
      </c>
      <c r="M395" s="491"/>
      <c r="N395" s="492"/>
      <c r="O395" s="493"/>
      <c r="P395" s="494"/>
    </row>
    <row r="396" spans="2:16" ht="20.100000000000001" customHeight="1" x14ac:dyDescent="0.25">
      <c r="B396" s="127" t="str">
        <f t="shared" si="26"/>
        <v/>
      </c>
      <c r="C396" s="127" t="str">
        <f t="shared" si="27"/>
        <v/>
      </c>
      <c r="D396" s="488"/>
      <c r="E396" s="488"/>
      <c r="F396" s="585" t="str">
        <f t="shared" si="24"/>
        <v/>
      </c>
      <c r="G396" s="586"/>
      <c r="H396" s="587"/>
      <c r="I396" s="827"/>
      <c r="J396" s="828"/>
      <c r="K396" s="489"/>
      <c r="L396" s="490" t="str">
        <f t="shared" si="25"/>
        <v/>
      </c>
      <c r="M396" s="491"/>
      <c r="N396" s="492"/>
      <c r="O396" s="493"/>
      <c r="P396" s="494"/>
    </row>
    <row r="397" spans="2:16" ht="20.100000000000001" customHeight="1" x14ac:dyDescent="0.25">
      <c r="B397" s="127" t="str">
        <f t="shared" si="26"/>
        <v/>
      </c>
      <c r="C397" s="127" t="str">
        <f t="shared" si="27"/>
        <v/>
      </c>
      <c r="D397" s="488"/>
      <c r="E397" s="488"/>
      <c r="F397" s="585" t="str">
        <f t="shared" si="24"/>
        <v/>
      </c>
      <c r="G397" s="586"/>
      <c r="H397" s="587"/>
      <c r="I397" s="827"/>
      <c r="J397" s="828"/>
      <c r="K397" s="489"/>
      <c r="L397" s="490" t="str">
        <f t="shared" si="25"/>
        <v/>
      </c>
      <c r="M397" s="491"/>
      <c r="N397" s="492"/>
      <c r="O397" s="493"/>
      <c r="P397" s="494"/>
    </row>
    <row r="398" spans="2:16" ht="20.100000000000001" customHeight="1" x14ac:dyDescent="0.25">
      <c r="B398" s="127" t="str">
        <f t="shared" si="26"/>
        <v/>
      </c>
      <c r="C398" s="127" t="str">
        <f t="shared" si="27"/>
        <v/>
      </c>
      <c r="D398" s="488"/>
      <c r="E398" s="488"/>
      <c r="F398" s="585" t="str">
        <f t="shared" si="24"/>
        <v/>
      </c>
      <c r="G398" s="586"/>
      <c r="H398" s="587"/>
      <c r="I398" s="827"/>
      <c r="J398" s="828"/>
      <c r="K398" s="489"/>
      <c r="L398" s="490" t="str">
        <f t="shared" si="25"/>
        <v/>
      </c>
      <c r="M398" s="491"/>
      <c r="N398" s="492"/>
      <c r="O398" s="493"/>
      <c r="P398" s="494"/>
    </row>
    <row r="399" spans="2:16" ht="20.100000000000001" customHeight="1" x14ac:dyDescent="0.25">
      <c r="B399" s="127" t="str">
        <f t="shared" si="26"/>
        <v/>
      </c>
      <c r="C399" s="127" t="str">
        <f t="shared" si="27"/>
        <v/>
      </c>
      <c r="D399" s="488"/>
      <c r="E399" s="488"/>
      <c r="F399" s="585" t="str">
        <f t="shared" si="24"/>
        <v/>
      </c>
      <c r="G399" s="586"/>
      <c r="H399" s="587"/>
      <c r="I399" s="827"/>
      <c r="J399" s="828"/>
      <c r="K399" s="489"/>
      <c r="L399" s="490" t="str">
        <f t="shared" si="25"/>
        <v/>
      </c>
      <c r="M399" s="491"/>
      <c r="N399" s="492"/>
      <c r="O399" s="493"/>
      <c r="P399" s="494"/>
    </row>
    <row r="400" spans="2:16" ht="20.100000000000001" customHeight="1" x14ac:dyDescent="0.25">
      <c r="B400" s="127" t="str">
        <f t="shared" si="26"/>
        <v/>
      </c>
      <c r="C400" s="127" t="str">
        <f t="shared" si="27"/>
        <v/>
      </c>
      <c r="D400" s="488"/>
      <c r="E400" s="488"/>
      <c r="F400" s="585" t="str">
        <f t="shared" si="24"/>
        <v/>
      </c>
      <c r="G400" s="586"/>
      <c r="H400" s="587"/>
      <c r="I400" s="827"/>
      <c r="J400" s="828"/>
      <c r="K400" s="489"/>
      <c r="L400" s="490" t="str">
        <f t="shared" si="25"/>
        <v/>
      </c>
      <c r="M400" s="491"/>
      <c r="N400" s="492"/>
      <c r="O400" s="493"/>
      <c r="P400" s="494"/>
    </row>
    <row r="401" spans="2:16" ht="20.100000000000001" customHeight="1" x14ac:dyDescent="0.25">
      <c r="B401" s="127" t="str">
        <f t="shared" si="26"/>
        <v/>
      </c>
      <c r="C401" s="127" t="str">
        <f t="shared" si="27"/>
        <v/>
      </c>
      <c r="D401" s="488"/>
      <c r="E401" s="488"/>
      <c r="F401" s="585" t="str">
        <f t="shared" si="24"/>
        <v/>
      </c>
      <c r="G401" s="586"/>
      <c r="H401" s="587"/>
      <c r="I401" s="827"/>
      <c r="J401" s="828"/>
      <c r="K401" s="489"/>
      <c r="L401" s="490" t="str">
        <f t="shared" si="25"/>
        <v/>
      </c>
      <c r="M401" s="491"/>
      <c r="N401" s="492"/>
      <c r="O401" s="493"/>
      <c r="P401" s="494"/>
    </row>
    <row r="402" spans="2:16" ht="20.100000000000001" customHeight="1" x14ac:dyDescent="0.25">
      <c r="B402" s="127" t="str">
        <f t="shared" si="26"/>
        <v/>
      </c>
      <c r="C402" s="127" t="str">
        <f t="shared" si="27"/>
        <v/>
      </c>
      <c r="D402" s="488"/>
      <c r="E402" s="488"/>
      <c r="F402" s="585" t="str">
        <f t="shared" si="24"/>
        <v/>
      </c>
      <c r="G402" s="586"/>
      <c r="H402" s="587"/>
      <c r="I402" s="827"/>
      <c r="J402" s="828"/>
      <c r="K402" s="489"/>
      <c r="L402" s="490" t="str">
        <f t="shared" si="25"/>
        <v/>
      </c>
      <c r="M402" s="491"/>
      <c r="N402" s="492"/>
      <c r="O402" s="493"/>
      <c r="P402" s="494"/>
    </row>
    <row r="403" spans="2:16" ht="20.100000000000001" customHeight="1" x14ac:dyDescent="0.25">
      <c r="B403" s="127" t="str">
        <f t="shared" si="26"/>
        <v/>
      </c>
      <c r="C403" s="127" t="str">
        <f t="shared" si="27"/>
        <v/>
      </c>
      <c r="D403" s="488"/>
      <c r="E403" s="488"/>
      <c r="F403" s="585" t="str">
        <f t="shared" si="24"/>
        <v/>
      </c>
      <c r="G403" s="586"/>
      <c r="H403" s="587"/>
      <c r="I403" s="827"/>
      <c r="J403" s="828"/>
      <c r="K403" s="489"/>
      <c r="L403" s="490" t="str">
        <f t="shared" si="25"/>
        <v/>
      </c>
      <c r="M403" s="491"/>
      <c r="N403" s="492"/>
      <c r="O403" s="493"/>
      <c r="P403" s="494"/>
    </row>
    <row r="404" spans="2:16" ht="20.100000000000001" customHeight="1" x14ac:dyDescent="0.25">
      <c r="B404" s="127" t="str">
        <f t="shared" si="26"/>
        <v/>
      </c>
      <c r="C404" s="127" t="str">
        <f t="shared" si="27"/>
        <v/>
      </c>
      <c r="D404" s="488"/>
      <c r="E404" s="488"/>
      <c r="F404" s="585" t="str">
        <f t="shared" si="24"/>
        <v/>
      </c>
      <c r="G404" s="586"/>
      <c r="H404" s="587"/>
      <c r="I404" s="827"/>
      <c r="J404" s="828"/>
      <c r="K404" s="489"/>
      <c r="L404" s="490" t="str">
        <f t="shared" si="25"/>
        <v/>
      </c>
      <c r="M404" s="491"/>
      <c r="N404" s="492"/>
      <c r="O404" s="493"/>
      <c r="P404" s="494"/>
    </row>
    <row r="405" spans="2:16" ht="20.100000000000001" customHeight="1" x14ac:dyDescent="0.25">
      <c r="B405" s="127" t="str">
        <f t="shared" si="26"/>
        <v/>
      </c>
      <c r="C405" s="127" t="str">
        <f t="shared" si="27"/>
        <v/>
      </c>
      <c r="D405" s="488"/>
      <c r="E405" s="488"/>
      <c r="F405" s="585" t="str">
        <f t="shared" si="24"/>
        <v/>
      </c>
      <c r="G405" s="586"/>
      <c r="H405" s="587"/>
      <c r="I405" s="827"/>
      <c r="J405" s="828"/>
      <c r="K405" s="489"/>
      <c r="L405" s="490" t="str">
        <f t="shared" si="25"/>
        <v/>
      </c>
      <c r="M405" s="491"/>
      <c r="N405" s="492"/>
      <c r="O405" s="493"/>
      <c r="P405" s="494"/>
    </row>
    <row r="406" spans="2:16" ht="20.100000000000001" customHeight="1" x14ac:dyDescent="0.25">
      <c r="B406" s="127" t="str">
        <f t="shared" si="26"/>
        <v/>
      </c>
      <c r="C406" s="127" t="str">
        <f t="shared" si="27"/>
        <v/>
      </c>
      <c r="D406" s="488"/>
      <c r="E406" s="488"/>
      <c r="F406" s="585" t="str">
        <f t="shared" si="24"/>
        <v/>
      </c>
      <c r="G406" s="586"/>
      <c r="H406" s="587"/>
      <c r="I406" s="827"/>
      <c r="J406" s="828"/>
      <c r="K406" s="489"/>
      <c r="L406" s="490" t="str">
        <f t="shared" si="25"/>
        <v/>
      </c>
      <c r="M406" s="491"/>
      <c r="N406" s="492"/>
      <c r="O406" s="493"/>
      <c r="P406" s="494"/>
    </row>
    <row r="407" spans="2:16" ht="20.100000000000001" customHeight="1" x14ac:dyDescent="0.25">
      <c r="B407" s="127" t="str">
        <f t="shared" si="26"/>
        <v/>
      </c>
      <c r="C407" s="127" t="str">
        <f t="shared" si="27"/>
        <v/>
      </c>
      <c r="D407" s="488"/>
      <c r="E407" s="488"/>
      <c r="F407" s="585" t="str">
        <f t="shared" si="24"/>
        <v/>
      </c>
      <c r="G407" s="586"/>
      <c r="H407" s="587"/>
      <c r="I407" s="827"/>
      <c r="J407" s="828"/>
      <c r="K407" s="489"/>
      <c r="L407" s="490" t="str">
        <f t="shared" si="25"/>
        <v/>
      </c>
      <c r="M407" s="491"/>
      <c r="N407" s="492"/>
      <c r="O407" s="493"/>
      <c r="P407" s="494"/>
    </row>
    <row r="408" spans="2:16" ht="20.100000000000001" customHeight="1" x14ac:dyDescent="0.25">
      <c r="B408" s="127" t="str">
        <f t="shared" si="26"/>
        <v/>
      </c>
      <c r="C408" s="127" t="str">
        <f t="shared" si="27"/>
        <v/>
      </c>
      <c r="D408" s="488"/>
      <c r="E408" s="488"/>
      <c r="F408" s="585" t="str">
        <f t="shared" si="24"/>
        <v/>
      </c>
      <c r="G408" s="586"/>
      <c r="H408" s="587"/>
      <c r="I408" s="827"/>
      <c r="J408" s="828"/>
      <c r="K408" s="489"/>
      <c r="L408" s="490" t="str">
        <f t="shared" si="25"/>
        <v/>
      </c>
      <c r="M408" s="491"/>
      <c r="N408" s="492"/>
      <c r="O408" s="493"/>
      <c r="P408" s="494"/>
    </row>
    <row r="409" spans="2:16" ht="20.100000000000001" customHeight="1" x14ac:dyDescent="0.25">
      <c r="B409" s="127" t="str">
        <f t="shared" si="26"/>
        <v/>
      </c>
      <c r="C409" s="127" t="str">
        <f t="shared" si="27"/>
        <v/>
      </c>
      <c r="D409" s="488"/>
      <c r="E409" s="488"/>
      <c r="F409" s="585" t="str">
        <f t="shared" si="24"/>
        <v/>
      </c>
      <c r="G409" s="586"/>
      <c r="H409" s="587"/>
      <c r="I409" s="827"/>
      <c r="J409" s="828"/>
      <c r="K409" s="489"/>
      <c r="L409" s="490" t="str">
        <f t="shared" si="25"/>
        <v/>
      </c>
      <c r="M409" s="491"/>
      <c r="N409" s="492"/>
      <c r="O409" s="493"/>
      <c r="P409" s="494"/>
    </row>
    <row r="410" spans="2:16" ht="20.100000000000001" customHeight="1" x14ac:dyDescent="0.25">
      <c r="B410" s="127" t="str">
        <f t="shared" si="26"/>
        <v/>
      </c>
      <c r="C410" s="127" t="str">
        <f t="shared" si="27"/>
        <v/>
      </c>
      <c r="D410" s="488"/>
      <c r="E410" s="488"/>
      <c r="F410" s="585" t="str">
        <f t="shared" si="24"/>
        <v/>
      </c>
      <c r="G410" s="586"/>
      <c r="H410" s="587"/>
      <c r="I410" s="827"/>
      <c r="J410" s="828"/>
      <c r="K410" s="489"/>
      <c r="L410" s="490" t="str">
        <f t="shared" si="25"/>
        <v/>
      </c>
      <c r="M410" s="491"/>
      <c r="N410" s="492"/>
      <c r="O410" s="493"/>
      <c r="P410" s="494"/>
    </row>
    <row r="411" spans="2:16" ht="20.100000000000001" customHeight="1" x14ac:dyDescent="0.25">
      <c r="B411" s="127" t="str">
        <f t="shared" si="26"/>
        <v/>
      </c>
      <c r="C411" s="127" t="str">
        <f t="shared" si="27"/>
        <v/>
      </c>
      <c r="D411" s="488"/>
      <c r="E411" s="488"/>
      <c r="F411" s="585" t="str">
        <f t="shared" si="24"/>
        <v/>
      </c>
      <c r="G411" s="586"/>
      <c r="H411" s="587"/>
      <c r="I411" s="827"/>
      <c r="J411" s="828"/>
      <c r="K411" s="489"/>
      <c r="L411" s="490" t="str">
        <f t="shared" si="25"/>
        <v/>
      </c>
      <c r="M411" s="491"/>
      <c r="N411" s="492"/>
      <c r="O411" s="493"/>
      <c r="P411" s="494"/>
    </row>
    <row r="412" spans="2:16" ht="20.100000000000001" customHeight="1" x14ac:dyDescent="0.25">
      <c r="B412" s="127" t="str">
        <f t="shared" si="26"/>
        <v/>
      </c>
      <c r="C412" s="127" t="str">
        <f t="shared" si="27"/>
        <v/>
      </c>
      <c r="D412" s="488"/>
      <c r="E412" s="488"/>
      <c r="F412" s="585" t="str">
        <f t="shared" si="24"/>
        <v/>
      </c>
      <c r="G412" s="586"/>
      <c r="H412" s="587"/>
      <c r="I412" s="827"/>
      <c r="J412" s="828"/>
      <c r="K412" s="489"/>
      <c r="L412" s="490" t="str">
        <f t="shared" si="25"/>
        <v/>
      </c>
      <c r="M412" s="491"/>
      <c r="N412" s="492"/>
      <c r="O412" s="493"/>
      <c r="P412" s="494"/>
    </row>
    <row r="413" spans="2:16" ht="20.100000000000001" customHeight="1" x14ac:dyDescent="0.25">
      <c r="B413" s="127" t="str">
        <f t="shared" si="26"/>
        <v/>
      </c>
      <c r="C413" s="127" t="str">
        <f t="shared" si="27"/>
        <v/>
      </c>
      <c r="D413" s="488"/>
      <c r="E413" s="488"/>
      <c r="F413" s="585" t="str">
        <f t="shared" si="24"/>
        <v/>
      </c>
      <c r="G413" s="586"/>
      <c r="H413" s="587"/>
      <c r="I413" s="827"/>
      <c r="J413" s="828"/>
      <c r="K413" s="489"/>
      <c r="L413" s="490" t="str">
        <f t="shared" si="25"/>
        <v/>
      </c>
      <c r="M413" s="491"/>
      <c r="N413" s="492"/>
      <c r="O413" s="493"/>
      <c r="P413" s="494"/>
    </row>
    <row r="414" spans="2:16" ht="20.100000000000001" customHeight="1" x14ac:dyDescent="0.25">
      <c r="B414" s="127" t="str">
        <f t="shared" si="26"/>
        <v/>
      </c>
      <c r="C414" s="127" t="str">
        <f t="shared" si="27"/>
        <v/>
      </c>
      <c r="D414" s="488"/>
      <c r="E414" s="488"/>
      <c r="F414" s="585" t="str">
        <f t="shared" si="24"/>
        <v/>
      </c>
      <c r="G414" s="586"/>
      <c r="H414" s="587"/>
      <c r="I414" s="827"/>
      <c r="J414" s="828"/>
      <c r="K414" s="489"/>
      <c r="L414" s="490" t="str">
        <f t="shared" si="25"/>
        <v/>
      </c>
      <c r="M414" s="491"/>
      <c r="N414" s="492"/>
      <c r="O414" s="493"/>
      <c r="P414" s="494"/>
    </row>
    <row r="415" spans="2:16" ht="20.100000000000001" customHeight="1" x14ac:dyDescent="0.25">
      <c r="B415" s="127" t="str">
        <f t="shared" si="26"/>
        <v/>
      </c>
      <c r="C415" s="127" t="str">
        <f t="shared" si="27"/>
        <v/>
      </c>
      <c r="D415" s="488"/>
      <c r="E415" s="488"/>
      <c r="F415" s="585" t="str">
        <f t="shared" si="24"/>
        <v/>
      </c>
      <c r="G415" s="586"/>
      <c r="H415" s="587"/>
      <c r="I415" s="827"/>
      <c r="J415" s="828"/>
      <c r="K415" s="489"/>
      <c r="L415" s="490" t="str">
        <f t="shared" si="25"/>
        <v/>
      </c>
      <c r="M415" s="491"/>
      <c r="N415" s="492"/>
      <c r="O415" s="493"/>
      <c r="P415" s="494"/>
    </row>
    <row r="416" spans="2:16" ht="20.100000000000001" customHeight="1" x14ac:dyDescent="0.25">
      <c r="B416" s="127" t="str">
        <f t="shared" si="26"/>
        <v/>
      </c>
      <c r="C416" s="127" t="str">
        <f t="shared" si="27"/>
        <v/>
      </c>
      <c r="D416" s="488"/>
      <c r="E416" s="488"/>
      <c r="F416" s="585" t="str">
        <f t="shared" si="24"/>
        <v/>
      </c>
      <c r="G416" s="586"/>
      <c r="H416" s="587"/>
      <c r="I416" s="827"/>
      <c r="J416" s="828"/>
      <c r="K416" s="489"/>
      <c r="L416" s="490" t="str">
        <f t="shared" si="25"/>
        <v/>
      </c>
      <c r="M416" s="491"/>
      <c r="N416" s="492"/>
      <c r="O416" s="493"/>
      <c r="P416" s="494"/>
    </row>
    <row r="417" spans="2:16" ht="20.100000000000001" customHeight="1" x14ac:dyDescent="0.25">
      <c r="B417" s="127" t="str">
        <f t="shared" si="26"/>
        <v/>
      </c>
      <c r="C417" s="127" t="str">
        <f t="shared" si="27"/>
        <v/>
      </c>
      <c r="D417" s="488"/>
      <c r="E417" s="488"/>
      <c r="F417" s="585" t="str">
        <f t="shared" si="24"/>
        <v/>
      </c>
      <c r="G417" s="586"/>
      <c r="H417" s="587"/>
      <c r="I417" s="827"/>
      <c r="J417" s="828"/>
      <c r="K417" s="489"/>
      <c r="L417" s="490" t="str">
        <f t="shared" si="25"/>
        <v/>
      </c>
      <c r="M417" s="491"/>
      <c r="N417" s="492"/>
      <c r="O417" s="493"/>
      <c r="P417" s="494"/>
    </row>
    <row r="418" spans="2:16" ht="20.100000000000001" customHeight="1" x14ac:dyDescent="0.25">
      <c r="B418" s="127" t="str">
        <f t="shared" si="26"/>
        <v/>
      </c>
      <c r="C418" s="127" t="str">
        <f t="shared" si="27"/>
        <v/>
      </c>
      <c r="D418" s="488"/>
      <c r="E418" s="488"/>
      <c r="F418" s="585" t="str">
        <f t="shared" si="24"/>
        <v/>
      </c>
      <c r="G418" s="586"/>
      <c r="H418" s="587"/>
      <c r="I418" s="827"/>
      <c r="J418" s="828"/>
      <c r="K418" s="489"/>
      <c r="L418" s="490" t="str">
        <f t="shared" si="25"/>
        <v/>
      </c>
      <c r="M418" s="491"/>
      <c r="N418" s="492"/>
      <c r="O418" s="493"/>
      <c r="P418" s="494"/>
    </row>
    <row r="419" spans="2:16" ht="20.100000000000001" customHeight="1" x14ac:dyDescent="0.25">
      <c r="B419" s="127" t="str">
        <f t="shared" si="26"/>
        <v/>
      </c>
      <c r="C419" s="127" t="str">
        <f t="shared" si="27"/>
        <v/>
      </c>
      <c r="D419" s="488"/>
      <c r="E419" s="488"/>
      <c r="F419" s="585" t="str">
        <f t="shared" si="24"/>
        <v/>
      </c>
      <c r="G419" s="586"/>
      <c r="H419" s="587"/>
      <c r="I419" s="827"/>
      <c r="J419" s="828"/>
      <c r="K419" s="489"/>
      <c r="L419" s="490" t="str">
        <f t="shared" si="25"/>
        <v/>
      </c>
      <c r="M419" s="491"/>
      <c r="N419" s="492"/>
      <c r="O419" s="493"/>
      <c r="P419" s="494"/>
    </row>
    <row r="420" spans="2:16" ht="20.100000000000001" customHeight="1" x14ac:dyDescent="0.25">
      <c r="B420" s="127" t="str">
        <f t="shared" si="26"/>
        <v/>
      </c>
      <c r="C420" s="127" t="str">
        <f t="shared" si="27"/>
        <v/>
      </c>
      <c r="D420" s="488"/>
      <c r="E420" s="488"/>
      <c r="F420" s="585" t="str">
        <f t="shared" si="24"/>
        <v/>
      </c>
      <c r="G420" s="586"/>
      <c r="H420" s="587"/>
      <c r="I420" s="827"/>
      <c r="J420" s="828"/>
      <c r="K420" s="489"/>
      <c r="L420" s="490" t="str">
        <f t="shared" si="25"/>
        <v/>
      </c>
      <c r="M420" s="491"/>
      <c r="N420" s="492"/>
      <c r="O420" s="493"/>
      <c r="P420" s="494"/>
    </row>
    <row r="421" spans="2:16" ht="20.100000000000001" customHeight="1" x14ac:dyDescent="0.25">
      <c r="B421" s="127" t="str">
        <f t="shared" si="26"/>
        <v/>
      </c>
      <c r="C421" s="127" t="str">
        <f t="shared" si="27"/>
        <v/>
      </c>
      <c r="D421" s="488"/>
      <c r="E421" s="488"/>
      <c r="F421" s="585" t="str">
        <f t="shared" si="24"/>
        <v/>
      </c>
      <c r="G421" s="586"/>
      <c r="H421" s="587"/>
      <c r="I421" s="827"/>
      <c r="J421" s="828"/>
      <c r="K421" s="489"/>
      <c r="L421" s="490" t="str">
        <f t="shared" si="25"/>
        <v/>
      </c>
      <c r="M421" s="491"/>
      <c r="N421" s="492"/>
      <c r="O421" s="493"/>
      <c r="P421" s="494"/>
    </row>
    <row r="422" spans="2:16" ht="20.100000000000001" customHeight="1" x14ac:dyDescent="0.25">
      <c r="B422" s="127" t="str">
        <f t="shared" si="26"/>
        <v/>
      </c>
      <c r="C422" s="127" t="str">
        <f t="shared" si="27"/>
        <v/>
      </c>
      <c r="D422" s="488"/>
      <c r="E422" s="488"/>
      <c r="F422" s="585" t="str">
        <f t="shared" si="24"/>
        <v/>
      </c>
      <c r="G422" s="586"/>
      <c r="H422" s="587"/>
      <c r="I422" s="827"/>
      <c r="J422" s="828"/>
      <c r="K422" s="489"/>
      <c r="L422" s="490" t="str">
        <f t="shared" si="25"/>
        <v/>
      </c>
      <c r="M422" s="491"/>
      <c r="N422" s="492"/>
      <c r="O422" s="493"/>
      <c r="P422" s="494"/>
    </row>
    <row r="423" spans="2:16" ht="20.100000000000001" customHeight="1" x14ac:dyDescent="0.25">
      <c r="B423" s="127" t="str">
        <f t="shared" si="26"/>
        <v/>
      </c>
      <c r="C423" s="127" t="str">
        <f t="shared" si="27"/>
        <v/>
      </c>
      <c r="D423" s="488"/>
      <c r="E423" s="488"/>
      <c r="F423" s="585" t="str">
        <f t="shared" si="24"/>
        <v/>
      </c>
      <c r="G423" s="586"/>
      <c r="H423" s="587"/>
      <c r="I423" s="827"/>
      <c r="J423" s="828"/>
      <c r="K423" s="489"/>
      <c r="L423" s="490" t="str">
        <f t="shared" si="25"/>
        <v/>
      </c>
      <c r="M423" s="491"/>
      <c r="N423" s="492"/>
      <c r="O423" s="493"/>
      <c r="P423" s="494"/>
    </row>
    <row r="424" spans="2:16" ht="20.100000000000001" customHeight="1" x14ac:dyDescent="0.25">
      <c r="B424" s="127" t="str">
        <f t="shared" si="26"/>
        <v/>
      </c>
      <c r="C424" s="127" t="str">
        <f t="shared" si="27"/>
        <v/>
      </c>
      <c r="D424" s="488"/>
      <c r="E424" s="488"/>
      <c r="F424" s="585" t="str">
        <f t="shared" si="24"/>
        <v/>
      </c>
      <c r="G424" s="586"/>
      <c r="H424" s="587"/>
      <c r="I424" s="827"/>
      <c r="J424" s="828"/>
      <c r="K424" s="489"/>
      <c r="L424" s="490" t="str">
        <f t="shared" si="25"/>
        <v/>
      </c>
      <c r="M424" s="491"/>
      <c r="N424" s="492"/>
      <c r="O424" s="493"/>
      <c r="P424" s="494"/>
    </row>
    <row r="425" spans="2:16" ht="20.100000000000001" customHeight="1" x14ac:dyDescent="0.25">
      <c r="B425" s="127" t="str">
        <f t="shared" si="26"/>
        <v/>
      </c>
      <c r="C425" s="127" t="str">
        <f t="shared" si="27"/>
        <v/>
      </c>
      <c r="D425" s="488"/>
      <c r="E425" s="488"/>
      <c r="F425" s="585" t="str">
        <f t="shared" si="24"/>
        <v/>
      </c>
      <c r="G425" s="586"/>
      <c r="H425" s="587"/>
      <c r="I425" s="827"/>
      <c r="J425" s="828"/>
      <c r="K425" s="489"/>
      <c r="L425" s="490" t="str">
        <f t="shared" si="25"/>
        <v/>
      </c>
      <c r="M425" s="491"/>
      <c r="N425" s="492"/>
      <c r="O425" s="493"/>
      <c r="P425" s="494"/>
    </row>
    <row r="426" spans="2:16" ht="20.100000000000001" customHeight="1" x14ac:dyDescent="0.25">
      <c r="B426" s="127" t="str">
        <f t="shared" si="26"/>
        <v/>
      </c>
      <c r="C426" s="127" t="str">
        <f t="shared" si="27"/>
        <v/>
      </c>
      <c r="D426" s="488"/>
      <c r="E426" s="488"/>
      <c r="F426" s="585" t="str">
        <f t="shared" si="24"/>
        <v/>
      </c>
      <c r="G426" s="586"/>
      <c r="H426" s="587"/>
      <c r="I426" s="827"/>
      <c r="J426" s="828"/>
      <c r="K426" s="489"/>
      <c r="L426" s="490" t="str">
        <f t="shared" si="25"/>
        <v/>
      </c>
      <c r="M426" s="491"/>
      <c r="N426" s="492"/>
      <c r="O426" s="493"/>
      <c r="P426" s="494"/>
    </row>
    <row r="427" spans="2:16" ht="20.100000000000001" customHeight="1" x14ac:dyDescent="0.25">
      <c r="B427" s="127" t="str">
        <f t="shared" si="26"/>
        <v/>
      </c>
      <c r="C427" s="127" t="str">
        <f t="shared" si="27"/>
        <v/>
      </c>
      <c r="D427" s="488"/>
      <c r="E427" s="488"/>
      <c r="F427" s="585" t="str">
        <f t="shared" si="24"/>
        <v/>
      </c>
      <c r="G427" s="586"/>
      <c r="H427" s="587"/>
      <c r="I427" s="827"/>
      <c r="J427" s="828"/>
      <c r="K427" s="489"/>
      <c r="L427" s="490" t="str">
        <f t="shared" si="25"/>
        <v/>
      </c>
      <c r="M427" s="491"/>
      <c r="N427" s="492"/>
      <c r="O427" s="493"/>
      <c r="P427" s="494"/>
    </row>
    <row r="428" spans="2:16" ht="20.100000000000001" customHeight="1" x14ac:dyDescent="0.25">
      <c r="B428" s="127" t="str">
        <f t="shared" si="26"/>
        <v/>
      </c>
      <c r="C428" s="127" t="str">
        <f t="shared" si="27"/>
        <v/>
      </c>
      <c r="D428" s="488"/>
      <c r="E428" s="488"/>
      <c r="F428" s="585" t="str">
        <f t="shared" si="24"/>
        <v/>
      </c>
      <c r="G428" s="586"/>
      <c r="H428" s="587"/>
      <c r="I428" s="827"/>
      <c r="J428" s="828"/>
      <c r="K428" s="489"/>
      <c r="L428" s="490" t="str">
        <f t="shared" si="25"/>
        <v/>
      </c>
      <c r="M428" s="491"/>
      <c r="N428" s="492"/>
      <c r="O428" s="493"/>
      <c r="P428" s="494"/>
    </row>
    <row r="429" spans="2:16" ht="20.100000000000001" customHeight="1" x14ac:dyDescent="0.25">
      <c r="B429" s="127" t="str">
        <f t="shared" si="26"/>
        <v/>
      </c>
      <c r="C429" s="127" t="str">
        <f t="shared" si="27"/>
        <v/>
      </c>
      <c r="D429" s="488"/>
      <c r="E429" s="488"/>
      <c r="F429" s="585" t="str">
        <f t="shared" si="24"/>
        <v/>
      </c>
      <c r="G429" s="586"/>
      <c r="H429" s="587"/>
      <c r="I429" s="827"/>
      <c r="J429" s="828"/>
      <c r="K429" s="489"/>
      <c r="L429" s="490" t="str">
        <f t="shared" si="25"/>
        <v/>
      </c>
      <c r="M429" s="491"/>
      <c r="N429" s="492"/>
      <c r="O429" s="493"/>
      <c r="P429" s="494"/>
    </row>
    <row r="430" spans="2:16" ht="20.100000000000001" customHeight="1" x14ac:dyDescent="0.25">
      <c r="B430" s="127" t="str">
        <f t="shared" si="26"/>
        <v/>
      </c>
      <c r="C430" s="127" t="str">
        <f t="shared" si="27"/>
        <v/>
      </c>
      <c r="D430" s="488"/>
      <c r="E430" s="488"/>
      <c r="F430" s="585" t="str">
        <f t="shared" si="24"/>
        <v/>
      </c>
      <c r="G430" s="586"/>
      <c r="H430" s="587"/>
      <c r="I430" s="827"/>
      <c r="J430" s="828"/>
      <c r="K430" s="489"/>
      <c r="L430" s="490" t="str">
        <f t="shared" si="25"/>
        <v/>
      </c>
      <c r="M430" s="491"/>
      <c r="N430" s="492"/>
      <c r="O430" s="493"/>
      <c r="P430" s="494"/>
    </row>
    <row r="431" spans="2:16" ht="20.100000000000001" customHeight="1" x14ac:dyDescent="0.25">
      <c r="B431" s="127" t="str">
        <f t="shared" si="26"/>
        <v/>
      </c>
      <c r="C431" s="127" t="str">
        <f t="shared" si="27"/>
        <v/>
      </c>
      <c r="D431" s="488"/>
      <c r="E431" s="488"/>
      <c r="F431" s="585" t="str">
        <f t="shared" si="24"/>
        <v/>
      </c>
      <c r="G431" s="586"/>
      <c r="H431" s="587"/>
      <c r="I431" s="827"/>
      <c r="J431" s="828"/>
      <c r="K431" s="489"/>
      <c r="L431" s="490" t="str">
        <f t="shared" si="25"/>
        <v/>
      </c>
      <c r="M431" s="491"/>
      <c r="N431" s="492"/>
      <c r="O431" s="493"/>
      <c r="P431" s="494"/>
    </row>
    <row r="432" spans="2:16" ht="20.100000000000001" customHeight="1" x14ac:dyDescent="0.25">
      <c r="B432" s="127" t="str">
        <f t="shared" si="26"/>
        <v/>
      </c>
      <c r="C432" s="127" t="str">
        <f t="shared" si="27"/>
        <v/>
      </c>
      <c r="D432" s="488"/>
      <c r="E432" s="488"/>
      <c r="F432" s="585" t="str">
        <f t="shared" si="24"/>
        <v/>
      </c>
      <c r="G432" s="586"/>
      <c r="H432" s="587"/>
      <c r="I432" s="827"/>
      <c r="J432" s="828"/>
      <c r="K432" s="489"/>
      <c r="L432" s="490" t="str">
        <f t="shared" si="25"/>
        <v/>
      </c>
      <c r="M432" s="491"/>
      <c r="N432" s="492"/>
      <c r="O432" s="493"/>
      <c r="P432" s="494"/>
    </row>
    <row r="433" spans="2:16" ht="20.100000000000001" customHeight="1" x14ac:dyDescent="0.25">
      <c r="B433" s="127" t="str">
        <f t="shared" si="26"/>
        <v/>
      </c>
      <c r="C433" s="127" t="str">
        <f t="shared" si="27"/>
        <v/>
      </c>
      <c r="D433" s="488"/>
      <c r="E433" s="488"/>
      <c r="F433" s="585" t="str">
        <f t="shared" si="24"/>
        <v/>
      </c>
      <c r="G433" s="586"/>
      <c r="H433" s="587"/>
      <c r="I433" s="827"/>
      <c r="J433" s="828"/>
      <c r="K433" s="489"/>
      <c r="L433" s="490" t="str">
        <f t="shared" si="25"/>
        <v/>
      </c>
      <c r="M433" s="491"/>
      <c r="N433" s="492"/>
      <c r="O433" s="493"/>
      <c r="P433" s="494"/>
    </row>
    <row r="434" spans="2:16" ht="20.100000000000001" customHeight="1" x14ac:dyDescent="0.25">
      <c r="B434" s="127" t="str">
        <f t="shared" si="26"/>
        <v/>
      </c>
      <c r="C434" s="127" t="str">
        <f t="shared" si="27"/>
        <v/>
      </c>
      <c r="D434" s="488"/>
      <c r="E434" s="488"/>
      <c r="F434" s="585" t="str">
        <f t="shared" si="24"/>
        <v/>
      </c>
      <c r="G434" s="586"/>
      <c r="H434" s="587"/>
      <c r="I434" s="827"/>
      <c r="J434" s="828"/>
      <c r="K434" s="489"/>
      <c r="L434" s="490" t="str">
        <f t="shared" si="25"/>
        <v/>
      </c>
      <c r="M434" s="491"/>
      <c r="N434" s="492"/>
      <c r="O434" s="493"/>
      <c r="P434" s="494"/>
    </row>
    <row r="435" spans="2:16" ht="20.100000000000001" customHeight="1" x14ac:dyDescent="0.25">
      <c r="B435" s="127" t="str">
        <f t="shared" si="26"/>
        <v/>
      </c>
      <c r="C435" s="127" t="str">
        <f t="shared" si="27"/>
        <v/>
      </c>
      <c r="D435" s="488"/>
      <c r="E435" s="488"/>
      <c r="F435" s="585" t="str">
        <f t="shared" si="24"/>
        <v/>
      </c>
      <c r="G435" s="586"/>
      <c r="H435" s="587"/>
      <c r="I435" s="827"/>
      <c r="J435" s="828"/>
      <c r="K435" s="489"/>
      <c r="L435" s="490" t="str">
        <f t="shared" si="25"/>
        <v/>
      </c>
      <c r="M435" s="491"/>
      <c r="N435" s="492"/>
      <c r="O435" s="493"/>
      <c r="P435" s="494"/>
    </row>
    <row r="436" spans="2:16" ht="20.100000000000001" customHeight="1" x14ac:dyDescent="0.25">
      <c r="B436" s="127" t="str">
        <f t="shared" si="26"/>
        <v/>
      </c>
      <c r="C436" s="127" t="str">
        <f t="shared" si="27"/>
        <v/>
      </c>
      <c r="D436" s="488"/>
      <c r="E436" s="488"/>
      <c r="F436" s="585" t="str">
        <f t="shared" si="24"/>
        <v/>
      </c>
      <c r="G436" s="586"/>
      <c r="H436" s="587"/>
      <c r="I436" s="827"/>
      <c r="J436" s="828"/>
      <c r="K436" s="489"/>
      <c r="L436" s="490" t="str">
        <f t="shared" si="25"/>
        <v/>
      </c>
      <c r="M436" s="491"/>
      <c r="N436" s="492"/>
      <c r="O436" s="493"/>
      <c r="P436" s="494"/>
    </row>
    <row r="437" spans="2:16" ht="20.100000000000001" customHeight="1" x14ac:dyDescent="0.25">
      <c r="B437" s="127" t="str">
        <f t="shared" si="26"/>
        <v/>
      </c>
      <c r="C437" s="127" t="str">
        <f t="shared" si="27"/>
        <v/>
      </c>
      <c r="D437" s="488"/>
      <c r="E437" s="488"/>
      <c r="F437" s="585" t="str">
        <f t="shared" si="24"/>
        <v/>
      </c>
      <c r="G437" s="586"/>
      <c r="H437" s="587"/>
      <c r="I437" s="827"/>
      <c r="J437" s="828"/>
      <c r="K437" s="489"/>
      <c r="L437" s="490" t="str">
        <f t="shared" si="25"/>
        <v/>
      </c>
      <c r="M437" s="491"/>
      <c r="N437" s="492"/>
      <c r="O437" s="493"/>
      <c r="P437" s="494"/>
    </row>
    <row r="438" spans="2:16" ht="20.100000000000001" customHeight="1" x14ac:dyDescent="0.25">
      <c r="B438" s="127" t="str">
        <f t="shared" si="26"/>
        <v/>
      </c>
      <c r="C438" s="127" t="str">
        <f t="shared" si="27"/>
        <v/>
      </c>
      <c r="D438" s="488"/>
      <c r="E438" s="488"/>
      <c r="F438" s="585" t="str">
        <f t="shared" si="24"/>
        <v/>
      </c>
      <c r="G438" s="586"/>
      <c r="H438" s="587"/>
      <c r="I438" s="827"/>
      <c r="J438" s="828"/>
      <c r="K438" s="489"/>
      <c r="L438" s="490" t="str">
        <f t="shared" si="25"/>
        <v/>
      </c>
      <c r="M438" s="491"/>
      <c r="N438" s="492"/>
      <c r="O438" s="493"/>
      <c r="P438" s="494"/>
    </row>
    <row r="439" spans="2:16" ht="20.100000000000001" customHeight="1" x14ac:dyDescent="0.25">
      <c r="B439" s="127" t="str">
        <f t="shared" si="26"/>
        <v/>
      </c>
      <c r="C439" s="127" t="str">
        <f t="shared" si="27"/>
        <v/>
      </c>
      <c r="D439" s="488"/>
      <c r="E439" s="488"/>
      <c r="F439" s="585" t="str">
        <f t="shared" si="24"/>
        <v/>
      </c>
      <c r="G439" s="586"/>
      <c r="H439" s="587"/>
      <c r="I439" s="827"/>
      <c r="J439" s="828"/>
      <c r="K439" s="489"/>
      <c r="L439" s="490" t="str">
        <f t="shared" si="25"/>
        <v/>
      </c>
      <c r="M439" s="491"/>
      <c r="N439" s="492"/>
      <c r="O439" s="493"/>
      <c r="P439" s="494"/>
    </row>
    <row r="440" spans="2:16" ht="20.100000000000001" customHeight="1" x14ac:dyDescent="0.25">
      <c r="B440" s="127" t="str">
        <f t="shared" si="26"/>
        <v/>
      </c>
      <c r="C440" s="127" t="str">
        <f t="shared" si="27"/>
        <v/>
      </c>
      <c r="D440" s="488"/>
      <c r="E440" s="488"/>
      <c r="F440" s="585" t="str">
        <f t="shared" si="24"/>
        <v/>
      </c>
      <c r="G440" s="586"/>
      <c r="H440" s="587"/>
      <c r="I440" s="827"/>
      <c r="J440" s="828"/>
      <c r="K440" s="489"/>
      <c r="L440" s="490" t="str">
        <f t="shared" si="25"/>
        <v/>
      </c>
      <c r="M440" s="491"/>
      <c r="N440" s="492"/>
      <c r="O440" s="493"/>
      <c r="P440" s="494"/>
    </row>
    <row r="441" spans="2:16" ht="20.100000000000001" customHeight="1" x14ac:dyDescent="0.25">
      <c r="B441" s="127" t="str">
        <f t="shared" si="26"/>
        <v/>
      </c>
      <c r="C441" s="127" t="str">
        <f t="shared" si="27"/>
        <v/>
      </c>
      <c r="D441" s="488"/>
      <c r="E441" s="488"/>
      <c r="F441" s="585" t="str">
        <f t="shared" si="24"/>
        <v/>
      </c>
      <c r="G441" s="586"/>
      <c r="H441" s="587"/>
      <c r="I441" s="827"/>
      <c r="J441" s="828"/>
      <c r="K441" s="489"/>
      <c r="L441" s="490" t="str">
        <f t="shared" si="25"/>
        <v/>
      </c>
      <c r="M441" s="491"/>
      <c r="N441" s="492"/>
      <c r="O441" s="493"/>
      <c r="P441" s="494"/>
    </row>
    <row r="442" spans="2:16" ht="20.100000000000001" customHeight="1" x14ac:dyDescent="0.25">
      <c r="B442" s="127" t="str">
        <f t="shared" si="26"/>
        <v/>
      </c>
      <c r="C442" s="127" t="str">
        <f t="shared" si="27"/>
        <v/>
      </c>
      <c r="D442" s="488"/>
      <c r="E442" s="488"/>
      <c r="F442" s="585" t="str">
        <f t="shared" si="24"/>
        <v/>
      </c>
      <c r="G442" s="586"/>
      <c r="H442" s="587"/>
      <c r="I442" s="827"/>
      <c r="J442" s="828"/>
      <c r="K442" s="489"/>
      <c r="L442" s="490" t="str">
        <f t="shared" si="25"/>
        <v/>
      </c>
      <c r="M442" s="491"/>
      <c r="N442" s="492"/>
      <c r="O442" s="493"/>
      <c r="P442" s="494"/>
    </row>
    <row r="443" spans="2:16" ht="20.100000000000001" customHeight="1" x14ac:dyDescent="0.25">
      <c r="B443" s="127" t="str">
        <f t="shared" si="26"/>
        <v/>
      </c>
      <c r="C443" s="127" t="str">
        <f t="shared" si="27"/>
        <v/>
      </c>
      <c r="D443" s="488"/>
      <c r="E443" s="488"/>
      <c r="F443" s="585" t="str">
        <f t="shared" si="24"/>
        <v/>
      </c>
      <c r="G443" s="586"/>
      <c r="H443" s="587"/>
      <c r="I443" s="827"/>
      <c r="J443" s="828"/>
      <c r="K443" s="489"/>
      <c r="L443" s="490" t="str">
        <f t="shared" si="25"/>
        <v/>
      </c>
      <c r="M443" s="491"/>
      <c r="N443" s="492"/>
      <c r="O443" s="493"/>
      <c r="P443" s="494"/>
    </row>
    <row r="444" spans="2:16" ht="20.100000000000001" customHeight="1" x14ac:dyDescent="0.25">
      <c r="B444" s="127" t="str">
        <f t="shared" si="26"/>
        <v/>
      </c>
      <c r="C444" s="127" t="str">
        <f t="shared" si="27"/>
        <v/>
      </c>
      <c r="D444" s="488"/>
      <c r="E444" s="488"/>
      <c r="F444" s="585" t="str">
        <f t="shared" si="24"/>
        <v/>
      </c>
      <c r="G444" s="586"/>
      <c r="H444" s="587"/>
      <c r="I444" s="827"/>
      <c r="J444" s="828"/>
      <c r="K444" s="489"/>
      <c r="L444" s="490" t="str">
        <f t="shared" si="25"/>
        <v/>
      </c>
      <c r="M444" s="491"/>
      <c r="N444" s="492"/>
      <c r="O444" s="493"/>
      <c r="P444" s="494"/>
    </row>
    <row r="445" spans="2:16" ht="20.100000000000001" customHeight="1" x14ac:dyDescent="0.25">
      <c r="B445" s="127" t="str">
        <f t="shared" si="26"/>
        <v/>
      </c>
      <c r="C445" s="127" t="str">
        <f t="shared" si="27"/>
        <v/>
      </c>
      <c r="D445" s="488"/>
      <c r="E445" s="488"/>
      <c r="F445" s="585" t="str">
        <f t="shared" si="24"/>
        <v/>
      </c>
      <c r="G445" s="586"/>
      <c r="H445" s="587"/>
      <c r="I445" s="827"/>
      <c r="J445" s="828"/>
      <c r="K445" s="489"/>
      <c r="L445" s="490" t="str">
        <f t="shared" si="25"/>
        <v/>
      </c>
      <c r="M445" s="491"/>
      <c r="N445" s="492"/>
      <c r="O445" s="493"/>
      <c r="P445" s="494"/>
    </row>
    <row r="446" spans="2:16" ht="20.100000000000001" customHeight="1" x14ac:dyDescent="0.25">
      <c r="B446" s="127" t="str">
        <f t="shared" si="26"/>
        <v/>
      </c>
      <c r="C446" s="127" t="str">
        <f t="shared" si="27"/>
        <v/>
      </c>
      <c r="D446" s="488"/>
      <c r="E446" s="488"/>
      <c r="F446" s="585" t="str">
        <f t="shared" si="24"/>
        <v/>
      </c>
      <c r="G446" s="586"/>
      <c r="H446" s="587"/>
      <c r="I446" s="827"/>
      <c r="J446" s="828"/>
      <c r="K446" s="489"/>
      <c r="L446" s="490" t="str">
        <f t="shared" si="25"/>
        <v/>
      </c>
      <c r="M446" s="491"/>
      <c r="N446" s="492"/>
      <c r="O446" s="493"/>
      <c r="P446" s="494"/>
    </row>
    <row r="447" spans="2:16" ht="20.100000000000001" customHeight="1" x14ac:dyDescent="0.25">
      <c r="B447" s="127" t="str">
        <f t="shared" si="26"/>
        <v/>
      </c>
      <c r="C447" s="127" t="str">
        <f t="shared" si="27"/>
        <v/>
      </c>
      <c r="D447" s="488"/>
      <c r="E447" s="488"/>
      <c r="F447" s="585" t="str">
        <f t="shared" si="24"/>
        <v/>
      </c>
      <c r="G447" s="586"/>
      <c r="H447" s="587"/>
      <c r="I447" s="827"/>
      <c r="J447" s="828"/>
      <c r="K447" s="489"/>
      <c r="L447" s="490" t="str">
        <f t="shared" si="25"/>
        <v/>
      </c>
      <c r="M447" s="491"/>
      <c r="N447" s="492"/>
      <c r="O447" s="493"/>
      <c r="P447" s="494"/>
    </row>
    <row r="448" spans="2:16" ht="20.100000000000001" customHeight="1" x14ac:dyDescent="0.25">
      <c r="B448" s="127" t="str">
        <f t="shared" si="26"/>
        <v/>
      </c>
      <c r="C448" s="127" t="str">
        <f t="shared" si="27"/>
        <v/>
      </c>
      <c r="D448" s="488"/>
      <c r="E448" s="488"/>
      <c r="F448" s="585" t="str">
        <f t="shared" si="24"/>
        <v/>
      </c>
      <c r="G448" s="586"/>
      <c r="H448" s="587"/>
      <c r="I448" s="827"/>
      <c r="J448" s="828"/>
      <c r="K448" s="489"/>
      <c r="L448" s="490" t="str">
        <f t="shared" si="25"/>
        <v/>
      </c>
      <c r="M448" s="491"/>
      <c r="N448" s="492"/>
      <c r="O448" s="493"/>
      <c r="P448" s="494"/>
    </row>
    <row r="449" spans="2:16" ht="20.100000000000001" customHeight="1" x14ac:dyDescent="0.25">
      <c r="B449" s="127" t="str">
        <f t="shared" si="26"/>
        <v/>
      </c>
      <c r="C449" s="127" t="str">
        <f t="shared" si="27"/>
        <v/>
      </c>
      <c r="D449" s="488"/>
      <c r="E449" s="488"/>
      <c r="F449" s="585" t="str">
        <f t="shared" si="24"/>
        <v/>
      </c>
      <c r="G449" s="586"/>
      <c r="H449" s="587"/>
      <c r="I449" s="827"/>
      <c r="J449" s="828"/>
      <c r="K449" s="489"/>
      <c r="L449" s="490" t="str">
        <f t="shared" si="25"/>
        <v/>
      </c>
      <c r="M449" s="491"/>
      <c r="N449" s="492"/>
      <c r="O449" s="493"/>
      <c r="P449" s="494"/>
    </row>
    <row r="450" spans="2:16" ht="20.100000000000001" customHeight="1" x14ac:dyDescent="0.25">
      <c r="B450" s="127" t="str">
        <f t="shared" si="26"/>
        <v/>
      </c>
      <c r="C450" s="127" t="str">
        <f t="shared" si="27"/>
        <v/>
      </c>
      <c r="D450" s="488"/>
      <c r="E450" s="488"/>
      <c r="F450" s="585" t="str">
        <f t="shared" si="24"/>
        <v/>
      </c>
      <c r="G450" s="586"/>
      <c r="H450" s="587"/>
      <c r="I450" s="827"/>
      <c r="J450" s="828"/>
      <c r="K450" s="489"/>
      <c r="L450" s="490" t="str">
        <f t="shared" si="25"/>
        <v/>
      </c>
      <c r="M450" s="491"/>
      <c r="N450" s="492"/>
      <c r="O450" s="493"/>
      <c r="P450" s="494"/>
    </row>
    <row r="451" spans="2:16" ht="20.100000000000001" customHeight="1" x14ac:dyDescent="0.25">
      <c r="B451" s="127" t="str">
        <f t="shared" si="26"/>
        <v/>
      </c>
      <c r="C451" s="127" t="str">
        <f t="shared" si="27"/>
        <v/>
      </c>
      <c r="D451" s="488"/>
      <c r="E451" s="488"/>
      <c r="F451" s="585" t="str">
        <f t="shared" si="24"/>
        <v/>
      </c>
      <c r="G451" s="586"/>
      <c r="H451" s="587"/>
      <c r="I451" s="827"/>
      <c r="J451" s="828"/>
      <c r="K451" s="489"/>
      <c r="L451" s="490" t="str">
        <f t="shared" si="25"/>
        <v/>
      </c>
      <c r="M451" s="491"/>
      <c r="N451" s="492"/>
      <c r="O451" s="493"/>
      <c r="P451" s="494"/>
    </row>
    <row r="452" spans="2:16" ht="20.100000000000001" customHeight="1" x14ac:dyDescent="0.25">
      <c r="B452" s="127" t="str">
        <f t="shared" si="26"/>
        <v/>
      </c>
      <c r="C452" s="127" t="str">
        <f t="shared" si="27"/>
        <v/>
      </c>
      <c r="D452" s="488"/>
      <c r="E452" s="488"/>
      <c r="F452" s="585" t="str">
        <f t="shared" si="24"/>
        <v/>
      </c>
      <c r="G452" s="586"/>
      <c r="H452" s="587"/>
      <c r="I452" s="827"/>
      <c r="J452" s="828"/>
      <c r="K452" s="489"/>
      <c r="L452" s="490" t="str">
        <f t="shared" si="25"/>
        <v/>
      </c>
      <c r="M452" s="491"/>
      <c r="N452" s="492"/>
      <c r="O452" s="493"/>
      <c r="P452" s="494"/>
    </row>
    <row r="453" spans="2:16" ht="20.100000000000001" customHeight="1" x14ac:dyDescent="0.25">
      <c r="B453" s="127" t="str">
        <f t="shared" si="26"/>
        <v/>
      </c>
      <c r="C453" s="127" t="str">
        <f t="shared" si="27"/>
        <v/>
      </c>
      <c r="D453" s="488"/>
      <c r="E453" s="488"/>
      <c r="F453" s="585" t="str">
        <f t="shared" si="24"/>
        <v/>
      </c>
      <c r="G453" s="586"/>
      <c r="H453" s="587"/>
      <c r="I453" s="827"/>
      <c r="J453" s="828"/>
      <c r="K453" s="489"/>
      <c r="L453" s="490" t="str">
        <f t="shared" si="25"/>
        <v/>
      </c>
      <c r="M453" s="491"/>
      <c r="N453" s="492"/>
      <c r="O453" s="493"/>
      <c r="P453" s="494"/>
    </row>
    <row r="454" spans="2:16" ht="20.100000000000001" customHeight="1" x14ac:dyDescent="0.25">
      <c r="B454" s="127" t="str">
        <f t="shared" si="26"/>
        <v/>
      </c>
      <c r="C454" s="127" t="str">
        <f t="shared" si="27"/>
        <v/>
      </c>
      <c r="D454" s="488"/>
      <c r="E454" s="488"/>
      <c r="F454" s="585" t="str">
        <f t="shared" si="24"/>
        <v/>
      </c>
      <c r="G454" s="586"/>
      <c r="H454" s="587"/>
      <c r="I454" s="827"/>
      <c r="J454" s="828"/>
      <c r="K454" s="489"/>
      <c r="L454" s="490" t="str">
        <f t="shared" si="25"/>
        <v/>
      </c>
      <c r="M454" s="491"/>
      <c r="N454" s="492"/>
      <c r="O454" s="493"/>
      <c r="P454" s="494"/>
    </row>
    <row r="455" spans="2:16" ht="20.100000000000001" customHeight="1" x14ac:dyDescent="0.25">
      <c r="B455" s="127" t="str">
        <f t="shared" si="26"/>
        <v/>
      </c>
      <c r="C455" s="127" t="str">
        <f t="shared" si="27"/>
        <v/>
      </c>
      <c r="D455" s="488"/>
      <c r="E455" s="488"/>
      <c r="F455" s="585" t="str">
        <f t="shared" si="24"/>
        <v/>
      </c>
      <c r="G455" s="586"/>
      <c r="H455" s="587"/>
      <c r="I455" s="827"/>
      <c r="J455" s="828"/>
      <c r="K455" s="489"/>
      <c r="L455" s="490" t="str">
        <f t="shared" si="25"/>
        <v/>
      </c>
      <c r="M455" s="491"/>
      <c r="N455" s="492"/>
      <c r="O455" s="493"/>
      <c r="P455" s="494"/>
    </row>
    <row r="456" spans="2:16" ht="20.100000000000001" customHeight="1" x14ac:dyDescent="0.25">
      <c r="B456" s="127" t="str">
        <f t="shared" si="26"/>
        <v/>
      </c>
      <c r="C456" s="127" t="str">
        <f t="shared" si="27"/>
        <v/>
      </c>
      <c r="D456" s="488"/>
      <c r="E456" s="488"/>
      <c r="F456" s="585" t="str">
        <f t="shared" ref="F456:F509" si="28">IF(H456&lt;&gt;"",INDEX(INDEX(tableau_age_pd,MATCH(B456,styleage_page_agepoids,0),0),IF(H456&lt;INDEX(tableau_age_pd,MATCH(B456,styleage_page_agepoids,0),1),1,IFERROR(MATCH(H456,INDEX(tableau_age_pd,MATCH(B456,styleage_page_agepoids,0),0),0),MATCH(H456,INDEX(tableau_age_pd,MATCH(B456,styleage_page_agepoids,0),0),1)+1))),IF(G456&lt;&gt;"",G456,""))</f>
        <v/>
      </c>
      <c r="G456" s="586"/>
      <c r="H456" s="587"/>
      <c r="I456" s="827"/>
      <c r="J456" s="828"/>
      <c r="K456" s="489"/>
      <c r="L456" s="490" t="str">
        <f t="shared" ref="L456:L509" si="29">IF(AND(K456&lt;&gt;"",D456&lt;&gt;"",E456&lt;&gt;"",F456&lt;&gt;"",M456&lt;&gt;""),SUMPRODUCT(($D$8:$D$508=D456)*($E$8:$E$508=E456)*($F$8:$F$508=F456)*(NOT(ISBLANK($K$8:$K$508)))*(K456&gt;$K$8:$K$508))+1,"")</f>
        <v/>
      </c>
      <c r="M456" s="491"/>
      <c r="N456" s="492"/>
      <c r="O456" s="493"/>
      <c r="P456" s="494"/>
    </row>
    <row r="457" spans="2:16" ht="20.100000000000001" customHeight="1" x14ac:dyDescent="0.25">
      <c r="B457" s="127" t="str">
        <f t="shared" ref="B457:B509" si="30">D457&amp;E457</f>
        <v/>
      </c>
      <c r="C457" s="127" t="str">
        <f t="shared" ref="C457:C509" si="31">D457&amp;E457&amp;F457&amp;L457</f>
        <v/>
      </c>
      <c r="D457" s="488"/>
      <c r="E457" s="488"/>
      <c r="F457" s="585" t="str">
        <f t="shared" si="28"/>
        <v/>
      </c>
      <c r="G457" s="586"/>
      <c r="H457" s="587"/>
      <c r="I457" s="827"/>
      <c r="J457" s="828"/>
      <c r="K457" s="489"/>
      <c r="L457" s="490" t="str">
        <f t="shared" si="29"/>
        <v/>
      </c>
      <c r="M457" s="491"/>
      <c r="N457" s="492"/>
      <c r="O457" s="493"/>
      <c r="P457" s="494"/>
    </row>
    <row r="458" spans="2:16" ht="20.100000000000001" customHeight="1" x14ac:dyDescent="0.25">
      <c r="B458" s="127" t="str">
        <f t="shared" si="30"/>
        <v/>
      </c>
      <c r="C458" s="127" t="str">
        <f t="shared" si="31"/>
        <v/>
      </c>
      <c r="D458" s="488"/>
      <c r="E458" s="488"/>
      <c r="F458" s="585" t="str">
        <f t="shared" si="28"/>
        <v/>
      </c>
      <c r="G458" s="586"/>
      <c r="H458" s="587"/>
      <c r="I458" s="827"/>
      <c r="J458" s="828"/>
      <c r="K458" s="489"/>
      <c r="L458" s="490" t="str">
        <f t="shared" si="29"/>
        <v/>
      </c>
      <c r="M458" s="491"/>
      <c r="N458" s="492"/>
      <c r="O458" s="493"/>
      <c r="P458" s="494"/>
    </row>
    <row r="459" spans="2:16" ht="20.100000000000001" customHeight="1" x14ac:dyDescent="0.25">
      <c r="B459" s="127" t="str">
        <f t="shared" si="30"/>
        <v/>
      </c>
      <c r="C459" s="127" t="str">
        <f t="shared" si="31"/>
        <v/>
      </c>
      <c r="D459" s="488"/>
      <c r="E459" s="488"/>
      <c r="F459" s="585" t="str">
        <f t="shared" si="28"/>
        <v/>
      </c>
      <c r="G459" s="586"/>
      <c r="H459" s="587"/>
      <c r="I459" s="827"/>
      <c r="J459" s="828"/>
      <c r="K459" s="489"/>
      <c r="L459" s="490" t="str">
        <f t="shared" si="29"/>
        <v/>
      </c>
      <c r="M459" s="491"/>
      <c r="N459" s="492"/>
      <c r="O459" s="493"/>
      <c r="P459" s="494"/>
    </row>
    <row r="460" spans="2:16" ht="20.100000000000001" customHeight="1" x14ac:dyDescent="0.25">
      <c r="B460" s="127" t="str">
        <f t="shared" si="30"/>
        <v/>
      </c>
      <c r="C460" s="127" t="str">
        <f t="shared" si="31"/>
        <v/>
      </c>
      <c r="D460" s="488"/>
      <c r="E460" s="488"/>
      <c r="F460" s="585" t="str">
        <f t="shared" si="28"/>
        <v/>
      </c>
      <c r="G460" s="586"/>
      <c r="H460" s="587"/>
      <c r="I460" s="827"/>
      <c r="J460" s="828"/>
      <c r="K460" s="489"/>
      <c r="L460" s="490" t="str">
        <f t="shared" si="29"/>
        <v/>
      </c>
      <c r="M460" s="491"/>
      <c r="N460" s="492"/>
      <c r="O460" s="493"/>
      <c r="P460" s="494"/>
    </row>
    <row r="461" spans="2:16" ht="20.100000000000001" customHeight="1" x14ac:dyDescent="0.25">
      <c r="B461" s="127" t="str">
        <f t="shared" si="30"/>
        <v/>
      </c>
      <c r="C461" s="127" t="str">
        <f t="shared" si="31"/>
        <v/>
      </c>
      <c r="D461" s="488"/>
      <c r="E461" s="488"/>
      <c r="F461" s="585" t="str">
        <f t="shared" si="28"/>
        <v/>
      </c>
      <c r="G461" s="586"/>
      <c r="H461" s="587"/>
      <c r="I461" s="827"/>
      <c r="J461" s="828"/>
      <c r="K461" s="489"/>
      <c r="L461" s="490" t="str">
        <f t="shared" si="29"/>
        <v/>
      </c>
      <c r="M461" s="491"/>
      <c r="N461" s="492"/>
      <c r="O461" s="493"/>
      <c r="P461" s="494"/>
    </row>
    <row r="462" spans="2:16" ht="20.100000000000001" customHeight="1" x14ac:dyDescent="0.25">
      <c r="B462" s="127" t="str">
        <f t="shared" si="30"/>
        <v/>
      </c>
      <c r="C462" s="127" t="str">
        <f t="shared" si="31"/>
        <v/>
      </c>
      <c r="D462" s="488"/>
      <c r="E462" s="488"/>
      <c r="F462" s="585" t="str">
        <f t="shared" si="28"/>
        <v/>
      </c>
      <c r="G462" s="586"/>
      <c r="H462" s="587"/>
      <c r="I462" s="827"/>
      <c r="J462" s="828"/>
      <c r="K462" s="489"/>
      <c r="L462" s="490" t="str">
        <f t="shared" si="29"/>
        <v/>
      </c>
      <c r="M462" s="491"/>
      <c r="N462" s="492"/>
      <c r="O462" s="493"/>
      <c r="P462" s="494"/>
    </row>
    <row r="463" spans="2:16" ht="20.100000000000001" customHeight="1" x14ac:dyDescent="0.25">
      <c r="B463" s="127" t="str">
        <f t="shared" si="30"/>
        <v/>
      </c>
      <c r="C463" s="127" t="str">
        <f t="shared" si="31"/>
        <v/>
      </c>
      <c r="D463" s="488"/>
      <c r="E463" s="488"/>
      <c r="F463" s="585" t="str">
        <f t="shared" si="28"/>
        <v/>
      </c>
      <c r="G463" s="586"/>
      <c r="H463" s="587"/>
      <c r="I463" s="827"/>
      <c r="J463" s="828"/>
      <c r="K463" s="489"/>
      <c r="L463" s="490" t="str">
        <f t="shared" si="29"/>
        <v/>
      </c>
      <c r="M463" s="491"/>
      <c r="N463" s="492"/>
      <c r="O463" s="493"/>
      <c r="P463" s="494"/>
    </row>
    <row r="464" spans="2:16" ht="20.100000000000001" customHeight="1" x14ac:dyDescent="0.25">
      <c r="B464" s="127" t="str">
        <f t="shared" si="30"/>
        <v/>
      </c>
      <c r="C464" s="127" t="str">
        <f t="shared" si="31"/>
        <v/>
      </c>
      <c r="D464" s="488"/>
      <c r="E464" s="488"/>
      <c r="F464" s="585" t="str">
        <f t="shared" si="28"/>
        <v/>
      </c>
      <c r="G464" s="586"/>
      <c r="H464" s="587"/>
      <c r="I464" s="827"/>
      <c r="J464" s="828"/>
      <c r="K464" s="489"/>
      <c r="L464" s="490" t="str">
        <f t="shared" si="29"/>
        <v/>
      </c>
      <c r="M464" s="491"/>
      <c r="N464" s="492"/>
      <c r="O464" s="493"/>
      <c r="P464" s="494"/>
    </row>
    <row r="465" spans="2:16" ht="20.100000000000001" customHeight="1" x14ac:dyDescent="0.25">
      <c r="B465" s="127" t="str">
        <f t="shared" si="30"/>
        <v/>
      </c>
      <c r="C465" s="127" t="str">
        <f t="shared" si="31"/>
        <v/>
      </c>
      <c r="D465" s="488"/>
      <c r="E465" s="488"/>
      <c r="F465" s="585" t="str">
        <f t="shared" si="28"/>
        <v/>
      </c>
      <c r="G465" s="586"/>
      <c r="H465" s="587"/>
      <c r="I465" s="827"/>
      <c r="J465" s="828"/>
      <c r="K465" s="489"/>
      <c r="L465" s="490" t="str">
        <f t="shared" si="29"/>
        <v/>
      </c>
      <c r="M465" s="491"/>
      <c r="N465" s="492"/>
      <c r="O465" s="493"/>
      <c r="P465" s="494"/>
    </row>
    <row r="466" spans="2:16" ht="20.100000000000001" customHeight="1" x14ac:dyDescent="0.25">
      <c r="B466" s="127" t="str">
        <f t="shared" si="30"/>
        <v/>
      </c>
      <c r="C466" s="127" t="str">
        <f t="shared" si="31"/>
        <v/>
      </c>
      <c r="D466" s="488"/>
      <c r="E466" s="488"/>
      <c r="F466" s="585" t="str">
        <f t="shared" si="28"/>
        <v/>
      </c>
      <c r="G466" s="586"/>
      <c r="H466" s="587"/>
      <c r="I466" s="827"/>
      <c r="J466" s="828"/>
      <c r="K466" s="489"/>
      <c r="L466" s="490" t="str">
        <f t="shared" si="29"/>
        <v/>
      </c>
      <c r="M466" s="491"/>
      <c r="N466" s="492"/>
      <c r="O466" s="493"/>
      <c r="P466" s="494"/>
    </row>
    <row r="467" spans="2:16" ht="20.100000000000001" customHeight="1" x14ac:dyDescent="0.25">
      <c r="B467" s="127" t="str">
        <f t="shared" si="30"/>
        <v/>
      </c>
      <c r="C467" s="127" t="str">
        <f t="shared" si="31"/>
        <v/>
      </c>
      <c r="D467" s="488"/>
      <c r="E467" s="488"/>
      <c r="F467" s="585" t="str">
        <f t="shared" si="28"/>
        <v/>
      </c>
      <c r="G467" s="586"/>
      <c r="H467" s="587"/>
      <c r="I467" s="827"/>
      <c r="J467" s="828"/>
      <c r="K467" s="489"/>
      <c r="L467" s="490" t="str">
        <f t="shared" si="29"/>
        <v/>
      </c>
      <c r="M467" s="491"/>
      <c r="N467" s="492"/>
      <c r="O467" s="493"/>
      <c r="P467" s="494"/>
    </row>
    <row r="468" spans="2:16" ht="20.100000000000001" customHeight="1" x14ac:dyDescent="0.25">
      <c r="B468" s="127" t="str">
        <f t="shared" si="30"/>
        <v/>
      </c>
      <c r="C468" s="127" t="str">
        <f t="shared" si="31"/>
        <v/>
      </c>
      <c r="D468" s="488"/>
      <c r="E468" s="488"/>
      <c r="F468" s="585" t="str">
        <f t="shared" si="28"/>
        <v/>
      </c>
      <c r="G468" s="586"/>
      <c r="H468" s="587"/>
      <c r="I468" s="827"/>
      <c r="J468" s="828"/>
      <c r="K468" s="489"/>
      <c r="L468" s="490" t="str">
        <f t="shared" si="29"/>
        <v/>
      </c>
      <c r="M468" s="491"/>
      <c r="N468" s="492"/>
      <c r="O468" s="493"/>
      <c r="P468" s="494"/>
    </row>
    <row r="469" spans="2:16" ht="20.100000000000001" customHeight="1" x14ac:dyDescent="0.25">
      <c r="B469" s="127" t="str">
        <f t="shared" si="30"/>
        <v/>
      </c>
      <c r="C469" s="127" t="str">
        <f t="shared" si="31"/>
        <v/>
      </c>
      <c r="D469" s="488"/>
      <c r="E469" s="488"/>
      <c r="F469" s="585" t="str">
        <f t="shared" si="28"/>
        <v/>
      </c>
      <c r="G469" s="586"/>
      <c r="H469" s="587"/>
      <c r="I469" s="827"/>
      <c r="J469" s="828"/>
      <c r="K469" s="489"/>
      <c r="L469" s="490" t="str">
        <f t="shared" si="29"/>
        <v/>
      </c>
      <c r="M469" s="491"/>
      <c r="N469" s="492"/>
      <c r="O469" s="493"/>
      <c r="P469" s="494"/>
    </row>
    <row r="470" spans="2:16" ht="20.100000000000001" customHeight="1" x14ac:dyDescent="0.25">
      <c r="B470" s="127" t="str">
        <f t="shared" si="30"/>
        <v/>
      </c>
      <c r="C470" s="127" t="str">
        <f t="shared" si="31"/>
        <v/>
      </c>
      <c r="D470" s="488"/>
      <c r="E470" s="488"/>
      <c r="F470" s="585" t="str">
        <f t="shared" si="28"/>
        <v/>
      </c>
      <c r="G470" s="586"/>
      <c r="H470" s="587"/>
      <c r="I470" s="827"/>
      <c r="J470" s="828"/>
      <c r="K470" s="489"/>
      <c r="L470" s="490" t="str">
        <f t="shared" si="29"/>
        <v/>
      </c>
      <c r="M470" s="491"/>
      <c r="N470" s="492"/>
      <c r="O470" s="493"/>
      <c r="P470" s="494"/>
    </row>
    <row r="471" spans="2:16" ht="20.100000000000001" customHeight="1" x14ac:dyDescent="0.25">
      <c r="B471" s="127" t="str">
        <f t="shared" si="30"/>
        <v/>
      </c>
      <c r="C471" s="127" t="str">
        <f t="shared" si="31"/>
        <v/>
      </c>
      <c r="D471" s="488"/>
      <c r="E471" s="488"/>
      <c r="F471" s="585" t="str">
        <f t="shared" si="28"/>
        <v/>
      </c>
      <c r="G471" s="586"/>
      <c r="H471" s="587"/>
      <c r="I471" s="827"/>
      <c r="J471" s="828"/>
      <c r="K471" s="489"/>
      <c r="L471" s="490" t="str">
        <f t="shared" si="29"/>
        <v/>
      </c>
      <c r="M471" s="491"/>
      <c r="N471" s="492"/>
      <c r="O471" s="493"/>
      <c r="P471" s="494"/>
    </row>
    <row r="472" spans="2:16" ht="20.100000000000001" customHeight="1" x14ac:dyDescent="0.25">
      <c r="B472" s="127" t="str">
        <f t="shared" si="30"/>
        <v/>
      </c>
      <c r="C472" s="127" t="str">
        <f t="shared" si="31"/>
        <v/>
      </c>
      <c r="D472" s="488"/>
      <c r="E472" s="488"/>
      <c r="F472" s="585" t="str">
        <f t="shared" si="28"/>
        <v/>
      </c>
      <c r="G472" s="586"/>
      <c r="H472" s="587"/>
      <c r="I472" s="827"/>
      <c r="J472" s="828"/>
      <c r="K472" s="489"/>
      <c r="L472" s="490" t="str">
        <f t="shared" si="29"/>
        <v/>
      </c>
      <c r="M472" s="491"/>
      <c r="N472" s="492"/>
      <c r="O472" s="493"/>
      <c r="P472" s="494"/>
    </row>
    <row r="473" spans="2:16" ht="20.100000000000001" customHeight="1" x14ac:dyDescent="0.25">
      <c r="B473" s="127" t="str">
        <f t="shared" si="30"/>
        <v/>
      </c>
      <c r="C473" s="127" t="str">
        <f t="shared" si="31"/>
        <v/>
      </c>
      <c r="D473" s="488"/>
      <c r="E473" s="488"/>
      <c r="F473" s="585" t="str">
        <f t="shared" si="28"/>
        <v/>
      </c>
      <c r="G473" s="586"/>
      <c r="H473" s="587"/>
      <c r="I473" s="827"/>
      <c r="J473" s="828"/>
      <c r="K473" s="489"/>
      <c r="L473" s="490" t="str">
        <f t="shared" si="29"/>
        <v/>
      </c>
      <c r="M473" s="491"/>
      <c r="N473" s="492"/>
      <c r="O473" s="493"/>
      <c r="P473" s="494"/>
    </row>
    <row r="474" spans="2:16" ht="20.100000000000001" customHeight="1" x14ac:dyDescent="0.25">
      <c r="B474" s="127" t="str">
        <f t="shared" si="30"/>
        <v/>
      </c>
      <c r="C474" s="127" t="str">
        <f t="shared" si="31"/>
        <v/>
      </c>
      <c r="D474" s="488"/>
      <c r="E474" s="488"/>
      <c r="F474" s="585" t="str">
        <f t="shared" si="28"/>
        <v/>
      </c>
      <c r="G474" s="586"/>
      <c r="H474" s="587"/>
      <c r="I474" s="827"/>
      <c r="J474" s="828"/>
      <c r="K474" s="489"/>
      <c r="L474" s="490" t="str">
        <f t="shared" si="29"/>
        <v/>
      </c>
      <c r="M474" s="491"/>
      <c r="N474" s="492"/>
      <c r="O474" s="493"/>
      <c r="P474" s="494"/>
    </row>
    <row r="475" spans="2:16" ht="20.100000000000001" customHeight="1" x14ac:dyDescent="0.25">
      <c r="B475" s="127" t="str">
        <f t="shared" si="30"/>
        <v/>
      </c>
      <c r="C475" s="127" t="str">
        <f t="shared" si="31"/>
        <v/>
      </c>
      <c r="D475" s="488"/>
      <c r="E475" s="488"/>
      <c r="F475" s="585" t="str">
        <f t="shared" si="28"/>
        <v/>
      </c>
      <c r="G475" s="586"/>
      <c r="H475" s="587"/>
      <c r="I475" s="827"/>
      <c r="J475" s="828"/>
      <c r="K475" s="489"/>
      <c r="L475" s="490" t="str">
        <f t="shared" si="29"/>
        <v/>
      </c>
      <c r="M475" s="491"/>
      <c r="N475" s="492"/>
      <c r="O475" s="493"/>
      <c r="P475" s="494"/>
    </row>
    <row r="476" spans="2:16" ht="20.100000000000001" customHeight="1" x14ac:dyDescent="0.25">
      <c r="B476" s="127" t="str">
        <f t="shared" si="30"/>
        <v/>
      </c>
      <c r="C476" s="127" t="str">
        <f t="shared" si="31"/>
        <v/>
      </c>
      <c r="D476" s="488"/>
      <c r="E476" s="488"/>
      <c r="F476" s="585" t="str">
        <f t="shared" si="28"/>
        <v/>
      </c>
      <c r="G476" s="586"/>
      <c r="H476" s="587"/>
      <c r="I476" s="827"/>
      <c r="J476" s="828"/>
      <c r="K476" s="489"/>
      <c r="L476" s="490" t="str">
        <f t="shared" si="29"/>
        <v/>
      </c>
      <c r="M476" s="491"/>
      <c r="N476" s="492"/>
      <c r="O476" s="493"/>
      <c r="P476" s="494"/>
    </row>
    <row r="477" spans="2:16" ht="20.100000000000001" customHeight="1" x14ac:dyDescent="0.25">
      <c r="B477" s="127" t="str">
        <f t="shared" si="30"/>
        <v/>
      </c>
      <c r="C477" s="127" t="str">
        <f t="shared" si="31"/>
        <v/>
      </c>
      <c r="D477" s="488"/>
      <c r="E477" s="488"/>
      <c r="F477" s="585" t="str">
        <f t="shared" si="28"/>
        <v/>
      </c>
      <c r="G477" s="586"/>
      <c r="H477" s="587"/>
      <c r="I477" s="827"/>
      <c r="J477" s="828"/>
      <c r="K477" s="489"/>
      <c r="L477" s="490" t="str">
        <f t="shared" si="29"/>
        <v/>
      </c>
      <c r="M477" s="491"/>
      <c r="N477" s="492"/>
      <c r="O477" s="493"/>
      <c r="P477" s="494"/>
    </row>
    <row r="478" spans="2:16" ht="20.100000000000001" customHeight="1" x14ac:dyDescent="0.25">
      <c r="B478" s="127" t="str">
        <f t="shared" si="30"/>
        <v/>
      </c>
      <c r="C478" s="127" t="str">
        <f t="shared" si="31"/>
        <v/>
      </c>
      <c r="D478" s="488"/>
      <c r="E478" s="488"/>
      <c r="F478" s="585" t="str">
        <f t="shared" si="28"/>
        <v/>
      </c>
      <c r="G478" s="586"/>
      <c r="H478" s="587"/>
      <c r="I478" s="827"/>
      <c r="J478" s="828"/>
      <c r="K478" s="489"/>
      <c r="L478" s="490" t="str">
        <f t="shared" si="29"/>
        <v/>
      </c>
      <c r="M478" s="491"/>
      <c r="N478" s="492"/>
      <c r="O478" s="493"/>
      <c r="P478" s="494"/>
    </row>
    <row r="479" spans="2:16" ht="20.100000000000001" customHeight="1" x14ac:dyDescent="0.25">
      <c r="B479" s="127" t="str">
        <f t="shared" si="30"/>
        <v/>
      </c>
      <c r="C479" s="127" t="str">
        <f t="shared" si="31"/>
        <v/>
      </c>
      <c r="D479" s="488"/>
      <c r="E479" s="488"/>
      <c r="F479" s="585" t="str">
        <f t="shared" si="28"/>
        <v/>
      </c>
      <c r="G479" s="586"/>
      <c r="H479" s="587"/>
      <c r="I479" s="827"/>
      <c r="J479" s="828"/>
      <c r="K479" s="489"/>
      <c r="L479" s="490" t="str">
        <f t="shared" si="29"/>
        <v/>
      </c>
      <c r="M479" s="491"/>
      <c r="N479" s="492"/>
      <c r="O479" s="493"/>
      <c r="P479" s="494"/>
    </row>
    <row r="480" spans="2:16" ht="20.100000000000001" customHeight="1" x14ac:dyDescent="0.25">
      <c r="B480" s="127" t="str">
        <f t="shared" si="30"/>
        <v/>
      </c>
      <c r="C480" s="127" t="str">
        <f t="shared" si="31"/>
        <v/>
      </c>
      <c r="D480" s="488"/>
      <c r="E480" s="488"/>
      <c r="F480" s="585" t="str">
        <f t="shared" si="28"/>
        <v/>
      </c>
      <c r="G480" s="586"/>
      <c r="H480" s="587"/>
      <c r="I480" s="827"/>
      <c r="J480" s="828"/>
      <c r="K480" s="489"/>
      <c r="L480" s="490" t="str">
        <f t="shared" si="29"/>
        <v/>
      </c>
      <c r="M480" s="491"/>
      <c r="N480" s="492"/>
      <c r="O480" s="493"/>
      <c r="P480" s="494"/>
    </row>
    <row r="481" spans="2:16" ht="20.100000000000001" customHeight="1" x14ac:dyDescent="0.25">
      <c r="B481" s="127" t="str">
        <f t="shared" si="30"/>
        <v/>
      </c>
      <c r="C481" s="127" t="str">
        <f t="shared" si="31"/>
        <v/>
      </c>
      <c r="D481" s="488"/>
      <c r="E481" s="488"/>
      <c r="F481" s="585" t="str">
        <f t="shared" si="28"/>
        <v/>
      </c>
      <c r="G481" s="586"/>
      <c r="H481" s="587"/>
      <c r="I481" s="827"/>
      <c r="J481" s="828"/>
      <c r="K481" s="489"/>
      <c r="L481" s="490" t="str">
        <f t="shared" si="29"/>
        <v/>
      </c>
      <c r="M481" s="491"/>
      <c r="N481" s="492"/>
      <c r="O481" s="493"/>
      <c r="P481" s="494"/>
    </row>
    <row r="482" spans="2:16" ht="20.100000000000001" customHeight="1" x14ac:dyDescent="0.25">
      <c r="B482" s="127" t="str">
        <f t="shared" si="30"/>
        <v/>
      </c>
      <c r="C482" s="127" t="str">
        <f t="shared" si="31"/>
        <v/>
      </c>
      <c r="D482" s="488"/>
      <c r="E482" s="488"/>
      <c r="F482" s="585" t="str">
        <f t="shared" si="28"/>
        <v/>
      </c>
      <c r="G482" s="586"/>
      <c r="H482" s="587"/>
      <c r="I482" s="827"/>
      <c r="J482" s="828"/>
      <c r="K482" s="489"/>
      <c r="L482" s="490" t="str">
        <f t="shared" si="29"/>
        <v/>
      </c>
      <c r="M482" s="491"/>
      <c r="N482" s="492"/>
      <c r="O482" s="493"/>
      <c r="P482" s="494"/>
    </row>
    <row r="483" spans="2:16" ht="20.100000000000001" customHeight="1" x14ac:dyDescent="0.25">
      <c r="B483" s="127" t="str">
        <f t="shared" si="30"/>
        <v/>
      </c>
      <c r="C483" s="127" t="str">
        <f t="shared" si="31"/>
        <v/>
      </c>
      <c r="D483" s="488"/>
      <c r="E483" s="488"/>
      <c r="F483" s="585" t="str">
        <f t="shared" si="28"/>
        <v/>
      </c>
      <c r="G483" s="586"/>
      <c r="H483" s="587"/>
      <c r="I483" s="827"/>
      <c r="J483" s="828"/>
      <c r="K483" s="489"/>
      <c r="L483" s="490" t="str">
        <f t="shared" si="29"/>
        <v/>
      </c>
      <c r="M483" s="491"/>
      <c r="N483" s="492"/>
      <c r="O483" s="493"/>
      <c r="P483" s="494"/>
    </row>
    <row r="484" spans="2:16" ht="20.100000000000001" customHeight="1" x14ac:dyDescent="0.25">
      <c r="B484" s="127" t="str">
        <f t="shared" si="30"/>
        <v/>
      </c>
      <c r="C484" s="127" t="str">
        <f t="shared" si="31"/>
        <v/>
      </c>
      <c r="D484" s="488"/>
      <c r="E484" s="488"/>
      <c r="F484" s="585" t="str">
        <f t="shared" si="28"/>
        <v/>
      </c>
      <c r="G484" s="586"/>
      <c r="H484" s="587"/>
      <c r="I484" s="827"/>
      <c r="J484" s="828"/>
      <c r="K484" s="489"/>
      <c r="L484" s="490" t="str">
        <f t="shared" si="29"/>
        <v/>
      </c>
      <c r="M484" s="491"/>
      <c r="N484" s="492"/>
      <c r="O484" s="493"/>
      <c r="P484" s="494"/>
    </row>
    <row r="485" spans="2:16" ht="20.100000000000001" customHeight="1" x14ac:dyDescent="0.25">
      <c r="B485" s="127" t="str">
        <f t="shared" si="30"/>
        <v/>
      </c>
      <c r="C485" s="127" t="str">
        <f t="shared" si="31"/>
        <v/>
      </c>
      <c r="D485" s="488"/>
      <c r="E485" s="488"/>
      <c r="F485" s="585" t="str">
        <f t="shared" si="28"/>
        <v/>
      </c>
      <c r="G485" s="586"/>
      <c r="H485" s="587"/>
      <c r="I485" s="827"/>
      <c r="J485" s="828"/>
      <c r="K485" s="489"/>
      <c r="L485" s="490" t="str">
        <f t="shared" si="29"/>
        <v/>
      </c>
      <c r="M485" s="491"/>
      <c r="N485" s="492"/>
      <c r="O485" s="493"/>
      <c r="P485" s="494"/>
    </row>
    <row r="486" spans="2:16" ht="20.100000000000001" customHeight="1" x14ac:dyDescent="0.25">
      <c r="B486" s="127" t="str">
        <f t="shared" si="30"/>
        <v/>
      </c>
      <c r="C486" s="127" t="str">
        <f t="shared" si="31"/>
        <v/>
      </c>
      <c r="D486" s="488"/>
      <c r="E486" s="488"/>
      <c r="F486" s="585" t="str">
        <f t="shared" si="28"/>
        <v/>
      </c>
      <c r="G486" s="586"/>
      <c r="H486" s="587"/>
      <c r="I486" s="827"/>
      <c r="J486" s="828"/>
      <c r="K486" s="489"/>
      <c r="L486" s="490" t="str">
        <f t="shared" si="29"/>
        <v/>
      </c>
      <c r="M486" s="491"/>
      <c r="N486" s="492"/>
      <c r="O486" s="493"/>
      <c r="P486" s="494"/>
    </row>
    <row r="487" spans="2:16" ht="20.100000000000001" customHeight="1" x14ac:dyDescent="0.25">
      <c r="B487" s="127" t="str">
        <f t="shared" si="30"/>
        <v/>
      </c>
      <c r="C487" s="127" t="str">
        <f t="shared" si="31"/>
        <v/>
      </c>
      <c r="D487" s="488"/>
      <c r="E487" s="488"/>
      <c r="F487" s="585" t="str">
        <f t="shared" si="28"/>
        <v/>
      </c>
      <c r="G487" s="586"/>
      <c r="H487" s="587"/>
      <c r="I487" s="827"/>
      <c r="J487" s="828"/>
      <c r="K487" s="489"/>
      <c r="L487" s="490" t="str">
        <f t="shared" si="29"/>
        <v/>
      </c>
      <c r="M487" s="491"/>
      <c r="N487" s="492"/>
      <c r="O487" s="493"/>
      <c r="P487" s="494"/>
    </row>
    <row r="488" spans="2:16" ht="20.100000000000001" customHeight="1" x14ac:dyDescent="0.25">
      <c r="B488" s="127" t="str">
        <f t="shared" si="30"/>
        <v/>
      </c>
      <c r="C488" s="127" t="str">
        <f t="shared" si="31"/>
        <v/>
      </c>
      <c r="D488" s="488"/>
      <c r="E488" s="488"/>
      <c r="F488" s="585" t="str">
        <f t="shared" si="28"/>
        <v/>
      </c>
      <c r="G488" s="586"/>
      <c r="H488" s="587"/>
      <c r="I488" s="827"/>
      <c r="J488" s="828"/>
      <c r="K488" s="489"/>
      <c r="L488" s="490" t="str">
        <f t="shared" si="29"/>
        <v/>
      </c>
      <c r="M488" s="491"/>
      <c r="N488" s="492"/>
      <c r="O488" s="493"/>
      <c r="P488" s="494"/>
    </row>
    <row r="489" spans="2:16" ht="20.100000000000001" customHeight="1" x14ac:dyDescent="0.25">
      <c r="B489" s="127" t="str">
        <f t="shared" si="30"/>
        <v/>
      </c>
      <c r="C489" s="127" t="str">
        <f t="shared" si="31"/>
        <v/>
      </c>
      <c r="D489" s="488"/>
      <c r="E489" s="488"/>
      <c r="F489" s="585" t="str">
        <f t="shared" si="28"/>
        <v/>
      </c>
      <c r="G489" s="586"/>
      <c r="H489" s="587"/>
      <c r="I489" s="827"/>
      <c r="J489" s="828"/>
      <c r="K489" s="489"/>
      <c r="L489" s="490" t="str">
        <f t="shared" si="29"/>
        <v/>
      </c>
      <c r="M489" s="491"/>
      <c r="N489" s="492"/>
      <c r="O489" s="493"/>
      <c r="P489" s="494"/>
    </row>
    <row r="490" spans="2:16" ht="20.100000000000001" customHeight="1" x14ac:dyDescent="0.25">
      <c r="B490" s="127" t="str">
        <f t="shared" si="30"/>
        <v/>
      </c>
      <c r="C490" s="127" t="str">
        <f t="shared" si="31"/>
        <v/>
      </c>
      <c r="D490" s="488"/>
      <c r="E490" s="488"/>
      <c r="F490" s="585" t="str">
        <f t="shared" si="28"/>
        <v/>
      </c>
      <c r="G490" s="586"/>
      <c r="H490" s="587"/>
      <c r="I490" s="827"/>
      <c r="J490" s="828"/>
      <c r="K490" s="489"/>
      <c r="L490" s="490" t="str">
        <f t="shared" si="29"/>
        <v/>
      </c>
      <c r="M490" s="491"/>
      <c r="N490" s="492"/>
      <c r="O490" s="493"/>
      <c r="P490" s="494"/>
    </row>
    <row r="491" spans="2:16" ht="20.100000000000001" customHeight="1" x14ac:dyDescent="0.25">
      <c r="B491" s="127" t="str">
        <f t="shared" si="30"/>
        <v/>
      </c>
      <c r="C491" s="127" t="str">
        <f t="shared" si="31"/>
        <v/>
      </c>
      <c r="D491" s="488"/>
      <c r="E491" s="488"/>
      <c r="F491" s="585" t="str">
        <f t="shared" si="28"/>
        <v/>
      </c>
      <c r="G491" s="586"/>
      <c r="H491" s="587"/>
      <c r="I491" s="827"/>
      <c r="J491" s="828"/>
      <c r="K491" s="489"/>
      <c r="L491" s="490" t="str">
        <f t="shared" si="29"/>
        <v/>
      </c>
      <c r="M491" s="491"/>
      <c r="N491" s="492"/>
      <c r="O491" s="493"/>
      <c r="P491" s="494"/>
    </row>
    <row r="492" spans="2:16" ht="20.100000000000001" customHeight="1" x14ac:dyDescent="0.25">
      <c r="B492" s="127" t="str">
        <f t="shared" si="30"/>
        <v/>
      </c>
      <c r="C492" s="127" t="str">
        <f t="shared" si="31"/>
        <v/>
      </c>
      <c r="D492" s="488"/>
      <c r="E492" s="488"/>
      <c r="F492" s="585" t="str">
        <f t="shared" si="28"/>
        <v/>
      </c>
      <c r="G492" s="586"/>
      <c r="H492" s="587"/>
      <c r="I492" s="827"/>
      <c r="J492" s="828"/>
      <c r="K492" s="489"/>
      <c r="L492" s="490" t="str">
        <f t="shared" si="29"/>
        <v/>
      </c>
      <c r="M492" s="491"/>
      <c r="N492" s="492"/>
      <c r="O492" s="493"/>
      <c r="P492" s="494"/>
    </row>
    <row r="493" spans="2:16" ht="20.100000000000001" customHeight="1" x14ac:dyDescent="0.25">
      <c r="B493" s="127" t="str">
        <f t="shared" si="30"/>
        <v/>
      </c>
      <c r="C493" s="127" t="str">
        <f t="shared" si="31"/>
        <v/>
      </c>
      <c r="D493" s="488"/>
      <c r="E493" s="488"/>
      <c r="F493" s="585" t="str">
        <f t="shared" si="28"/>
        <v/>
      </c>
      <c r="G493" s="586"/>
      <c r="H493" s="587"/>
      <c r="I493" s="827"/>
      <c r="J493" s="828"/>
      <c r="K493" s="489"/>
      <c r="L493" s="490" t="str">
        <f t="shared" si="29"/>
        <v/>
      </c>
      <c r="M493" s="491"/>
      <c r="N493" s="492"/>
      <c r="O493" s="493"/>
      <c r="P493" s="494"/>
    </row>
    <row r="494" spans="2:16" ht="20.100000000000001" customHeight="1" x14ac:dyDescent="0.25">
      <c r="B494" s="127" t="str">
        <f t="shared" si="30"/>
        <v/>
      </c>
      <c r="C494" s="127" t="str">
        <f t="shared" si="31"/>
        <v/>
      </c>
      <c r="D494" s="488"/>
      <c r="E494" s="488"/>
      <c r="F494" s="585" t="str">
        <f t="shared" si="28"/>
        <v/>
      </c>
      <c r="G494" s="586"/>
      <c r="H494" s="587"/>
      <c r="I494" s="827"/>
      <c r="J494" s="828"/>
      <c r="K494" s="489"/>
      <c r="L494" s="490" t="str">
        <f t="shared" si="29"/>
        <v/>
      </c>
      <c r="M494" s="491"/>
      <c r="N494" s="492"/>
      <c r="O494" s="493"/>
      <c r="P494" s="494"/>
    </row>
    <row r="495" spans="2:16" ht="20.100000000000001" customHeight="1" x14ac:dyDescent="0.25">
      <c r="B495" s="127" t="str">
        <f t="shared" si="30"/>
        <v/>
      </c>
      <c r="C495" s="127" t="str">
        <f t="shared" si="31"/>
        <v/>
      </c>
      <c r="D495" s="488"/>
      <c r="E495" s="488"/>
      <c r="F495" s="585" t="str">
        <f t="shared" si="28"/>
        <v/>
      </c>
      <c r="G495" s="586"/>
      <c r="H495" s="587"/>
      <c r="I495" s="827"/>
      <c r="J495" s="828"/>
      <c r="K495" s="489"/>
      <c r="L495" s="490" t="str">
        <f t="shared" si="29"/>
        <v/>
      </c>
      <c r="M495" s="491"/>
      <c r="N495" s="492"/>
      <c r="O495" s="493"/>
      <c r="P495" s="494"/>
    </row>
    <row r="496" spans="2:16" ht="20.100000000000001" customHeight="1" x14ac:dyDescent="0.25">
      <c r="B496" s="127" t="str">
        <f t="shared" si="30"/>
        <v/>
      </c>
      <c r="C496" s="127" t="str">
        <f t="shared" si="31"/>
        <v/>
      </c>
      <c r="D496" s="488"/>
      <c r="E496" s="488"/>
      <c r="F496" s="585" t="str">
        <f t="shared" si="28"/>
        <v/>
      </c>
      <c r="G496" s="586"/>
      <c r="H496" s="587"/>
      <c r="I496" s="827"/>
      <c r="J496" s="828"/>
      <c r="K496" s="489"/>
      <c r="L496" s="490" t="str">
        <f t="shared" si="29"/>
        <v/>
      </c>
      <c r="M496" s="491"/>
      <c r="N496" s="492"/>
      <c r="O496" s="493"/>
      <c r="P496" s="494"/>
    </row>
    <row r="497" spans="2:16" ht="20.100000000000001" customHeight="1" x14ac:dyDescent="0.25">
      <c r="B497" s="127" t="str">
        <f t="shared" si="30"/>
        <v/>
      </c>
      <c r="C497" s="127" t="str">
        <f t="shared" si="31"/>
        <v/>
      </c>
      <c r="D497" s="488"/>
      <c r="E497" s="488"/>
      <c r="F497" s="585" t="str">
        <f t="shared" si="28"/>
        <v/>
      </c>
      <c r="G497" s="586"/>
      <c r="H497" s="587"/>
      <c r="I497" s="827"/>
      <c r="J497" s="828"/>
      <c r="K497" s="489"/>
      <c r="L497" s="490" t="str">
        <f t="shared" si="29"/>
        <v/>
      </c>
      <c r="M497" s="491"/>
      <c r="N497" s="492"/>
      <c r="O497" s="493"/>
      <c r="P497" s="494"/>
    </row>
    <row r="498" spans="2:16" ht="20.100000000000001" customHeight="1" x14ac:dyDescent="0.25">
      <c r="B498" s="127" t="str">
        <f t="shared" si="30"/>
        <v/>
      </c>
      <c r="C498" s="127" t="str">
        <f t="shared" si="31"/>
        <v/>
      </c>
      <c r="D498" s="488"/>
      <c r="E498" s="488"/>
      <c r="F498" s="585" t="str">
        <f t="shared" si="28"/>
        <v/>
      </c>
      <c r="G498" s="586"/>
      <c r="H498" s="587"/>
      <c r="I498" s="827"/>
      <c r="J498" s="828"/>
      <c r="K498" s="489"/>
      <c r="L498" s="490" t="str">
        <f t="shared" si="29"/>
        <v/>
      </c>
      <c r="M498" s="491"/>
      <c r="N498" s="492"/>
      <c r="O498" s="493"/>
      <c r="P498" s="494"/>
    </row>
    <row r="499" spans="2:16" ht="20.100000000000001" customHeight="1" x14ac:dyDescent="0.25">
      <c r="B499" s="127" t="str">
        <f t="shared" si="30"/>
        <v/>
      </c>
      <c r="C499" s="127" t="str">
        <f t="shared" si="31"/>
        <v/>
      </c>
      <c r="D499" s="488"/>
      <c r="E499" s="488"/>
      <c r="F499" s="585" t="str">
        <f t="shared" si="28"/>
        <v/>
      </c>
      <c r="G499" s="586"/>
      <c r="H499" s="587"/>
      <c r="I499" s="827"/>
      <c r="J499" s="828"/>
      <c r="K499" s="489"/>
      <c r="L499" s="490" t="str">
        <f t="shared" si="29"/>
        <v/>
      </c>
      <c r="M499" s="491"/>
      <c r="N499" s="492"/>
      <c r="O499" s="493"/>
      <c r="P499" s="494"/>
    </row>
    <row r="500" spans="2:16" ht="20.100000000000001" customHeight="1" x14ac:dyDescent="0.25">
      <c r="B500" s="127" t="str">
        <f t="shared" si="30"/>
        <v/>
      </c>
      <c r="C500" s="127" t="str">
        <f t="shared" si="31"/>
        <v/>
      </c>
      <c r="D500" s="488"/>
      <c r="E500" s="488"/>
      <c r="F500" s="585" t="str">
        <f t="shared" si="28"/>
        <v/>
      </c>
      <c r="G500" s="586"/>
      <c r="H500" s="587"/>
      <c r="I500" s="827"/>
      <c r="J500" s="828"/>
      <c r="K500" s="489"/>
      <c r="L500" s="490" t="str">
        <f t="shared" si="29"/>
        <v/>
      </c>
      <c r="M500" s="491"/>
      <c r="N500" s="492"/>
      <c r="O500" s="493"/>
      <c r="P500" s="494"/>
    </row>
    <row r="501" spans="2:16" ht="20.100000000000001" customHeight="1" x14ac:dyDescent="0.25">
      <c r="B501" s="127" t="str">
        <f t="shared" si="30"/>
        <v/>
      </c>
      <c r="C501" s="127" t="str">
        <f t="shared" si="31"/>
        <v/>
      </c>
      <c r="D501" s="488"/>
      <c r="E501" s="488"/>
      <c r="F501" s="585" t="str">
        <f t="shared" si="28"/>
        <v/>
      </c>
      <c r="G501" s="586"/>
      <c r="H501" s="587"/>
      <c r="I501" s="827"/>
      <c r="J501" s="828"/>
      <c r="K501" s="489"/>
      <c r="L501" s="490" t="str">
        <f t="shared" si="29"/>
        <v/>
      </c>
      <c r="M501" s="491"/>
      <c r="N501" s="492"/>
      <c r="O501" s="493"/>
      <c r="P501" s="494"/>
    </row>
    <row r="502" spans="2:16" ht="20.100000000000001" customHeight="1" x14ac:dyDescent="0.25">
      <c r="B502" s="127" t="str">
        <f t="shared" si="30"/>
        <v/>
      </c>
      <c r="C502" s="127" t="str">
        <f t="shared" si="31"/>
        <v/>
      </c>
      <c r="D502" s="488"/>
      <c r="E502" s="488"/>
      <c r="F502" s="585" t="str">
        <f t="shared" si="28"/>
        <v/>
      </c>
      <c r="G502" s="586"/>
      <c r="H502" s="587"/>
      <c r="I502" s="827"/>
      <c r="J502" s="828"/>
      <c r="K502" s="489"/>
      <c r="L502" s="490" t="str">
        <f t="shared" si="29"/>
        <v/>
      </c>
      <c r="M502" s="491"/>
      <c r="N502" s="492"/>
      <c r="O502" s="493"/>
      <c r="P502" s="494"/>
    </row>
    <row r="503" spans="2:16" ht="20.100000000000001" customHeight="1" x14ac:dyDescent="0.25">
      <c r="B503" s="127" t="str">
        <f t="shared" si="30"/>
        <v/>
      </c>
      <c r="C503" s="127" t="str">
        <f t="shared" si="31"/>
        <v/>
      </c>
      <c r="D503" s="488"/>
      <c r="E503" s="488"/>
      <c r="F503" s="585" t="str">
        <f t="shared" si="28"/>
        <v/>
      </c>
      <c r="G503" s="586"/>
      <c r="H503" s="587"/>
      <c r="I503" s="827"/>
      <c r="J503" s="828"/>
      <c r="K503" s="489"/>
      <c r="L503" s="490" t="str">
        <f t="shared" si="29"/>
        <v/>
      </c>
      <c r="M503" s="491"/>
      <c r="N503" s="492"/>
      <c r="O503" s="493"/>
      <c r="P503" s="494"/>
    </row>
    <row r="504" spans="2:16" ht="20.100000000000001" customHeight="1" x14ac:dyDescent="0.25">
      <c r="B504" s="127" t="str">
        <f t="shared" si="30"/>
        <v/>
      </c>
      <c r="C504" s="127" t="str">
        <f t="shared" si="31"/>
        <v/>
      </c>
      <c r="D504" s="488"/>
      <c r="E504" s="488"/>
      <c r="F504" s="585" t="str">
        <f t="shared" si="28"/>
        <v/>
      </c>
      <c r="G504" s="586"/>
      <c r="H504" s="587"/>
      <c r="I504" s="827"/>
      <c r="J504" s="828"/>
      <c r="K504" s="489"/>
      <c r="L504" s="490" t="str">
        <f t="shared" si="29"/>
        <v/>
      </c>
      <c r="M504" s="491"/>
      <c r="N504" s="492"/>
      <c r="O504" s="493"/>
      <c r="P504" s="494"/>
    </row>
    <row r="505" spans="2:16" ht="20.100000000000001" customHeight="1" x14ac:dyDescent="0.25">
      <c r="B505" s="127" t="str">
        <f t="shared" si="30"/>
        <v/>
      </c>
      <c r="C505" s="127" t="str">
        <f t="shared" si="31"/>
        <v/>
      </c>
      <c r="D505" s="488"/>
      <c r="E505" s="488"/>
      <c r="F505" s="585" t="str">
        <f t="shared" si="28"/>
        <v/>
      </c>
      <c r="G505" s="586"/>
      <c r="H505" s="587"/>
      <c r="I505" s="827"/>
      <c r="J505" s="828"/>
      <c r="K505" s="489"/>
      <c r="L505" s="490" t="str">
        <f t="shared" si="29"/>
        <v/>
      </c>
      <c r="M505" s="491"/>
      <c r="N505" s="492"/>
      <c r="O505" s="493"/>
      <c r="P505" s="494"/>
    </row>
    <row r="506" spans="2:16" ht="20.100000000000001" customHeight="1" x14ac:dyDescent="0.25">
      <c r="B506" s="127" t="str">
        <f t="shared" si="30"/>
        <v/>
      </c>
      <c r="C506" s="127" t="str">
        <f t="shared" si="31"/>
        <v/>
      </c>
      <c r="D506" s="488"/>
      <c r="E506" s="488"/>
      <c r="F506" s="585" t="str">
        <f t="shared" si="28"/>
        <v/>
      </c>
      <c r="G506" s="586"/>
      <c r="H506" s="587"/>
      <c r="I506" s="827"/>
      <c r="J506" s="828"/>
      <c r="K506" s="489"/>
      <c r="L506" s="490" t="str">
        <f t="shared" si="29"/>
        <v/>
      </c>
      <c r="M506" s="491"/>
      <c r="N506" s="492"/>
      <c r="O506" s="493"/>
      <c r="P506" s="494"/>
    </row>
    <row r="507" spans="2:16" ht="20.100000000000001" customHeight="1" x14ac:dyDescent="0.25">
      <c r="B507" s="127" t="str">
        <f t="shared" si="30"/>
        <v/>
      </c>
      <c r="C507" s="127" t="str">
        <f t="shared" si="31"/>
        <v/>
      </c>
      <c r="D507" s="488"/>
      <c r="E507" s="488"/>
      <c r="F507" s="585" t="str">
        <f t="shared" si="28"/>
        <v/>
      </c>
      <c r="G507" s="586"/>
      <c r="H507" s="587"/>
      <c r="I507" s="827"/>
      <c r="J507" s="828"/>
      <c r="K507" s="489"/>
      <c r="L507" s="490" t="str">
        <f t="shared" si="29"/>
        <v/>
      </c>
      <c r="M507" s="491"/>
      <c r="N507" s="492"/>
      <c r="O507" s="493"/>
      <c r="P507" s="494"/>
    </row>
    <row r="508" spans="2:16" ht="20.100000000000001" customHeight="1" x14ac:dyDescent="0.25">
      <c r="B508" s="127" t="str">
        <f t="shared" si="30"/>
        <v/>
      </c>
      <c r="C508" s="127" t="str">
        <f t="shared" si="31"/>
        <v/>
      </c>
      <c r="D508" s="488"/>
      <c r="E508" s="488"/>
      <c r="F508" s="585" t="str">
        <f t="shared" si="28"/>
        <v/>
      </c>
      <c r="G508" s="586"/>
      <c r="H508" s="587"/>
      <c r="I508" s="827"/>
      <c r="J508" s="828"/>
      <c r="K508" s="489"/>
      <c r="L508" s="490" t="str">
        <f t="shared" si="29"/>
        <v/>
      </c>
      <c r="M508" s="491"/>
      <c r="N508" s="492"/>
      <c r="O508" s="493"/>
      <c r="P508" s="494"/>
    </row>
    <row r="509" spans="2:16" ht="20.100000000000001" customHeight="1" x14ac:dyDescent="0.25">
      <c r="B509" s="127" t="str">
        <f t="shared" si="30"/>
        <v/>
      </c>
      <c r="C509" s="127" t="str">
        <f t="shared" si="31"/>
        <v/>
      </c>
      <c r="D509" s="488"/>
      <c r="E509" s="488"/>
      <c r="F509" s="585" t="str">
        <f t="shared" si="28"/>
        <v/>
      </c>
      <c r="G509" s="586"/>
      <c r="H509" s="587"/>
      <c r="I509" s="827"/>
      <c r="J509" s="828"/>
      <c r="K509" s="489"/>
      <c r="L509" s="490" t="str">
        <f t="shared" si="29"/>
        <v/>
      </c>
      <c r="M509" s="491"/>
      <c r="N509" s="492"/>
      <c r="O509" s="493"/>
      <c r="P509" s="494"/>
    </row>
    <row r="510" spans="2:16" ht="20.100000000000001" customHeight="1" x14ac:dyDescent="0.25">
      <c r="I510" s="550"/>
      <c r="O510" s="663"/>
    </row>
    <row r="511" spans="2:16" ht="20.100000000000001" customHeight="1" x14ac:dyDescent="0.25">
      <c r="I511" s="550"/>
      <c r="O511" s="663"/>
    </row>
    <row r="512" spans="2:16" ht="20.100000000000001" customHeight="1" x14ac:dyDescent="0.25">
      <c r="I512" s="550"/>
      <c r="O512" s="663"/>
    </row>
    <row r="513" spans="9:9" ht="20.100000000000001" customHeight="1" x14ac:dyDescent="0.25">
      <c r="I513" s="550"/>
    </row>
    <row r="514" spans="9:9" ht="20.100000000000001" customHeight="1" x14ac:dyDescent="0.25">
      <c r="I514" s="550"/>
    </row>
    <row r="515" spans="9:9" ht="20.100000000000001" customHeight="1" x14ac:dyDescent="0.25">
      <c r="I515" s="550"/>
    </row>
    <row r="516" spans="9:9" ht="20.100000000000001" customHeight="1" x14ac:dyDescent="0.25">
      <c r="I516" s="550"/>
    </row>
    <row r="517" spans="9:9" ht="20.100000000000001" customHeight="1" x14ac:dyDescent="0.25">
      <c r="I517" s="550"/>
    </row>
    <row r="518" spans="9:9" ht="20.100000000000001" customHeight="1" x14ac:dyDescent="0.25">
      <c r="I518" s="550"/>
    </row>
    <row r="519" spans="9:9" ht="20.100000000000001" customHeight="1" x14ac:dyDescent="0.25">
      <c r="I519" s="550"/>
    </row>
    <row r="520" spans="9:9" ht="20.100000000000001" customHeight="1" x14ac:dyDescent="0.25">
      <c r="I520" s="550"/>
    </row>
    <row r="521" spans="9:9" ht="20.100000000000001" customHeight="1" x14ac:dyDescent="0.25">
      <c r="I521" s="550"/>
    </row>
    <row r="522" spans="9:9" ht="20.100000000000001" customHeight="1" x14ac:dyDescent="0.25">
      <c r="I522" s="550"/>
    </row>
    <row r="523" spans="9:9" ht="20.100000000000001" customHeight="1" x14ac:dyDescent="0.25">
      <c r="I523" s="550"/>
    </row>
    <row r="524" spans="9:9" ht="20.100000000000001" customHeight="1" x14ac:dyDescent="0.25"/>
    <row r="525" spans="9:9" ht="20.100000000000001" customHeight="1" x14ac:dyDescent="0.25"/>
    <row r="526" spans="9:9" ht="20.100000000000001" customHeight="1" x14ac:dyDescent="0.25"/>
    <row r="527" spans="9:9" ht="20.100000000000001" customHeight="1" x14ac:dyDescent="0.25"/>
    <row r="528" spans="9:9" ht="20.100000000000001" customHeight="1" x14ac:dyDescent="0.25"/>
    <row r="529" ht="20.100000000000001" customHeight="1" x14ac:dyDescent="0.25"/>
    <row r="530" ht="20.100000000000001" customHeight="1" x14ac:dyDescent="0.25"/>
    <row r="531" ht="20.100000000000001" customHeight="1" x14ac:dyDescent="0.25"/>
    <row r="532" ht="20.100000000000001" customHeight="1" x14ac:dyDescent="0.25"/>
    <row r="533" ht="20.100000000000001" customHeight="1" x14ac:dyDescent="0.25"/>
    <row r="534" ht="20.100000000000001" customHeight="1" x14ac:dyDescent="0.25"/>
    <row r="535" ht="20.100000000000001" customHeight="1" x14ac:dyDescent="0.25"/>
    <row r="536" ht="20.100000000000001" customHeight="1" x14ac:dyDescent="0.25"/>
    <row r="537" ht="20.100000000000001" customHeight="1" x14ac:dyDescent="0.25"/>
    <row r="538" ht="20.100000000000001" customHeight="1" x14ac:dyDescent="0.25"/>
    <row r="539" ht="20.100000000000001" customHeight="1" x14ac:dyDescent="0.25"/>
    <row r="540" ht="20.100000000000001" customHeight="1" x14ac:dyDescent="0.25"/>
    <row r="541" ht="20.100000000000001" customHeight="1" x14ac:dyDescent="0.25"/>
    <row r="542" ht="20.100000000000001" customHeight="1" x14ac:dyDescent="0.25"/>
    <row r="543" ht="20.100000000000001" customHeight="1" x14ac:dyDescent="0.25"/>
    <row r="544" ht="20.100000000000001" customHeight="1" x14ac:dyDescent="0.25"/>
    <row r="545" ht="20.100000000000001" customHeight="1" x14ac:dyDescent="0.25"/>
    <row r="546" ht="20.100000000000001" customHeight="1" x14ac:dyDescent="0.25"/>
    <row r="547" ht="20.100000000000001" customHeight="1" x14ac:dyDescent="0.25"/>
    <row r="548" ht="20.100000000000001" customHeight="1" x14ac:dyDescent="0.25"/>
    <row r="549" ht="20.100000000000001" customHeight="1" x14ac:dyDescent="0.25"/>
    <row r="550" ht="20.100000000000001" customHeight="1" x14ac:dyDescent="0.25"/>
    <row r="551" ht="20.100000000000001" customHeight="1" x14ac:dyDescent="0.25"/>
    <row r="552" ht="20.100000000000001" customHeight="1" x14ac:dyDescent="0.25"/>
    <row r="553" ht="20.100000000000001" customHeight="1" x14ac:dyDescent="0.25"/>
    <row r="554" ht="20.100000000000001" customHeight="1" x14ac:dyDescent="0.25"/>
    <row r="555" ht="20.100000000000001" customHeight="1" x14ac:dyDescent="0.25"/>
    <row r="556" ht="20.100000000000001" customHeight="1" x14ac:dyDescent="0.25"/>
    <row r="557" ht="20.100000000000001" customHeight="1" x14ac:dyDescent="0.25"/>
    <row r="558" ht="20.100000000000001" customHeight="1" x14ac:dyDescent="0.25"/>
    <row r="559" ht="20.100000000000001" customHeight="1" x14ac:dyDescent="0.25"/>
    <row r="560" ht="20.100000000000001" customHeight="1" x14ac:dyDescent="0.25"/>
    <row r="561" ht="20.100000000000001" customHeight="1" x14ac:dyDescent="0.25"/>
    <row r="562" ht="20.100000000000001" customHeight="1" x14ac:dyDescent="0.25"/>
    <row r="563" ht="20.100000000000001" customHeight="1" x14ac:dyDescent="0.25"/>
    <row r="564" ht="20.100000000000001" customHeight="1" x14ac:dyDescent="0.25"/>
    <row r="565" ht="20.100000000000001" customHeight="1" x14ac:dyDescent="0.25"/>
    <row r="566" ht="20.100000000000001" customHeight="1" x14ac:dyDescent="0.25"/>
    <row r="567" ht="20.100000000000001" customHeight="1" x14ac:dyDescent="0.25"/>
    <row r="568" ht="20.100000000000001" customHeight="1" x14ac:dyDescent="0.25"/>
    <row r="569" ht="20.100000000000001" customHeight="1" x14ac:dyDescent="0.25"/>
    <row r="570" ht="20.100000000000001" customHeight="1" x14ac:dyDescent="0.25"/>
    <row r="571" ht="20.100000000000001" customHeight="1" x14ac:dyDescent="0.25"/>
    <row r="572" ht="20.100000000000001" customHeight="1" x14ac:dyDescent="0.25"/>
    <row r="573" ht="20.100000000000001" customHeight="1" x14ac:dyDescent="0.25"/>
    <row r="574" ht="20.100000000000001" customHeight="1" x14ac:dyDescent="0.25"/>
    <row r="575" ht="20.100000000000001" customHeight="1" x14ac:dyDescent="0.25"/>
    <row r="576" ht="20.100000000000001" customHeight="1" x14ac:dyDescent="0.25"/>
    <row r="577" ht="20.100000000000001" customHeight="1" x14ac:dyDescent="0.25"/>
    <row r="578" ht="20.100000000000001" customHeight="1" x14ac:dyDescent="0.25"/>
    <row r="579" ht="20.100000000000001" customHeight="1" x14ac:dyDescent="0.25"/>
    <row r="580" ht="20.100000000000001" customHeight="1" x14ac:dyDescent="0.25"/>
    <row r="581" ht="20.100000000000001" customHeight="1" x14ac:dyDescent="0.25"/>
    <row r="582" ht="20.100000000000001" customHeight="1" x14ac:dyDescent="0.25"/>
    <row r="583" ht="20.100000000000001" customHeight="1" x14ac:dyDescent="0.25"/>
    <row r="584" ht="20.100000000000001" customHeight="1" x14ac:dyDescent="0.25"/>
    <row r="585" ht="20.100000000000001" customHeight="1" x14ac:dyDescent="0.25"/>
    <row r="586" ht="20.100000000000001" customHeight="1" x14ac:dyDescent="0.25"/>
    <row r="587" ht="20.100000000000001" customHeight="1" x14ac:dyDescent="0.25"/>
    <row r="588" ht="20.100000000000001" customHeight="1" x14ac:dyDescent="0.25"/>
    <row r="589" ht="20.100000000000001" customHeight="1" x14ac:dyDescent="0.25"/>
    <row r="590" ht="20.100000000000001" customHeight="1" x14ac:dyDescent="0.25"/>
    <row r="591" ht="20.100000000000001" customHeight="1" x14ac:dyDescent="0.25"/>
    <row r="592" ht="20.100000000000001" customHeight="1" x14ac:dyDescent="0.25"/>
    <row r="593" ht="20.100000000000001" customHeight="1" x14ac:dyDescent="0.25"/>
    <row r="594" ht="20.100000000000001" customHeight="1" x14ac:dyDescent="0.25"/>
    <row r="595" ht="20.100000000000001" customHeight="1" x14ac:dyDescent="0.25"/>
    <row r="596" ht="20.100000000000001" customHeight="1" x14ac:dyDescent="0.25"/>
    <row r="597" ht="20.100000000000001" customHeight="1" x14ac:dyDescent="0.25"/>
    <row r="598" ht="20.100000000000001" customHeight="1" x14ac:dyDescent="0.25"/>
    <row r="599" ht="20.100000000000001" customHeight="1" x14ac:dyDescent="0.25"/>
    <row r="600" ht="20.100000000000001" customHeight="1" x14ac:dyDescent="0.25"/>
    <row r="601" ht="20.100000000000001" customHeight="1" x14ac:dyDescent="0.25"/>
    <row r="602" ht="20.100000000000001" customHeight="1" x14ac:dyDescent="0.25"/>
    <row r="603" ht="20.100000000000001" customHeight="1" x14ac:dyDescent="0.25"/>
    <row r="604" ht="20.100000000000001" customHeight="1" x14ac:dyDescent="0.25"/>
    <row r="605" ht="20.100000000000001" customHeight="1" x14ac:dyDescent="0.25"/>
    <row r="606" ht="20.100000000000001" customHeight="1" x14ac:dyDescent="0.25"/>
    <row r="607" ht="20.100000000000001" customHeight="1" x14ac:dyDescent="0.25"/>
    <row r="608" ht="20.100000000000001" customHeight="1" x14ac:dyDescent="0.25"/>
    <row r="609" ht="20.100000000000001" customHeight="1" x14ac:dyDescent="0.25"/>
    <row r="610" ht="20.100000000000001" customHeight="1" x14ac:dyDescent="0.25"/>
    <row r="611" ht="20.100000000000001" customHeight="1" x14ac:dyDescent="0.25"/>
    <row r="612" ht="20.100000000000001" customHeight="1" x14ac:dyDescent="0.25"/>
    <row r="613" ht="20.100000000000001" customHeight="1" x14ac:dyDescent="0.25"/>
    <row r="614" ht="20.100000000000001" customHeight="1" x14ac:dyDescent="0.25"/>
    <row r="615" ht="20.100000000000001" customHeight="1" x14ac:dyDescent="0.25"/>
    <row r="616" ht="20.100000000000001" customHeight="1" x14ac:dyDescent="0.25"/>
    <row r="617" ht="20.100000000000001" customHeight="1" x14ac:dyDescent="0.25"/>
    <row r="618" ht="20.100000000000001" customHeight="1" x14ac:dyDescent="0.25"/>
    <row r="619" ht="20.100000000000001" customHeight="1" x14ac:dyDescent="0.25"/>
    <row r="620" ht="20.100000000000001" customHeight="1" x14ac:dyDescent="0.25"/>
    <row r="621" ht="20.100000000000001" customHeight="1" x14ac:dyDescent="0.25"/>
    <row r="622" ht="20.100000000000001" customHeight="1" x14ac:dyDescent="0.25"/>
    <row r="623" ht="20.100000000000001" customHeight="1" x14ac:dyDescent="0.25"/>
    <row r="624" ht="20.100000000000001" customHeight="1" x14ac:dyDescent="0.25"/>
    <row r="625" ht="20.100000000000001" customHeight="1" x14ac:dyDescent="0.25"/>
    <row r="626" ht="20.100000000000001" customHeight="1" x14ac:dyDescent="0.25"/>
    <row r="627" ht="20.100000000000001" customHeight="1" x14ac:dyDescent="0.25"/>
    <row r="628" ht="20.100000000000001" customHeight="1" x14ac:dyDescent="0.25"/>
    <row r="629" ht="20.100000000000001" customHeight="1" x14ac:dyDescent="0.25"/>
    <row r="630" ht="20.100000000000001" customHeight="1" x14ac:dyDescent="0.25"/>
    <row r="631" ht="20.100000000000001" customHeight="1" x14ac:dyDescent="0.25"/>
    <row r="632" ht="20.100000000000001" customHeight="1" x14ac:dyDescent="0.25"/>
    <row r="633" ht="20.100000000000001" customHeight="1" x14ac:dyDescent="0.25"/>
    <row r="634" ht="20.100000000000001" customHeight="1" x14ac:dyDescent="0.25"/>
    <row r="635" ht="20.100000000000001" customHeight="1" x14ac:dyDescent="0.25"/>
    <row r="636" ht="20.100000000000001" customHeight="1" x14ac:dyDescent="0.25"/>
    <row r="637" ht="20.100000000000001" customHeight="1" x14ac:dyDescent="0.25"/>
    <row r="638" ht="20.100000000000001" customHeight="1" x14ac:dyDescent="0.25"/>
    <row r="639" ht="20.100000000000001" customHeight="1" x14ac:dyDescent="0.25"/>
    <row r="640" ht="20.100000000000001" customHeight="1" x14ac:dyDescent="0.25"/>
    <row r="641" ht="20.100000000000001" customHeight="1" x14ac:dyDescent="0.25"/>
    <row r="642" ht="20.100000000000001" customHeight="1" x14ac:dyDescent="0.25"/>
    <row r="643" ht="20.100000000000001" customHeight="1" x14ac:dyDescent="0.25"/>
    <row r="644" ht="20.100000000000001" customHeight="1" x14ac:dyDescent="0.25"/>
    <row r="645" ht="20.100000000000001" customHeight="1" x14ac:dyDescent="0.25"/>
    <row r="646" ht="20.100000000000001" customHeight="1" x14ac:dyDescent="0.25"/>
    <row r="647" ht="20.100000000000001" customHeight="1" x14ac:dyDescent="0.25"/>
    <row r="648" ht="20.100000000000001" customHeight="1" x14ac:dyDescent="0.25"/>
    <row r="649" ht="20.100000000000001" customHeight="1" x14ac:dyDescent="0.25"/>
    <row r="650" ht="20.100000000000001" customHeight="1" x14ac:dyDescent="0.25"/>
    <row r="651" ht="20.100000000000001" customHeight="1" x14ac:dyDescent="0.25"/>
    <row r="652" ht="20.100000000000001" customHeight="1" x14ac:dyDescent="0.25"/>
    <row r="653" ht="20.100000000000001" customHeight="1" x14ac:dyDescent="0.25"/>
    <row r="654" ht="20.100000000000001" customHeight="1" x14ac:dyDescent="0.25"/>
    <row r="655" ht="20.100000000000001" customHeight="1" x14ac:dyDescent="0.25"/>
    <row r="656" ht="20.100000000000001" customHeight="1" x14ac:dyDescent="0.25"/>
    <row r="657" ht="20.100000000000001" customHeight="1" x14ac:dyDescent="0.25"/>
    <row r="658" ht="20.100000000000001" customHeight="1" x14ac:dyDescent="0.25"/>
    <row r="659" ht="20.100000000000001" customHeight="1" x14ac:dyDescent="0.25"/>
    <row r="660" ht="20.100000000000001" customHeight="1" x14ac:dyDescent="0.25"/>
    <row r="661" ht="20.100000000000001" customHeight="1" x14ac:dyDescent="0.25"/>
    <row r="662" ht="20.100000000000001" customHeight="1" x14ac:dyDescent="0.25"/>
    <row r="663" ht="20.100000000000001" customHeight="1" x14ac:dyDescent="0.25"/>
    <row r="664" ht="20.100000000000001" customHeight="1" x14ac:dyDescent="0.25"/>
    <row r="665" ht="20.100000000000001" customHeight="1" x14ac:dyDescent="0.25"/>
    <row r="666" ht="20.100000000000001" customHeight="1" x14ac:dyDescent="0.25"/>
    <row r="667" ht="20.100000000000001" customHeight="1" x14ac:dyDescent="0.25"/>
    <row r="668" ht="20.100000000000001" customHeight="1" x14ac:dyDescent="0.25"/>
    <row r="669" ht="20.100000000000001" customHeight="1" x14ac:dyDescent="0.25"/>
    <row r="670" ht="20.100000000000001" customHeight="1" x14ac:dyDescent="0.25"/>
    <row r="671" ht="20.100000000000001" customHeight="1" x14ac:dyDescent="0.25"/>
    <row r="672" ht="20.100000000000001" customHeight="1" x14ac:dyDescent="0.25"/>
    <row r="673" ht="20.100000000000001" customHeight="1" x14ac:dyDescent="0.25"/>
    <row r="674" ht="20.100000000000001" customHeight="1" x14ac:dyDescent="0.25"/>
    <row r="675" ht="20.100000000000001" customHeight="1" x14ac:dyDescent="0.25"/>
    <row r="676" ht="20.100000000000001" customHeight="1" x14ac:dyDescent="0.25"/>
    <row r="677" ht="20.100000000000001" customHeight="1" x14ac:dyDescent="0.25"/>
    <row r="678" ht="20.100000000000001" customHeight="1" x14ac:dyDescent="0.25"/>
    <row r="679" ht="20.100000000000001" customHeight="1" x14ac:dyDescent="0.25"/>
    <row r="680" ht="20.100000000000001" customHeight="1" x14ac:dyDescent="0.25"/>
    <row r="681" ht="20.100000000000001" customHeight="1" x14ac:dyDescent="0.25"/>
    <row r="682" ht="20.100000000000001" customHeight="1" x14ac:dyDescent="0.25"/>
    <row r="683" ht="20.100000000000001" customHeight="1" x14ac:dyDescent="0.25"/>
    <row r="684" ht="20.100000000000001" customHeight="1" x14ac:dyDescent="0.25"/>
    <row r="685" ht="20.100000000000001" customHeight="1" x14ac:dyDescent="0.25"/>
    <row r="686" ht="20.100000000000001" customHeight="1" x14ac:dyDescent="0.25"/>
    <row r="687" ht="20.100000000000001" customHeight="1" x14ac:dyDescent="0.25"/>
    <row r="688" ht="20.100000000000001" customHeight="1" x14ac:dyDescent="0.25"/>
    <row r="689" ht="20.100000000000001" customHeight="1" x14ac:dyDescent="0.25"/>
    <row r="690" ht="20.100000000000001" customHeight="1" x14ac:dyDescent="0.25"/>
    <row r="691" ht="20.100000000000001" customHeight="1" x14ac:dyDescent="0.25"/>
    <row r="692" ht="20.100000000000001" customHeight="1" x14ac:dyDescent="0.25"/>
    <row r="693" ht="20.100000000000001" customHeight="1" x14ac:dyDescent="0.25"/>
    <row r="694" ht="20.100000000000001" customHeight="1" x14ac:dyDescent="0.25"/>
    <row r="695" ht="20.100000000000001" customHeight="1" x14ac:dyDescent="0.25"/>
    <row r="696" ht="20.100000000000001" customHeight="1" x14ac:dyDescent="0.25"/>
    <row r="697" ht="20.100000000000001" customHeight="1" x14ac:dyDescent="0.25"/>
    <row r="698" ht="20.100000000000001" customHeight="1" x14ac:dyDescent="0.25"/>
    <row r="699" ht="20.100000000000001" customHeight="1" x14ac:dyDescent="0.25"/>
    <row r="700" ht="20.100000000000001" customHeight="1" x14ac:dyDescent="0.25"/>
    <row r="701" ht="20.100000000000001" customHeight="1" x14ac:dyDescent="0.25"/>
    <row r="702" ht="20.100000000000001" customHeight="1" x14ac:dyDescent="0.25"/>
    <row r="703" ht="20.100000000000001" customHeight="1" x14ac:dyDescent="0.25"/>
    <row r="704" ht="20.100000000000001" customHeight="1" x14ac:dyDescent="0.25"/>
    <row r="705" ht="20.100000000000001" customHeight="1" x14ac:dyDescent="0.25"/>
    <row r="706" ht="20.100000000000001" customHeight="1" x14ac:dyDescent="0.25"/>
    <row r="707" ht="20.100000000000001" customHeight="1" x14ac:dyDescent="0.25"/>
    <row r="708" ht="20.100000000000001" customHeight="1" x14ac:dyDescent="0.25"/>
    <row r="709" ht="20.100000000000001" customHeight="1" x14ac:dyDescent="0.25"/>
    <row r="710" ht="20.100000000000001" customHeight="1" x14ac:dyDescent="0.25"/>
    <row r="711" ht="20.100000000000001" customHeight="1" x14ac:dyDescent="0.25"/>
    <row r="712" ht="20.100000000000001" customHeight="1" x14ac:dyDescent="0.25"/>
    <row r="713" ht="20.100000000000001" customHeight="1" x14ac:dyDescent="0.25"/>
    <row r="714" ht="20.100000000000001" customHeight="1" x14ac:dyDescent="0.25"/>
    <row r="715" ht="20.100000000000001" customHeight="1" x14ac:dyDescent="0.25"/>
    <row r="716" ht="20.100000000000001" customHeight="1" x14ac:dyDescent="0.25"/>
    <row r="717" ht="20.100000000000001" customHeight="1" x14ac:dyDescent="0.25"/>
    <row r="718" ht="20.100000000000001" customHeight="1" x14ac:dyDescent="0.25"/>
    <row r="719" ht="20.100000000000001" customHeight="1" x14ac:dyDescent="0.25"/>
    <row r="720" ht="20.100000000000001" customHeight="1" x14ac:dyDescent="0.25"/>
    <row r="721" ht="20.100000000000001" customHeight="1" x14ac:dyDescent="0.25"/>
    <row r="722" ht="20.100000000000001" customHeight="1" x14ac:dyDescent="0.25"/>
    <row r="723" ht="20.100000000000001" customHeight="1" x14ac:dyDescent="0.25"/>
    <row r="724" ht="20.100000000000001" customHeight="1" x14ac:dyDescent="0.25"/>
    <row r="725" ht="20.100000000000001" customHeight="1" x14ac:dyDescent="0.25"/>
    <row r="726" ht="20.100000000000001" customHeight="1" x14ac:dyDescent="0.25"/>
    <row r="727" ht="20.100000000000001" customHeight="1" x14ac:dyDescent="0.25"/>
    <row r="728" ht="20.100000000000001" customHeight="1" x14ac:dyDescent="0.25"/>
    <row r="729" ht="20.100000000000001" customHeight="1" x14ac:dyDescent="0.25"/>
    <row r="730" ht="20.100000000000001" customHeight="1" x14ac:dyDescent="0.25"/>
    <row r="731" ht="20.100000000000001" customHeight="1" x14ac:dyDescent="0.25"/>
    <row r="732" ht="20.100000000000001" customHeight="1" x14ac:dyDescent="0.25"/>
    <row r="733" ht="20.100000000000001" customHeight="1" x14ac:dyDescent="0.25"/>
    <row r="734" ht="20.100000000000001" customHeight="1" x14ac:dyDescent="0.25"/>
    <row r="735" ht="20.100000000000001" customHeight="1" x14ac:dyDescent="0.25"/>
    <row r="736" ht="20.100000000000001" customHeight="1" x14ac:dyDescent="0.25"/>
    <row r="737" ht="20.100000000000001" customHeight="1" x14ac:dyDescent="0.25"/>
    <row r="738" ht="20.100000000000001" customHeight="1" x14ac:dyDescent="0.25"/>
    <row r="739" ht="20.100000000000001" customHeight="1" x14ac:dyDescent="0.25"/>
    <row r="740" ht="20.100000000000001" customHeight="1" x14ac:dyDescent="0.25"/>
    <row r="741" ht="20.100000000000001" customHeight="1" x14ac:dyDescent="0.25"/>
    <row r="742" ht="20.100000000000001" customHeight="1" x14ac:dyDescent="0.25"/>
    <row r="743" ht="20.100000000000001" customHeight="1" x14ac:dyDescent="0.25"/>
    <row r="744" ht="20.100000000000001" customHeight="1" x14ac:dyDescent="0.25"/>
    <row r="745" ht="20.100000000000001" customHeight="1" x14ac:dyDescent="0.25"/>
    <row r="746" ht="20.100000000000001" customHeight="1" x14ac:dyDescent="0.25"/>
    <row r="747" ht="20.100000000000001" customHeight="1" x14ac:dyDescent="0.25"/>
    <row r="748" ht="20.100000000000001" customHeight="1" x14ac:dyDescent="0.25"/>
    <row r="749" ht="20.100000000000001" customHeight="1" x14ac:dyDescent="0.25"/>
    <row r="750" ht="20.100000000000001" customHeight="1" x14ac:dyDescent="0.25"/>
    <row r="751" ht="20.100000000000001" customHeight="1" x14ac:dyDescent="0.25"/>
    <row r="752" ht="20.100000000000001" customHeight="1" x14ac:dyDescent="0.25"/>
    <row r="753" ht="20.100000000000001" customHeight="1" x14ac:dyDescent="0.25"/>
    <row r="754" ht="20.100000000000001" customHeight="1" x14ac:dyDescent="0.25"/>
    <row r="755" ht="20.100000000000001" customHeight="1" x14ac:dyDescent="0.25"/>
    <row r="756" ht="20.100000000000001" customHeight="1" x14ac:dyDescent="0.25"/>
    <row r="757" ht="20.100000000000001" customHeight="1" x14ac:dyDescent="0.25"/>
    <row r="758" ht="20.100000000000001" customHeight="1" x14ac:dyDescent="0.25"/>
    <row r="759" ht="20.100000000000001" customHeight="1" x14ac:dyDescent="0.25"/>
    <row r="760" ht="20.100000000000001" customHeight="1" x14ac:dyDescent="0.25"/>
    <row r="761" ht="20.100000000000001" customHeight="1" x14ac:dyDescent="0.25"/>
    <row r="762" ht="20.100000000000001" customHeight="1" x14ac:dyDescent="0.25"/>
    <row r="763" ht="20.100000000000001" customHeight="1" x14ac:dyDescent="0.25"/>
    <row r="764" ht="20.100000000000001" customHeight="1" x14ac:dyDescent="0.25"/>
    <row r="765" ht="20.100000000000001" customHeight="1" x14ac:dyDescent="0.25"/>
    <row r="766" ht="20.100000000000001" customHeight="1" x14ac:dyDescent="0.25"/>
    <row r="767" ht="20.100000000000001" customHeight="1" x14ac:dyDescent="0.25"/>
    <row r="768" ht="20.100000000000001" customHeight="1" x14ac:dyDescent="0.25"/>
    <row r="769" ht="20.100000000000001" customHeight="1" x14ac:dyDescent="0.25"/>
    <row r="770" ht="20.100000000000001" customHeight="1" x14ac:dyDescent="0.25"/>
    <row r="771" ht="20.100000000000001" customHeight="1" x14ac:dyDescent="0.25"/>
    <row r="772" ht="20.100000000000001" customHeight="1" x14ac:dyDescent="0.25"/>
    <row r="773" ht="20.100000000000001" customHeight="1" x14ac:dyDescent="0.25"/>
    <row r="774" ht="20.100000000000001" customHeight="1" x14ac:dyDescent="0.25"/>
    <row r="775" ht="20.100000000000001" customHeight="1" x14ac:dyDescent="0.25"/>
    <row r="776" ht="20.100000000000001" customHeight="1" x14ac:dyDescent="0.25"/>
    <row r="777" ht="20.100000000000001" customHeight="1" x14ac:dyDescent="0.25"/>
    <row r="778" ht="20.100000000000001" customHeight="1" x14ac:dyDescent="0.25"/>
    <row r="779" ht="20.100000000000001" customHeight="1" x14ac:dyDescent="0.25"/>
    <row r="780" ht="20.100000000000001" customHeight="1" x14ac:dyDescent="0.25"/>
    <row r="781" ht="20.100000000000001" customHeight="1" x14ac:dyDescent="0.25"/>
    <row r="782" ht="20.100000000000001" customHeight="1" x14ac:dyDescent="0.25"/>
    <row r="783" ht="20.100000000000001" customHeight="1" x14ac:dyDescent="0.25"/>
    <row r="784" ht="20.100000000000001" customHeight="1" x14ac:dyDescent="0.25"/>
    <row r="785" ht="20.100000000000001" customHeight="1" x14ac:dyDescent="0.25"/>
    <row r="786" ht="20.100000000000001" customHeight="1" x14ac:dyDescent="0.25"/>
    <row r="787" ht="20.100000000000001" customHeight="1" x14ac:dyDescent="0.25"/>
    <row r="788" ht="20.100000000000001" customHeight="1" x14ac:dyDescent="0.25"/>
    <row r="789" ht="20.100000000000001" customHeight="1" x14ac:dyDescent="0.25"/>
    <row r="790" ht="20.100000000000001" customHeight="1" x14ac:dyDescent="0.25"/>
    <row r="791" ht="20.100000000000001" customHeight="1" x14ac:dyDescent="0.25"/>
    <row r="792" ht="20.100000000000001" customHeight="1" x14ac:dyDescent="0.25"/>
    <row r="793" ht="20.100000000000001" customHeight="1" x14ac:dyDescent="0.25"/>
    <row r="794" ht="20.100000000000001" customHeight="1" x14ac:dyDescent="0.25"/>
    <row r="795" ht="20.100000000000001" customHeight="1" x14ac:dyDescent="0.25"/>
    <row r="796" ht="20.100000000000001" customHeight="1" x14ac:dyDescent="0.25"/>
    <row r="797" ht="20.100000000000001" customHeight="1" x14ac:dyDescent="0.25"/>
    <row r="798" ht="20.100000000000001" customHeight="1" x14ac:dyDescent="0.25"/>
    <row r="799" ht="20.100000000000001" customHeight="1" x14ac:dyDescent="0.25"/>
    <row r="800" ht="20.100000000000001" customHeight="1" x14ac:dyDescent="0.25"/>
    <row r="801" ht="20.100000000000001" customHeight="1" x14ac:dyDescent="0.25"/>
    <row r="802" ht="20.100000000000001" customHeight="1" x14ac:dyDescent="0.25"/>
    <row r="803" ht="20.100000000000001" customHeight="1" x14ac:dyDescent="0.25"/>
    <row r="804" ht="20.100000000000001" customHeight="1" x14ac:dyDescent="0.25"/>
    <row r="805" ht="20.100000000000001" customHeight="1" x14ac:dyDescent="0.25"/>
    <row r="806" ht="20.100000000000001" customHeight="1" x14ac:dyDescent="0.25"/>
    <row r="807" ht="20.100000000000001" customHeight="1" x14ac:dyDescent="0.25"/>
    <row r="808" ht="20.100000000000001" customHeight="1" x14ac:dyDescent="0.25"/>
    <row r="809" ht="20.100000000000001" customHeight="1" x14ac:dyDescent="0.25"/>
    <row r="810" ht="20.100000000000001" customHeight="1" x14ac:dyDescent="0.25"/>
    <row r="811" ht="20.100000000000001" customHeight="1" x14ac:dyDescent="0.25"/>
    <row r="812" ht="20.100000000000001" customHeight="1" x14ac:dyDescent="0.25"/>
    <row r="813" ht="20.100000000000001" customHeight="1" x14ac:dyDescent="0.25"/>
    <row r="814" ht="20.100000000000001" customHeight="1" x14ac:dyDescent="0.25"/>
    <row r="815" ht="20.100000000000001" customHeight="1" x14ac:dyDescent="0.25"/>
    <row r="816" ht="20.100000000000001" customHeight="1" x14ac:dyDescent="0.25"/>
    <row r="817" ht="20.100000000000001" customHeight="1" x14ac:dyDescent="0.25"/>
    <row r="818" ht="20.100000000000001" customHeight="1" x14ac:dyDescent="0.25"/>
    <row r="819" ht="20.100000000000001" customHeight="1" x14ac:dyDescent="0.25"/>
    <row r="820" ht="20.100000000000001" customHeight="1" x14ac:dyDescent="0.25"/>
    <row r="821" ht="20.100000000000001" customHeight="1" x14ac:dyDescent="0.25"/>
    <row r="822" ht="20.100000000000001" customHeight="1" x14ac:dyDescent="0.25"/>
    <row r="823" ht="20.100000000000001" customHeight="1" x14ac:dyDescent="0.25"/>
    <row r="824" ht="20.100000000000001" customHeight="1" x14ac:dyDescent="0.25"/>
    <row r="825" ht="20.100000000000001" customHeight="1" x14ac:dyDescent="0.25"/>
    <row r="826" ht="20.100000000000001" customHeight="1" x14ac:dyDescent="0.25"/>
    <row r="827" ht="20.100000000000001" customHeight="1" x14ac:dyDescent="0.25"/>
    <row r="828" ht="20.100000000000001" customHeight="1" x14ac:dyDescent="0.25"/>
    <row r="829" ht="20.100000000000001" customHeight="1" x14ac:dyDescent="0.25"/>
    <row r="830" ht="20.100000000000001" customHeight="1" x14ac:dyDescent="0.25"/>
    <row r="831" ht="20.100000000000001" customHeight="1" x14ac:dyDescent="0.25"/>
    <row r="832" ht="20.100000000000001" customHeight="1" x14ac:dyDescent="0.25"/>
    <row r="833" ht="20.100000000000001" customHeight="1" x14ac:dyDescent="0.25"/>
    <row r="834" ht="20.100000000000001" customHeight="1" x14ac:dyDescent="0.25"/>
    <row r="835" ht="20.100000000000001" customHeight="1" x14ac:dyDescent="0.25"/>
    <row r="836" ht="20.100000000000001" customHeight="1" x14ac:dyDescent="0.25"/>
    <row r="837" ht="20.100000000000001" customHeight="1" x14ac:dyDescent="0.25"/>
    <row r="838" ht="20.100000000000001" customHeight="1" x14ac:dyDescent="0.25"/>
    <row r="839" ht="20.100000000000001" customHeight="1" x14ac:dyDescent="0.25"/>
    <row r="840" ht="20.100000000000001" customHeight="1" x14ac:dyDescent="0.25"/>
    <row r="841" ht="20.100000000000001" customHeight="1" x14ac:dyDescent="0.25"/>
    <row r="842" ht="20.100000000000001" customHeight="1" x14ac:dyDescent="0.25"/>
    <row r="843" ht="20.100000000000001" customHeight="1" x14ac:dyDescent="0.25"/>
    <row r="844" ht="20.100000000000001" customHeight="1" x14ac:dyDescent="0.25"/>
    <row r="845" ht="20.100000000000001" customHeight="1" x14ac:dyDescent="0.25"/>
    <row r="846" ht="20.100000000000001" customHeight="1" x14ac:dyDescent="0.25"/>
    <row r="847" ht="20.100000000000001" customHeight="1" x14ac:dyDescent="0.25"/>
    <row r="848" ht="20.100000000000001" customHeight="1" x14ac:dyDescent="0.25"/>
    <row r="849" ht="20.100000000000001" customHeight="1" x14ac:dyDescent="0.25"/>
    <row r="850" ht="20.100000000000001" customHeight="1" x14ac:dyDescent="0.25"/>
    <row r="851" ht="20.100000000000001" customHeight="1" x14ac:dyDescent="0.25"/>
    <row r="852" ht="20.100000000000001" customHeight="1" x14ac:dyDescent="0.25"/>
    <row r="853" ht="20.100000000000001" customHeight="1" x14ac:dyDescent="0.25"/>
    <row r="854" ht="20.100000000000001" customHeight="1" x14ac:dyDescent="0.25"/>
    <row r="855" ht="20.100000000000001" customHeight="1" x14ac:dyDescent="0.25"/>
    <row r="856" ht="20.100000000000001" customHeight="1" x14ac:dyDescent="0.25"/>
    <row r="857" ht="20.100000000000001" customHeight="1" x14ac:dyDescent="0.25"/>
    <row r="858" ht="20.100000000000001" customHeight="1" x14ac:dyDescent="0.25"/>
    <row r="859" ht="20.100000000000001" customHeight="1" x14ac:dyDescent="0.25"/>
    <row r="860" ht="20.100000000000001" customHeight="1" x14ac:dyDescent="0.25"/>
    <row r="861" ht="20.100000000000001" customHeight="1" x14ac:dyDescent="0.25"/>
    <row r="862" ht="20.100000000000001" customHeight="1" x14ac:dyDescent="0.25"/>
    <row r="863" ht="20.100000000000001" customHeight="1" x14ac:dyDescent="0.25"/>
    <row r="864" ht="20.100000000000001" customHeight="1" x14ac:dyDescent="0.25"/>
    <row r="865" ht="20.100000000000001" customHeight="1" x14ac:dyDescent="0.25"/>
    <row r="866" ht="20.100000000000001" customHeight="1" x14ac:dyDescent="0.25"/>
    <row r="867" ht="20.100000000000001" customHeight="1" x14ac:dyDescent="0.25"/>
    <row r="868" ht="20.100000000000001" customHeight="1" x14ac:dyDescent="0.25"/>
    <row r="869" ht="20.100000000000001" customHeight="1" x14ac:dyDescent="0.25"/>
    <row r="870" ht="20.100000000000001" customHeight="1" x14ac:dyDescent="0.25"/>
    <row r="871" ht="20.100000000000001" customHeight="1" x14ac:dyDescent="0.25"/>
    <row r="872" ht="20.100000000000001" customHeight="1" x14ac:dyDescent="0.25"/>
    <row r="873" ht="20.100000000000001" customHeight="1" x14ac:dyDescent="0.25"/>
    <row r="874" ht="20.100000000000001" customHeight="1" x14ac:dyDescent="0.25"/>
    <row r="875" ht="20.100000000000001" customHeight="1" x14ac:dyDescent="0.25"/>
    <row r="876" ht="20.100000000000001" customHeight="1" x14ac:dyDescent="0.25"/>
    <row r="877" ht="20.100000000000001" customHeight="1" x14ac:dyDescent="0.25"/>
    <row r="878" ht="20.100000000000001" customHeight="1" x14ac:dyDescent="0.25"/>
    <row r="879" ht="20.100000000000001" customHeight="1" x14ac:dyDescent="0.25"/>
    <row r="880" ht="20.100000000000001" customHeight="1" x14ac:dyDescent="0.25"/>
    <row r="881" ht="20.100000000000001" customHeight="1" x14ac:dyDescent="0.25"/>
    <row r="882" ht="20.100000000000001" customHeight="1" x14ac:dyDescent="0.25"/>
    <row r="883" ht="20.100000000000001" customHeight="1" x14ac:dyDescent="0.25"/>
    <row r="884" ht="20.100000000000001" customHeight="1" x14ac:dyDescent="0.25"/>
    <row r="885" ht="20.100000000000001" customHeight="1" x14ac:dyDescent="0.25"/>
    <row r="886" ht="20.100000000000001" customHeight="1" x14ac:dyDescent="0.25"/>
    <row r="887" ht="20.100000000000001" customHeight="1" x14ac:dyDescent="0.25"/>
    <row r="888" ht="20.100000000000001" customHeight="1" x14ac:dyDescent="0.25"/>
    <row r="889" ht="20.100000000000001" customHeight="1" x14ac:dyDescent="0.25"/>
    <row r="890" ht="20.100000000000001" customHeight="1" x14ac:dyDescent="0.25"/>
    <row r="891" ht="20.100000000000001" customHeight="1" x14ac:dyDescent="0.25"/>
    <row r="892" ht="20.100000000000001" customHeight="1" x14ac:dyDescent="0.25"/>
    <row r="893" ht="20.100000000000001" customHeight="1" x14ac:dyDescent="0.25"/>
    <row r="894" ht="20.100000000000001" customHeight="1" x14ac:dyDescent="0.25"/>
    <row r="895" ht="20.100000000000001" customHeight="1" x14ac:dyDescent="0.25"/>
    <row r="896" ht="20.100000000000001" customHeight="1" x14ac:dyDescent="0.25"/>
    <row r="897" ht="20.100000000000001" customHeight="1" x14ac:dyDescent="0.25"/>
    <row r="898" ht="20.100000000000001" customHeight="1" x14ac:dyDescent="0.25"/>
    <row r="899" ht="20.100000000000001" customHeight="1" x14ac:dyDescent="0.25"/>
    <row r="900" ht="20.100000000000001" customHeight="1" x14ac:dyDescent="0.25"/>
    <row r="901" ht="20.100000000000001" customHeight="1" x14ac:dyDescent="0.25"/>
    <row r="902" ht="20.100000000000001" customHeight="1" x14ac:dyDescent="0.25"/>
    <row r="903" ht="20.100000000000001" customHeight="1" x14ac:dyDescent="0.25"/>
    <row r="904" ht="20.100000000000001" customHeight="1" x14ac:dyDescent="0.25"/>
    <row r="905" ht="20.100000000000001" customHeight="1" x14ac:dyDescent="0.25"/>
    <row r="906" ht="20.100000000000001" customHeight="1" x14ac:dyDescent="0.25"/>
    <row r="907" ht="20.100000000000001" customHeight="1" x14ac:dyDescent="0.25"/>
    <row r="908" ht="20.100000000000001" customHeight="1" x14ac:dyDescent="0.25"/>
    <row r="909" ht="20.100000000000001" customHeight="1" x14ac:dyDescent="0.25"/>
    <row r="910" ht="20.100000000000001" customHeight="1" x14ac:dyDescent="0.25"/>
    <row r="911" ht="20.100000000000001" customHeight="1" x14ac:dyDescent="0.25"/>
    <row r="912" ht="20.100000000000001" customHeight="1" x14ac:dyDescent="0.25"/>
    <row r="913" ht="20.100000000000001" customHeight="1" x14ac:dyDescent="0.25"/>
    <row r="914" ht="20.100000000000001" customHeight="1" x14ac:dyDescent="0.25"/>
    <row r="915" ht="20.100000000000001" customHeight="1" x14ac:dyDescent="0.25"/>
    <row r="916" ht="20.100000000000001" customHeight="1" x14ac:dyDescent="0.25"/>
    <row r="917" ht="20.100000000000001" customHeight="1" x14ac:dyDescent="0.25"/>
    <row r="918" ht="20.100000000000001" customHeight="1" x14ac:dyDescent="0.25"/>
    <row r="919" ht="20.100000000000001" customHeight="1" x14ac:dyDescent="0.25"/>
    <row r="920" ht="20.100000000000001" customHeight="1" x14ac:dyDescent="0.25"/>
    <row r="921" ht="20.100000000000001" customHeight="1" x14ac:dyDescent="0.25"/>
    <row r="922" ht="20.100000000000001" customHeight="1" x14ac:dyDescent="0.25"/>
    <row r="923" ht="20.100000000000001" customHeight="1" x14ac:dyDescent="0.25"/>
    <row r="924" ht="20.100000000000001" customHeight="1" x14ac:dyDescent="0.25"/>
    <row r="925" ht="20.100000000000001" customHeight="1" x14ac:dyDescent="0.25"/>
    <row r="926" ht="20.100000000000001" customHeight="1" x14ac:dyDescent="0.25"/>
    <row r="927" ht="20.100000000000001" customHeight="1" x14ac:dyDescent="0.25"/>
    <row r="928" ht="20.100000000000001" customHeight="1" x14ac:dyDescent="0.25"/>
    <row r="929" ht="20.100000000000001" customHeight="1" x14ac:dyDescent="0.25"/>
    <row r="930" ht="20.100000000000001" customHeight="1" x14ac:dyDescent="0.25"/>
    <row r="931" ht="20.100000000000001" customHeight="1" x14ac:dyDescent="0.25"/>
    <row r="932" ht="20.100000000000001" customHeight="1" x14ac:dyDescent="0.25"/>
    <row r="933" ht="20.100000000000001" customHeight="1" x14ac:dyDescent="0.25"/>
    <row r="934" ht="20.100000000000001" customHeight="1" x14ac:dyDescent="0.25"/>
    <row r="935" ht="20.100000000000001" customHeight="1" x14ac:dyDescent="0.25"/>
    <row r="936" ht="20.100000000000001" customHeight="1" x14ac:dyDescent="0.25"/>
    <row r="937" ht="20.100000000000001" customHeight="1" x14ac:dyDescent="0.25"/>
    <row r="938" ht="20.100000000000001" customHeight="1" x14ac:dyDescent="0.25"/>
    <row r="939" ht="20.100000000000001" customHeight="1" x14ac:dyDescent="0.25"/>
    <row r="940" ht="20.100000000000001" customHeight="1" x14ac:dyDescent="0.25"/>
    <row r="941" ht="20.100000000000001" customHeight="1" x14ac:dyDescent="0.25"/>
    <row r="942" ht="20.100000000000001" customHeight="1" x14ac:dyDescent="0.25"/>
    <row r="943" ht="20.100000000000001" customHeight="1" x14ac:dyDescent="0.25"/>
    <row r="944" ht="20.100000000000001" customHeight="1" x14ac:dyDescent="0.25"/>
    <row r="945" ht="20.100000000000001" customHeight="1" x14ac:dyDescent="0.25"/>
    <row r="946" ht="20.100000000000001" customHeight="1" x14ac:dyDescent="0.25"/>
    <row r="947" ht="20.100000000000001" customHeight="1" x14ac:dyDescent="0.25"/>
    <row r="948" ht="20.100000000000001" customHeight="1" x14ac:dyDescent="0.25"/>
    <row r="949" ht="20.100000000000001" customHeight="1" x14ac:dyDescent="0.25"/>
    <row r="950" ht="20.100000000000001" customHeight="1" x14ac:dyDescent="0.25"/>
    <row r="951" ht="20.100000000000001" customHeight="1" x14ac:dyDescent="0.25"/>
    <row r="952" ht="20.100000000000001" customHeight="1" x14ac:dyDescent="0.25"/>
    <row r="953" ht="20.100000000000001" customHeight="1" x14ac:dyDescent="0.25"/>
    <row r="954" ht="20.100000000000001" customHeight="1" x14ac:dyDescent="0.25"/>
    <row r="955" ht="20.100000000000001" customHeight="1" x14ac:dyDescent="0.25"/>
    <row r="956" ht="20.100000000000001" customHeight="1" x14ac:dyDescent="0.25"/>
    <row r="957" ht="20.100000000000001" customHeight="1" x14ac:dyDescent="0.25"/>
    <row r="958" ht="20.100000000000001" customHeight="1" x14ac:dyDescent="0.25"/>
    <row r="959" ht="20.100000000000001" customHeight="1" x14ac:dyDescent="0.25"/>
    <row r="960" ht="20.100000000000001" customHeight="1" x14ac:dyDescent="0.25"/>
    <row r="961" ht="20.100000000000001" customHeight="1" x14ac:dyDescent="0.25"/>
    <row r="962" ht="20.100000000000001" customHeight="1" x14ac:dyDescent="0.25"/>
    <row r="963" ht="20.100000000000001" customHeight="1" x14ac:dyDescent="0.25"/>
    <row r="964" ht="20.100000000000001" customHeight="1" x14ac:dyDescent="0.25"/>
    <row r="965" ht="20.100000000000001" customHeight="1" x14ac:dyDescent="0.25"/>
    <row r="966" ht="20.100000000000001" customHeight="1" x14ac:dyDescent="0.25"/>
    <row r="967" ht="20.100000000000001" customHeight="1" x14ac:dyDescent="0.25"/>
    <row r="968" ht="20.100000000000001" customHeight="1" x14ac:dyDescent="0.25"/>
    <row r="969" ht="20.100000000000001" customHeight="1" x14ac:dyDescent="0.25"/>
    <row r="970" ht="20.100000000000001" customHeight="1" x14ac:dyDescent="0.25"/>
    <row r="971" ht="20.100000000000001" customHeight="1" x14ac:dyDescent="0.25"/>
    <row r="972" ht="20.100000000000001" customHeight="1" x14ac:dyDescent="0.25"/>
    <row r="973" ht="20.100000000000001" customHeight="1" x14ac:dyDescent="0.25"/>
    <row r="974" ht="20.100000000000001" customHeight="1" x14ac:dyDescent="0.25"/>
    <row r="975" ht="20.100000000000001" customHeight="1" x14ac:dyDescent="0.25"/>
    <row r="976" ht="20.100000000000001" customHeight="1" x14ac:dyDescent="0.25"/>
    <row r="977" ht="20.100000000000001" customHeight="1" x14ac:dyDescent="0.25"/>
    <row r="978" ht="20.100000000000001" customHeight="1" x14ac:dyDescent="0.25"/>
    <row r="979" ht="20.100000000000001" customHeight="1" x14ac:dyDescent="0.25"/>
    <row r="980" ht="20.100000000000001" customHeight="1" x14ac:dyDescent="0.25"/>
    <row r="981" ht="20.100000000000001" customHeight="1" x14ac:dyDescent="0.25"/>
    <row r="982" ht="20.100000000000001" customHeight="1" x14ac:dyDescent="0.25"/>
    <row r="983" ht="20.100000000000001" customHeight="1" x14ac:dyDescent="0.25"/>
    <row r="984" ht="20.100000000000001" customHeight="1" x14ac:dyDescent="0.25"/>
    <row r="985" ht="20.100000000000001" customHeight="1" x14ac:dyDescent="0.25"/>
    <row r="986" ht="20.100000000000001" customHeight="1" x14ac:dyDescent="0.25"/>
    <row r="987" ht="20.100000000000001" customHeight="1" x14ac:dyDescent="0.25"/>
    <row r="988" ht="20.100000000000001" customHeight="1" x14ac:dyDescent="0.25"/>
    <row r="989" ht="20.100000000000001" customHeight="1" x14ac:dyDescent="0.25"/>
    <row r="990" ht="20.100000000000001" customHeight="1" x14ac:dyDescent="0.25"/>
    <row r="991" ht="20.100000000000001" customHeight="1" x14ac:dyDescent="0.25"/>
    <row r="992" ht="20.100000000000001" customHeight="1" x14ac:dyDescent="0.25"/>
    <row r="993" ht="20.100000000000001" customHeight="1" x14ac:dyDescent="0.25"/>
    <row r="994" ht="20.100000000000001" customHeight="1" x14ac:dyDescent="0.25"/>
    <row r="995" ht="20.100000000000001" customHeight="1" x14ac:dyDescent="0.25"/>
    <row r="996" ht="20.100000000000001" customHeight="1" x14ac:dyDescent="0.25"/>
    <row r="997" ht="20.100000000000001" customHeight="1" x14ac:dyDescent="0.25"/>
    <row r="998" ht="20.100000000000001" customHeight="1" x14ac:dyDescent="0.25"/>
    <row r="999" ht="20.100000000000001" customHeight="1" x14ac:dyDescent="0.25"/>
    <row r="1000" ht="20.100000000000001" customHeight="1" x14ac:dyDescent="0.25"/>
    <row r="1001" ht="20.100000000000001" customHeight="1" x14ac:dyDescent="0.25"/>
    <row r="1002" ht="20.100000000000001" customHeight="1" x14ac:dyDescent="0.25"/>
    <row r="1003" ht="20.100000000000001" customHeight="1" x14ac:dyDescent="0.25"/>
    <row r="1004" ht="20.100000000000001" customHeight="1" x14ac:dyDescent="0.25"/>
    <row r="1005" ht="20.100000000000001" customHeight="1" x14ac:dyDescent="0.25"/>
    <row r="1006" ht="20.100000000000001" customHeight="1" x14ac:dyDescent="0.25"/>
    <row r="1007" ht="20.100000000000001" customHeight="1" x14ac:dyDescent="0.25"/>
    <row r="1008" ht="20.100000000000001" customHeight="1" x14ac:dyDescent="0.25"/>
    <row r="1009" ht="20.100000000000001" customHeight="1" x14ac:dyDescent="0.25"/>
    <row r="1010" ht="20.100000000000001" customHeight="1" x14ac:dyDescent="0.25"/>
    <row r="1011" ht="20.100000000000001" customHeight="1" x14ac:dyDescent="0.25"/>
    <row r="1012" ht="20.100000000000001" customHeight="1" x14ac:dyDescent="0.25"/>
    <row r="1013" ht="20.100000000000001" customHeight="1" x14ac:dyDescent="0.25"/>
    <row r="1014" ht="20.100000000000001" customHeight="1" x14ac:dyDescent="0.25"/>
    <row r="1015" ht="20.100000000000001" customHeight="1" x14ac:dyDescent="0.25"/>
    <row r="1016" ht="20.100000000000001" customHeight="1" x14ac:dyDescent="0.25"/>
    <row r="1017" ht="20.100000000000001" customHeight="1" x14ac:dyDescent="0.25"/>
    <row r="1018" ht="20.100000000000001" customHeight="1" x14ac:dyDescent="0.25"/>
    <row r="1019" ht="20.100000000000001" customHeight="1" x14ac:dyDescent="0.25"/>
    <row r="1020" ht="20.100000000000001" customHeight="1" x14ac:dyDescent="0.25"/>
    <row r="1021" ht="20.100000000000001" customHeight="1" x14ac:dyDescent="0.25"/>
    <row r="1022" ht="20.100000000000001" customHeight="1" x14ac:dyDescent="0.25"/>
    <row r="1023" ht="20.100000000000001" customHeight="1" x14ac:dyDescent="0.25"/>
    <row r="1024" ht="20.100000000000001" customHeight="1" x14ac:dyDescent="0.25"/>
    <row r="1025" ht="20.100000000000001" customHeight="1" x14ac:dyDescent="0.25"/>
    <row r="1026" ht="20.100000000000001" customHeight="1" x14ac:dyDescent="0.25"/>
    <row r="1027" ht="20.100000000000001" customHeight="1" x14ac:dyDescent="0.25"/>
    <row r="1028" ht="20.100000000000001" customHeight="1" x14ac:dyDescent="0.25"/>
    <row r="1029" ht="20.100000000000001" customHeight="1" x14ac:dyDescent="0.25"/>
    <row r="1030" ht="20.100000000000001" customHeight="1" x14ac:dyDescent="0.25"/>
    <row r="1031" ht="20.100000000000001" customHeight="1" x14ac:dyDescent="0.25"/>
    <row r="1032" ht="20.100000000000001" customHeight="1" x14ac:dyDescent="0.25"/>
    <row r="1033" ht="20.100000000000001" customHeight="1" x14ac:dyDescent="0.25"/>
    <row r="1034" ht="20.100000000000001" customHeight="1" x14ac:dyDescent="0.25"/>
    <row r="1035" ht="20.100000000000001" customHeight="1" x14ac:dyDescent="0.25"/>
    <row r="1036" ht="20.100000000000001" customHeight="1" x14ac:dyDescent="0.25"/>
    <row r="1037" ht="20.100000000000001" customHeight="1" x14ac:dyDescent="0.25"/>
    <row r="1038" ht="20.100000000000001" customHeight="1" x14ac:dyDescent="0.25"/>
    <row r="1039" ht="20.100000000000001" customHeight="1" x14ac:dyDescent="0.25"/>
    <row r="1040" ht="20.100000000000001" customHeight="1" x14ac:dyDescent="0.25"/>
    <row r="1041" ht="20.100000000000001" customHeight="1" x14ac:dyDescent="0.25"/>
    <row r="1042" ht="20.100000000000001" customHeight="1" x14ac:dyDescent="0.25"/>
    <row r="1043" ht="20.100000000000001" customHeight="1" x14ac:dyDescent="0.25"/>
    <row r="1044" ht="20.100000000000001" customHeight="1" x14ac:dyDescent="0.25"/>
    <row r="1045" ht="20.100000000000001" customHeight="1" x14ac:dyDescent="0.25"/>
    <row r="1046" ht="20.100000000000001" customHeight="1" x14ac:dyDescent="0.25"/>
    <row r="1047" ht="20.100000000000001" customHeight="1" x14ac:dyDescent="0.25"/>
    <row r="1048" ht="20.100000000000001" customHeight="1" x14ac:dyDescent="0.25"/>
    <row r="1049" ht="20.100000000000001" customHeight="1" x14ac:dyDescent="0.25"/>
    <row r="1050" ht="20.100000000000001" customHeight="1" x14ac:dyDescent="0.25"/>
    <row r="1051" ht="20.100000000000001" customHeight="1" x14ac:dyDescent="0.25"/>
    <row r="1052" ht="20.100000000000001" customHeight="1" x14ac:dyDescent="0.25"/>
    <row r="1053" ht="20.100000000000001" customHeight="1" x14ac:dyDescent="0.25"/>
    <row r="1054" ht="20.100000000000001" customHeight="1" x14ac:dyDescent="0.25"/>
    <row r="1055" ht="20.100000000000001" customHeight="1" x14ac:dyDescent="0.25"/>
    <row r="1056" ht="20.100000000000001" customHeight="1" x14ac:dyDescent="0.25"/>
    <row r="1057" ht="20.100000000000001" customHeight="1" x14ac:dyDescent="0.25"/>
    <row r="1058" ht="20.100000000000001" customHeight="1" x14ac:dyDescent="0.25"/>
    <row r="1059" ht="20.100000000000001" customHeight="1" x14ac:dyDescent="0.25"/>
    <row r="1060" ht="20.100000000000001" customHeight="1" x14ac:dyDescent="0.25"/>
    <row r="1061" ht="20.100000000000001" customHeight="1" x14ac:dyDescent="0.25"/>
    <row r="1062" ht="20.100000000000001" customHeight="1" x14ac:dyDescent="0.25"/>
    <row r="1063" ht="20.100000000000001" customHeight="1" x14ac:dyDescent="0.25"/>
    <row r="1064" ht="20.100000000000001" customHeight="1" x14ac:dyDescent="0.25"/>
    <row r="1065" ht="20.100000000000001" customHeight="1" x14ac:dyDescent="0.25"/>
    <row r="1066" ht="20.100000000000001" customHeight="1" x14ac:dyDescent="0.25"/>
    <row r="1067" ht="20.100000000000001" customHeight="1" x14ac:dyDescent="0.25"/>
    <row r="1068" ht="20.100000000000001" customHeight="1" x14ac:dyDescent="0.25"/>
    <row r="1069" ht="20.100000000000001" customHeight="1" x14ac:dyDescent="0.25"/>
    <row r="1070" ht="20.100000000000001" customHeight="1" x14ac:dyDescent="0.25"/>
    <row r="1071" ht="20.100000000000001" customHeight="1" x14ac:dyDescent="0.25"/>
    <row r="1072" ht="20.100000000000001" customHeight="1" x14ac:dyDescent="0.25"/>
    <row r="1073" ht="20.100000000000001" customHeight="1" x14ac:dyDescent="0.25"/>
    <row r="1074" ht="20.100000000000001" customHeight="1" x14ac:dyDescent="0.25"/>
    <row r="1075" ht="20.100000000000001" customHeight="1" x14ac:dyDescent="0.25"/>
    <row r="1076" ht="20.100000000000001" customHeight="1" x14ac:dyDescent="0.25"/>
    <row r="1077" ht="20.100000000000001" customHeight="1" x14ac:dyDescent="0.25"/>
    <row r="1078" ht="20.100000000000001" customHeight="1" x14ac:dyDescent="0.25"/>
    <row r="1079" ht="20.100000000000001" customHeight="1" x14ac:dyDescent="0.25"/>
    <row r="1080" ht="20.100000000000001" customHeight="1" x14ac:dyDescent="0.25"/>
    <row r="1081" ht="20.100000000000001" customHeight="1" x14ac:dyDescent="0.25"/>
    <row r="1082" ht="20.100000000000001" customHeight="1" x14ac:dyDescent="0.25"/>
    <row r="1083" ht="20.100000000000001" customHeight="1" x14ac:dyDescent="0.25"/>
    <row r="1084" ht="20.100000000000001" customHeight="1" x14ac:dyDescent="0.25"/>
    <row r="1085" ht="20.100000000000001" customHeight="1" x14ac:dyDescent="0.25"/>
    <row r="1086" ht="20.100000000000001" customHeight="1" x14ac:dyDescent="0.25"/>
    <row r="1087" ht="20.100000000000001" customHeight="1" x14ac:dyDescent="0.25"/>
    <row r="1088" ht="20.100000000000001" customHeight="1" x14ac:dyDescent="0.25"/>
    <row r="1089" ht="20.100000000000001" customHeight="1" x14ac:dyDescent="0.25"/>
    <row r="1090" ht="20.100000000000001" customHeight="1" x14ac:dyDescent="0.25"/>
    <row r="1091" ht="20.100000000000001" customHeight="1" x14ac:dyDescent="0.25"/>
    <row r="1092" ht="20.100000000000001" customHeight="1" x14ac:dyDescent="0.25"/>
    <row r="1093" ht="20.100000000000001" customHeight="1" x14ac:dyDescent="0.25"/>
    <row r="1094" ht="20.100000000000001" customHeight="1" x14ac:dyDescent="0.25"/>
    <row r="1095" ht="20.100000000000001" customHeight="1" x14ac:dyDescent="0.25"/>
    <row r="1096" ht="20.100000000000001" customHeight="1" x14ac:dyDescent="0.25"/>
    <row r="1097" ht="20.100000000000001" customHeight="1" x14ac:dyDescent="0.25"/>
    <row r="1098" ht="20.100000000000001" customHeight="1" x14ac:dyDescent="0.25"/>
    <row r="1099" ht="20.100000000000001" customHeight="1" x14ac:dyDescent="0.25"/>
    <row r="1100" ht="20.100000000000001" customHeight="1" x14ac:dyDescent="0.25"/>
    <row r="1101" ht="20.100000000000001" customHeight="1" x14ac:dyDescent="0.25"/>
    <row r="1102" ht="20.100000000000001" customHeight="1" x14ac:dyDescent="0.25"/>
    <row r="1103" ht="20.100000000000001" customHeight="1" x14ac:dyDescent="0.25"/>
    <row r="1104" ht="20.100000000000001" customHeight="1" x14ac:dyDescent="0.25"/>
    <row r="1105" ht="20.100000000000001" customHeight="1" x14ac:dyDescent="0.25"/>
    <row r="1106" ht="20.100000000000001" customHeight="1" x14ac:dyDescent="0.25"/>
    <row r="1107" ht="20.100000000000001" customHeight="1" x14ac:dyDescent="0.25"/>
    <row r="1108" ht="20.100000000000001" customHeight="1" x14ac:dyDescent="0.25"/>
    <row r="1109" ht="20.100000000000001" customHeight="1" x14ac:dyDescent="0.25"/>
    <row r="1110" ht="20.100000000000001" customHeight="1" x14ac:dyDescent="0.25"/>
    <row r="1111" ht="20.100000000000001" customHeight="1" x14ac:dyDescent="0.25"/>
    <row r="1112" ht="20.100000000000001" customHeight="1" x14ac:dyDescent="0.25"/>
    <row r="1113" ht="20.100000000000001" customHeight="1" x14ac:dyDescent="0.25"/>
    <row r="1114" ht="20.100000000000001" customHeight="1" x14ac:dyDescent="0.25"/>
    <row r="1115" ht="20.100000000000001" customHeight="1" x14ac:dyDescent="0.25"/>
    <row r="1116" ht="20.100000000000001" customHeight="1" x14ac:dyDescent="0.25"/>
    <row r="1117" ht="20.100000000000001" customHeight="1" x14ac:dyDescent="0.25"/>
    <row r="1118" ht="20.100000000000001" customHeight="1" x14ac:dyDescent="0.25"/>
    <row r="1119" ht="20.100000000000001" customHeight="1" x14ac:dyDescent="0.25"/>
    <row r="1120" ht="20.100000000000001" customHeight="1" x14ac:dyDescent="0.25"/>
    <row r="1121" ht="20.100000000000001" customHeight="1" x14ac:dyDescent="0.25"/>
    <row r="1122" ht="20.100000000000001" customHeight="1" x14ac:dyDescent="0.25"/>
    <row r="1123" ht="20.100000000000001" customHeight="1" x14ac:dyDescent="0.25"/>
    <row r="1124" ht="20.100000000000001" customHeight="1" x14ac:dyDescent="0.25"/>
    <row r="1125" ht="20.100000000000001" customHeight="1" x14ac:dyDescent="0.25"/>
    <row r="1126" ht="20.100000000000001" customHeight="1" x14ac:dyDescent="0.25"/>
    <row r="1127" ht="20.100000000000001" customHeight="1" x14ac:dyDescent="0.25"/>
    <row r="1128" ht="20.100000000000001" customHeight="1" x14ac:dyDescent="0.25"/>
    <row r="1129" ht="20.100000000000001" customHeight="1" x14ac:dyDescent="0.25"/>
    <row r="1130" ht="20.100000000000001" customHeight="1" x14ac:dyDescent="0.25"/>
    <row r="1131" ht="20.100000000000001" customHeight="1" x14ac:dyDescent="0.25"/>
    <row r="1132" ht="20.100000000000001" customHeight="1" x14ac:dyDescent="0.25"/>
    <row r="1133" ht="20.100000000000001" customHeight="1" x14ac:dyDescent="0.25"/>
    <row r="1134" ht="20.100000000000001" customHeight="1" x14ac:dyDescent="0.25"/>
    <row r="1135" ht="20.100000000000001" customHeight="1" x14ac:dyDescent="0.25"/>
    <row r="1136" ht="20.100000000000001" customHeight="1" x14ac:dyDescent="0.25"/>
    <row r="1137" ht="20.100000000000001" customHeight="1" x14ac:dyDescent="0.25"/>
    <row r="1138" ht="20.100000000000001" customHeight="1" x14ac:dyDescent="0.25"/>
    <row r="1139" ht="20.100000000000001" customHeight="1" x14ac:dyDescent="0.25"/>
    <row r="1140" ht="20.100000000000001" customHeight="1" x14ac:dyDescent="0.25"/>
    <row r="1141" ht="20.100000000000001" customHeight="1" x14ac:dyDescent="0.25"/>
    <row r="1142" ht="20.100000000000001" customHeight="1" x14ac:dyDescent="0.25"/>
    <row r="1143" ht="20.100000000000001" customHeight="1" x14ac:dyDescent="0.25"/>
    <row r="1144" ht="20.100000000000001" customHeight="1" x14ac:dyDescent="0.25"/>
    <row r="1145" ht="20.100000000000001" customHeight="1" x14ac:dyDescent="0.25"/>
    <row r="1146" ht="20.100000000000001" customHeight="1" x14ac:dyDescent="0.25"/>
    <row r="1147" ht="20.100000000000001" customHeight="1" x14ac:dyDescent="0.25"/>
    <row r="1148" ht="20.100000000000001" customHeight="1" x14ac:dyDescent="0.25"/>
    <row r="1149" ht="20.100000000000001" customHeight="1" x14ac:dyDescent="0.25"/>
    <row r="1150" ht="20.100000000000001" customHeight="1" x14ac:dyDescent="0.25"/>
    <row r="1151" ht="20.100000000000001" customHeight="1" x14ac:dyDescent="0.25"/>
    <row r="1152" ht="20.100000000000001" customHeight="1" x14ac:dyDescent="0.25"/>
    <row r="1153" ht="20.100000000000001" customHeight="1" x14ac:dyDescent="0.25"/>
    <row r="1154" ht="20.100000000000001" customHeight="1" x14ac:dyDescent="0.25"/>
    <row r="1155" ht="20.100000000000001" customHeight="1" x14ac:dyDescent="0.25"/>
    <row r="1156" ht="20.100000000000001" customHeight="1" x14ac:dyDescent="0.25"/>
    <row r="1157" ht="20.100000000000001" customHeight="1" x14ac:dyDescent="0.25"/>
    <row r="1158" ht="20.100000000000001" customHeight="1" x14ac:dyDescent="0.25"/>
    <row r="1159" ht="20.100000000000001" customHeight="1" x14ac:dyDescent="0.25"/>
    <row r="1160" ht="20.100000000000001" customHeight="1" x14ac:dyDescent="0.25"/>
    <row r="1161" ht="20.100000000000001" customHeight="1" x14ac:dyDescent="0.25"/>
    <row r="1162" ht="20.100000000000001" customHeight="1" x14ac:dyDescent="0.25"/>
    <row r="1163" ht="20.100000000000001" customHeight="1" x14ac:dyDescent="0.25"/>
    <row r="1164" ht="20.100000000000001" customHeight="1" x14ac:dyDescent="0.25"/>
    <row r="1165" ht="20.100000000000001" customHeight="1" x14ac:dyDescent="0.25"/>
    <row r="1166" ht="20.100000000000001" customHeight="1" x14ac:dyDescent="0.25"/>
    <row r="1167" ht="20.100000000000001" customHeight="1" x14ac:dyDescent="0.25"/>
    <row r="1168" ht="20.100000000000001" customHeight="1" x14ac:dyDescent="0.25"/>
    <row r="1169" ht="20.100000000000001" customHeight="1" x14ac:dyDescent="0.25"/>
    <row r="1170" ht="20.100000000000001" customHeight="1" x14ac:dyDescent="0.25"/>
    <row r="1171" ht="20.100000000000001" customHeight="1" x14ac:dyDescent="0.25"/>
    <row r="1172" ht="20.100000000000001" customHeight="1" x14ac:dyDescent="0.25"/>
    <row r="1173" ht="20.100000000000001" customHeight="1" x14ac:dyDescent="0.25"/>
    <row r="1174" ht="20.100000000000001" customHeight="1" x14ac:dyDescent="0.25"/>
    <row r="1175" ht="20.100000000000001" customHeight="1" x14ac:dyDescent="0.25"/>
    <row r="1176" ht="20.100000000000001" customHeight="1" x14ac:dyDescent="0.25"/>
    <row r="1177" ht="20.100000000000001" customHeight="1" x14ac:dyDescent="0.25"/>
    <row r="1178" ht="20.100000000000001" customHeight="1" x14ac:dyDescent="0.25"/>
    <row r="1179" ht="20.100000000000001" customHeight="1" x14ac:dyDescent="0.25"/>
    <row r="1180" ht="20.100000000000001" customHeight="1" x14ac:dyDescent="0.25"/>
    <row r="1181" ht="20.100000000000001" customHeight="1" x14ac:dyDescent="0.25"/>
    <row r="1182" ht="20.100000000000001" customHeight="1" x14ac:dyDescent="0.25"/>
    <row r="1183" ht="20.100000000000001" customHeight="1" x14ac:dyDescent="0.25"/>
    <row r="1184" ht="20.100000000000001" customHeight="1" x14ac:dyDescent="0.25"/>
    <row r="1185" ht="20.100000000000001" customHeight="1" x14ac:dyDescent="0.25"/>
    <row r="1186" ht="20.100000000000001" customHeight="1" x14ac:dyDescent="0.25"/>
    <row r="1187" ht="20.100000000000001" customHeight="1" x14ac:dyDescent="0.25"/>
    <row r="1188" ht="20.100000000000001" customHeight="1" x14ac:dyDescent="0.25"/>
    <row r="1189" ht="20.100000000000001" customHeight="1" x14ac:dyDescent="0.25"/>
    <row r="1190" ht="20.100000000000001" customHeight="1" x14ac:dyDescent="0.25"/>
    <row r="1191" ht="20.100000000000001" customHeight="1" x14ac:dyDescent="0.25"/>
    <row r="1192" ht="20.100000000000001" customHeight="1" x14ac:dyDescent="0.25"/>
    <row r="1193" ht="20.100000000000001" customHeight="1" x14ac:dyDescent="0.25"/>
    <row r="1194" ht="20.100000000000001" customHeight="1" x14ac:dyDescent="0.25"/>
    <row r="1195" ht="20.100000000000001" customHeight="1" x14ac:dyDescent="0.25"/>
    <row r="1196" ht="20.100000000000001" customHeight="1" x14ac:dyDescent="0.25"/>
    <row r="1197" ht="20.100000000000001" customHeight="1" x14ac:dyDescent="0.25"/>
    <row r="1198" ht="20.100000000000001" customHeight="1" x14ac:dyDescent="0.25"/>
    <row r="1199" ht="20.100000000000001" customHeight="1" x14ac:dyDescent="0.25"/>
    <row r="1200" ht="20.100000000000001" customHeight="1" x14ac:dyDescent="0.25"/>
    <row r="1201" ht="20.100000000000001" customHeight="1" x14ac:dyDescent="0.25"/>
    <row r="1202" ht="20.100000000000001" customHeight="1" x14ac:dyDescent="0.25"/>
    <row r="1203" ht="20.100000000000001" customHeight="1" x14ac:dyDescent="0.25"/>
    <row r="1204" ht="20.100000000000001" customHeight="1" x14ac:dyDescent="0.25"/>
    <row r="1205" ht="20.100000000000001" customHeight="1" x14ac:dyDescent="0.25"/>
    <row r="1206" ht="20.100000000000001" customHeight="1" x14ac:dyDescent="0.25"/>
    <row r="1207" ht="20.100000000000001" customHeight="1" x14ac:dyDescent="0.25"/>
    <row r="1208" ht="20.100000000000001" customHeight="1" x14ac:dyDescent="0.25"/>
    <row r="1209" ht="20.100000000000001" customHeight="1" x14ac:dyDescent="0.25"/>
    <row r="1210" ht="20.100000000000001" customHeight="1" x14ac:dyDescent="0.25"/>
    <row r="1211" ht="20.100000000000001" customHeight="1" x14ac:dyDescent="0.25"/>
    <row r="1212" ht="20.100000000000001" customHeight="1" x14ac:dyDescent="0.25"/>
    <row r="1213" ht="20.100000000000001" customHeight="1" x14ac:dyDescent="0.25"/>
    <row r="1214" ht="20.100000000000001" customHeight="1" x14ac:dyDescent="0.25"/>
    <row r="1215" ht="20.100000000000001" customHeight="1" x14ac:dyDescent="0.25"/>
    <row r="1216" ht="20.100000000000001" customHeight="1" x14ac:dyDescent="0.25"/>
    <row r="1217" ht="20.100000000000001" customHeight="1" x14ac:dyDescent="0.25"/>
    <row r="1218" ht="20.100000000000001" customHeight="1" x14ac:dyDescent="0.25"/>
    <row r="1219" ht="20.100000000000001" customHeight="1" x14ac:dyDescent="0.25"/>
    <row r="1220" ht="20.100000000000001" customHeight="1" x14ac:dyDescent="0.25"/>
    <row r="1221" ht="20.100000000000001" customHeight="1" x14ac:dyDescent="0.25"/>
    <row r="1222" ht="20.100000000000001" customHeight="1" x14ac:dyDescent="0.25"/>
    <row r="1223" ht="20.100000000000001" customHeight="1" x14ac:dyDescent="0.25"/>
    <row r="1224" ht="20.100000000000001" customHeight="1" x14ac:dyDescent="0.25"/>
    <row r="1225" ht="20.100000000000001" customHeight="1" x14ac:dyDescent="0.25"/>
    <row r="1226" ht="20.100000000000001" customHeight="1" x14ac:dyDescent="0.25"/>
    <row r="1227" ht="20.100000000000001" customHeight="1" x14ac:dyDescent="0.25"/>
    <row r="1228" ht="20.100000000000001" customHeight="1" x14ac:dyDescent="0.25"/>
    <row r="1229" ht="20.100000000000001" customHeight="1" x14ac:dyDescent="0.25"/>
    <row r="1230" ht="20.100000000000001" customHeight="1" x14ac:dyDescent="0.25"/>
    <row r="1231" ht="20.100000000000001" customHeight="1" x14ac:dyDescent="0.25"/>
    <row r="1232" ht="20.100000000000001" customHeight="1" x14ac:dyDescent="0.25"/>
    <row r="1233" ht="20.100000000000001" customHeight="1" x14ac:dyDescent="0.25"/>
    <row r="1234" ht="20.100000000000001" customHeight="1" x14ac:dyDescent="0.25"/>
    <row r="1235" ht="20.100000000000001" customHeight="1" x14ac:dyDescent="0.25"/>
    <row r="1236" ht="20.100000000000001" customHeight="1" x14ac:dyDescent="0.25"/>
    <row r="1237" ht="20.100000000000001" customHeight="1" x14ac:dyDescent="0.25"/>
    <row r="1238" ht="20.100000000000001" customHeight="1" x14ac:dyDescent="0.25"/>
    <row r="1239" ht="20.100000000000001" customHeight="1" x14ac:dyDescent="0.25"/>
    <row r="1240" ht="20.100000000000001" customHeight="1" x14ac:dyDescent="0.25"/>
    <row r="1241" ht="20.100000000000001" customHeight="1" x14ac:dyDescent="0.25"/>
    <row r="1242" ht="20.100000000000001" customHeight="1" x14ac:dyDescent="0.25"/>
    <row r="1243" ht="20.100000000000001" customHeight="1" x14ac:dyDescent="0.25"/>
    <row r="1244" ht="20.100000000000001" customHeight="1" x14ac:dyDescent="0.25"/>
    <row r="1245" ht="20.100000000000001" customHeight="1" x14ac:dyDescent="0.25"/>
    <row r="1246" ht="20.100000000000001" customHeight="1" x14ac:dyDescent="0.25"/>
    <row r="1247" ht="20.100000000000001" customHeight="1" x14ac:dyDescent="0.25"/>
    <row r="1248" ht="20.100000000000001" customHeight="1" x14ac:dyDescent="0.25"/>
    <row r="1249" ht="20.100000000000001" customHeight="1" x14ac:dyDescent="0.25"/>
    <row r="1250" ht="20.100000000000001" customHeight="1" x14ac:dyDescent="0.25"/>
    <row r="1251" ht="20.100000000000001" customHeight="1" x14ac:dyDescent="0.25"/>
    <row r="1252" ht="20.100000000000001" customHeight="1" x14ac:dyDescent="0.25"/>
    <row r="1253" ht="20.100000000000001" customHeight="1" x14ac:dyDescent="0.25"/>
    <row r="1254" ht="20.100000000000001" customHeight="1" x14ac:dyDescent="0.25"/>
    <row r="1255" ht="20.100000000000001" customHeight="1" x14ac:dyDescent="0.25"/>
    <row r="1256" ht="20.100000000000001" customHeight="1" x14ac:dyDescent="0.25"/>
    <row r="1257" ht="20.100000000000001" customHeight="1" x14ac:dyDescent="0.25"/>
    <row r="1258" ht="20.100000000000001" customHeight="1" x14ac:dyDescent="0.25"/>
    <row r="1259" ht="20.100000000000001" customHeight="1" x14ac:dyDescent="0.25"/>
    <row r="1260" ht="20.100000000000001" customHeight="1" x14ac:dyDescent="0.25"/>
    <row r="1261" ht="20.100000000000001" customHeight="1" x14ac:dyDescent="0.25"/>
    <row r="1262" ht="20.100000000000001" customHeight="1" x14ac:dyDescent="0.25"/>
    <row r="1263" ht="20.100000000000001" customHeight="1" x14ac:dyDescent="0.25"/>
    <row r="1264" ht="20.100000000000001" customHeight="1" x14ac:dyDescent="0.25"/>
    <row r="1265" ht="20.100000000000001" customHeight="1" x14ac:dyDescent="0.25"/>
    <row r="1266" ht="20.100000000000001" customHeight="1" x14ac:dyDescent="0.25"/>
    <row r="1267" ht="20.100000000000001" customHeight="1" x14ac:dyDescent="0.25"/>
    <row r="1268" ht="20.100000000000001" customHeight="1" x14ac:dyDescent="0.25"/>
    <row r="1269" ht="20.100000000000001" customHeight="1" x14ac:dyDescent="0.25"/>
    <row r="1270" ht="20.100000000000001" customHeight="1" x14ac:dyDescent="0.25"/>
    <row r="1271" ht="20.100000000000001" customHeight="1" x14ac:dyDescent="0.25"/>
    <row r="1272" ht="20.100000000000001" customHeight="1" x14ac:dyDescent="0.25"/>
    <row r="1273" ht="20.100000000000001" customHeight="1" x14ac:dyDescent="0.25"/>
    <row r="1274" ht="20.100000000000001" customHeight="1" x14ac:dyDescent="0.25"/>
    <row r="1275" ht="20.100000000000001" customHeight="1" x14ac:dyDescent="0.25"/>
    <row r="1276" ht="20.100000000000001" customHeight="1" x14ac:dyDescent="0.25"/>
    <row r="1277" ht="20.100000000000001" customHeight="1" x14ac:dyDescent="0.25"/>
    <row r="1278" ht="20.100000000000001" customHeight="1" x14ac:dyDescent="0.25"/>
    <row r="1279" ht="20.100000000000001" customHeight="1" x14ac:dyDescent="0.25"/>
    <row r="1280" ht="20.100000000000001" customHeight="1" x14ac:dyDescent="0.25"/>
    <row r="1281" ht="20.100000000000001" customHeight="1" x14ac:dyDescent="0.25"/>
    <row r="1282" ht="20.100000000000001" customHeight="1" x14ac:dyDescent="0.25"/>
    <row r="1283" ht="20.100000000000001" customHeight="1" x14ac:dyDescent="0.25"/>
    <row r="1284" ht="20.100000000000001" customHeight="1" x14ac:dyDescent="0.25"/>
    <row r="1285" ht="20.100000000000001" customHeight="1" x14ac:dyDescent="0.25"/>
    <row r="1286" ht="20.100000000000001" customHeight="1" x14ac:dyDescent="0.25"/>
    <row r="1287" ht="20.100000000000001" customHeight="1" x14ac:dyDescent="0.25"/>
    <row r="1288" ht="20.100000000000001" customHeight="1" x14ac:dyDescent="0.25"/>
    <row r="1289" ht="20.100000000000001" customHeight="1" x14ac:dyDescent="0.25"/>
    <row r="1290" ht="20.100000000000001" customHeight="1" x14ac:dyDescent="0.25"/>
    <row r="1291" ht="20.100000000000001" customHeight="1" x14ac:dyDescent="0.25"/>
    <row r="1292" ht="20.100000000000001" customHeight="1" x14ac:dyDescent="0.25"/>
    <row r="1293" ht="20.100000000000001" customHeight="1" x14ac:dyDescent="0.25"/>
    <row r="1294" ht="20.100000000000001" customHeight="1" x14ac:dyDescent="0.25"/>
    <row r="1295" ht="20.100000000000001" customHeight="1" x14ac:dyDescent="0.25"/>
    <row r="1296" ht="20.100000000000001" customHeight="1" x14ac:dyDescent="0.25"/>
    <row r="1297" ht="20.100000000000001" customHeight="1" x14ac:dyDescent="0.25"/>
    <row r="1298" ht="20.100000000000001" customHeight="1" x14ac:dyDescent="0.25"/>
    <row r="1299" ht="20.100000000000001" customHeight="1" x14ac:dyDescent="0.25"/>
    <row r="1300" ht="20.100000000000001" customHeight="1" x14ac:dyDescent="0.25"/>
    <row r="1301" ht="20.100000000000001" customHeight="1" x14ac:dyDescent="0.25"/>
    <row r="1302" ht="20.100000000000001" customHeight="1" x14ac:dyDescent="0.25"/>
    <row r="1303" ht="20.100000000000001" customHeight="1" x14ac:dyDescent="0.25"/>
    <row r="1304" ht="20.100000000000001" customHeight="1" x14ac:dyDescent="0.25"/>
    <row r="1305" ht="20.100000000000001" customHeight="1" x14ac:dyDescent="0.25"/>
    <row r="1306" ht="20.100000000000001" customHeight="1" x14ac:dyDescent="0.25"/>
    <row r="1307" ht="20.100000000000001" customHeight="1" x14ac:dyDescent="0.25"/>
    <row r="1308" ht="20.100000000000001" customHeight="1" x14ac:dyDescent="0.25"/>
    <row r="1309" ht="20.100000000000001" customHeight="1" x14ac:dyDescent="0.25"/>
    <row r="1310" ht="20.100000000000001" customHeight="1" x14ac:dyDescent="0.25"/>
    <row r="1311" ht="20.100000000000001" customHeight="1" x14ac:dyDescent="0.25"/>
    <row r="1312" ht="20.100000000000001" customHeight="1" x14ac:dyDescent="0.25"/>
    <row r="1313" ht="20.100000000000001" customHeight="1" x14ac:dyDescent="0.25"/>
    <row r="1314" ht="20.100000000000001" customHeight="1" x14ac:dyDescent="0.25"/>
    <row r="1315" ht="20.100000000000001" customHeight="1" x14ac:dyDescent="0.25"/>
    <row r="1316" ht="20.100000000000001" customHeight="1" x14ac:dyDescent="0.25"/>
    <row r="1317" ht="20.100000000000001" customHeight="1" x14ac:dyDescent="0.25"/>
    <row r="1318" ht="20.100000000000001" customHeight="1" x14ac:dyDescent="0.25"/>
    <row r="1319" ht="20.100000000000001" customHeight="1" x14ac:dyDescent="0.25"/>
    <row r="1320" ht="20.100000000000001" customHeight="1" x14ac:dyDescent="0.25"/>
    <row r="1321" ht="20.100000000000001" customHeight="1" x14ac:dyDescent="0.25"/>
    <row r="1322" ht="20.100000000000001" customHeight="1" x14ac:dyDescent="0.25"/>
    <row r="1323" ht="20.100000000000001" customHeight="1" x14ac:dyDescent="0.25"/>
    <row r="1324" ht="20.100000000000001" customHeight="1" x14ac:dyDescent="0.25"/>
    <row r="1325" ht="20.100000000000001" customHeight="1" x14ac:dyDescent="0.25"/>
    <row r="1326" ht="20.100000000000001" customHeight="1" x14ac:dyDescent="0.25"/>
    <row r="1327" ht="20.100000000000001" customHeight="1" x14ac:dyDescent="0.25"/>
    <row r="1328" ht="20.100000000000001" customHeight="1" x14ac:dyDescent="0.25"/>
    <row r="1329" ht="20.100000000000001" customHeight="1" x14ac:dyDescent="0.25"/>
    <row r="1330" ht="20.100000000000001" customHeight="1" x14ac:dyDescent="0.25"/>
    <row r="1331" ht="20.100000000000001" customHeight="1" x14ac:dyDescent="0.25"/>
    <row r="1332" ht="20.100000000000001" customHeight="1" x14ac:dyDescent="0.25"/>
    <row r="1333" ht="20.100000000000001" customHeight="1" x14ac:dyDescent="0.25"/>
    <row r="1334" ht="20.100000000000001" customHeight="1" x14ac:dyDescent="0.25"/>
    <row r="1335" ht="20.100000000000001" customHeight="1" x14ac:dyDescent="0.25"/>
    <row r="1336" ht="20.100000000000001" customHeight="1" x14ac:dyDescent="0.25"/>
    <row r="1337" ht="20.100000000000001" customHeight="1" x14ac:dyDescent="0.25"/>
    <row r="1338" ht="20.100000000000001" customHeight="1" x14ac:dyDescent="0.25"/>
    <row r="1339" ht="20.100000000000001" customHeight="1" x14ac:dyDescent="0.25"/>
    <row r="1340" ht="20.100000000000001" customHeight="1" x14ac:dyDescent="0.25"/>
    <row r="1341" ht="20.100000000000001" customHeight="1" x14ac:dyDescent="0.25"/>
    <row r="1342" ht="20.100000000000001" customHeight="1" x14ac:dyDescent="0.25"/>
    <row r="1343" ht="20.100000000000001" customHeight="1" x14ac:dyDescent="0.25"/>
    <row r="1344" ht="20.100000000000001" customHeight="1" x14ac:dyDescent="0.25"/>
    <row r="1345" ht="20.100000000000001" customHeight="1" x14ac:dyDescent="0.25"/>
    <row r="1346" ht="20.100000000000001" customHeight="1" x14ac:dyDescent="0.25"/>
    <row r="1347" ht="20.100000000000001" customHeight="1" x14ac:dyDescent="0.25"/>
    <row r="1348" ht="20.100000000000001" customHeight="1" x14ac:dyDescent="0.25"/>
    <row r="1349" ht="20.100000000000001" customHeight="1" x14ac:dyDescent="0.25"/>
    <row r="1350" ht="20.100000000000001" customHeight="1" x14ac:dyDescent="0.25"/>
    <row r="1351" ht="20.100000000000001" customHeight="1" x14ac:dyDescent="0.25"/>
    <row r="1352" ht="20.100000000000001" customHeight="1" x14ac:dyDescent="0.25"/>
    <row r="1353" ht="20.100000000000001" customHeight="1" x14ac:dyDescent="0.25"/>
    <row r="1354" ht="20.100000000000001" customHeight="1" x14ac:dyDescent="0.25"/>
    <row r="1355" ht="20.100000000000001" customHeight="1" x14ac:dyDescent="0.25"/>
    <row r="1356" ht="20.100000000000001" customHeight="1" x14ac:dyDescent="0.25"/>
    <row r="1357" ht="20.100000000000001" customHeight="1" x14ac:dyDescent="0.25"/>
    <row r="1358" ht="20.100000000000001" customHeight="1" x14ac:dyDescent="0.25"/>
    <row r="1359" ht="20.100000000000001" customHeight="1" x14ac:dyDescent="0.25"/>
    <row r="1360" ht="20.100000000000001" customHeight="1" x14ac:dyDescent="0.25"/>
    <row r="1361" ht="20.100000000000001" customHeight="1" x14ac:dyDescent="0.25"/>
    <row r="1362" ht="20.100000000000001" customHeight="1" x14ac:dyDescent="0.25"/>
    <row r="1363" ht="20.100000000000001" customHeight="1" x14ac:dyDescent="0.25"/>
    <row r="1364" ht="20.100000000000001" customHeight="1" x14ac:dyDescent="0.25"/>
    <row r="1365" ht="20.100000000000001" customHeight="1" x14ac:dyDescent="0.25"/>
    <row r="1366" ht="20.100000000000001" customHeight="1" x14ac:dyDescent="0.25"/>
    <row r="1367" ht="20.100000000000001" customHeight="1" x14ac:dyDescent="0.25"/>
    <row r="1368" ht="20.100000000000001" customHeight="1" x14ac:dyDescent="0.25"/>
    <row r="1369" ht="20.100000000000001" customHeight="1" x14ac:dyDescent="0.25"/>
    <row r="1370" ht="20.100000000000001" customHeight="1" x14ac:dyDescent="0.25"/>
    <row r="1371" ht="20.100000000000001" customHeight="1" x14ac:dyDescent="0.25"/>
    <row r="1372" ht="20.100000000000001" customHeight="1" x14ac:dyDescent="0.25"/>
    <row r="1373" ht="20.100000000000001" customHeight="1" x14ac:dyDescent="0.25"/>
    <row r="1374" ht="20.100000000000001" customHeight="1" x14ac:dyDescent="0.25"/>
    <row r="1375" ht="20.100000000000001" customHeight="1" x14ac:dyDescent="0.25"/>
    <row r="1376" ht="20.100000000000001" customHeight="1" x14ac:dyDescent="0.25"/>
    <row r="1377" ht="20.100000000000001" customHeight="1" x14ac:dyDescent="0.25"/>
    <row r="1378" ht="20.100000000000001" customHeight="1" x14ac:dyDescent="0.25"/>
    <row r="1379" ht="20.100000000000001" customHeight="1" x14ac:dyDescent="0.25"/>
    <row r="1380" ht="20.100000000000001" customHeight="1" x14ac:dyDescent="0.25"/>
    <row r="1381" ht="20.100000000000001" customHeight="1" x14ac:dyDescent="0.25"/>
    <row r="1382" ht="20.100000000000001" customHeight="1" x14ac:dyDescent="0.25"/>
    <row r="1383" ht="20.100000000000001" customHeight="1" x14ac:dyDescent="0.25"/>
    <row r="1384" ht="20.100000000000001" customHeight="1" x14ac:dyDescent="0.25"/>
    <row r="1385" ht="20.100000000000001" customHeight="1" x14ac:dyDescent="0.25"/>
    <row r="1386" ht="20.100000000000001" customHeight="1" x14ac:dyDescent="0.25"/>
    <row r="1387" ht="20.100000000000001" customHeight="1" x14ac:dyDescent="0.25"/>
    <row r="1388" ht="20.100000000000001" customHeight="1" x14ac:dyDescent="0.25"/>
    <row r="1389" ht="20.100000000000001" customHeight="1" x14ac:dyDescent="0.25"/>
    <row r="1390" ht="20.100000000000001" customHeight="1" x14ac:dyDescent="0.25"/>
    <row r="1391" ht="20.100000000000001" customHeight="1" x14ac:dyDescent="0.25"/>
    <row r="1392" ht="20.100000000000001" customHeight="1" x14ac:dyDescent="0.25"/>
    <row r="1393" ht="20.100000000000001" customHeight="1" x14ac:dyDescent="0.25"/>
    <row r="1394" ht="20.100000000000001" customHeight="1" x14ac:dyDescent="0.25"/>
    <row r="1395" ht="20.100000000000001" customHeight="1" x14ac:dyDescent="0.25"/>
    <row r="1396" ht="20.100000000000001" customHeight="1" x14ac:dyDescent="0.25"/>
    <row r="1397" ht="20.100000000000001" customHeight="1" x14ac:dyDescent="0.25"/>
    <row r="1398" ht="20.100000000000001" customHeight="1" x14ac:dyDescent="0.25"/>
    <row r="1399" ht="20.100000000000001" customHeight="1" x14ac:dyDescent="0.25"/>
    <row r="1400" ht="20.100000000000001" customHeight="1" x14ac:dyDescent="0.25"/>
    <row r="1401" ht="20.100000000000001" customHeight="1" x14ac:dyDescent="0.25"/>
    <row r="1402" ht="20.100000000000001" customHeight="1" x14ac:dyDescent="0.25"/>
    <row r="1403" ht="20.100000000000001" customHeight="1" x14ac:dyDescent="0.25"/>
    <row r="1404" ht="20.100000000000001" customHeight="1" x14ac:dyDescent="0.25"/>
    <row r="1405" ht="20.100000000000001" customHeight="1" x14ac:dyDescent="0.25"/>
    <row r="1406" ht="20.100000000000001" customHeight="1" x14ac:dyDescent="0.25"/>
    <row r="1407" ht="20.100000000000001" customHeight="1" x14ac:dyDescent="0.25"/>
    <row r="1408" ht="20.100000000000001" customHeight="1" x14ac:dyDescent="0.25"/>
    <row r="1409" ht="20.100000000000001" customHeight="1" x14ac:dyDescent="0.25"/>
    <row r="1410" ht="20.100000000000001" customHeight="1" x14ac:dyDescent="0.25"/>
    <row r="1411" ht="20.100000000000001" customHeight="1" x14ac:dyDescent="0.25"/>
    <row r="1412" ht="20.100000000000001" customHeight="1" x14ac:dyDescent="0.25"/>
    <row r="1413" ht="20.100000000000001" customHeight="1" x14ac:dyDescent="0.25"/>
    <row r="1414" ht="20.100000000000001" customHeight="1" x14ac:dyDescent="0.25"/>
    <row r="1415" ht="20.100000000000001" customHeight="1" x14ac:dyDescent="0.25"/>
    <row r="1416" ht="20.100000000000001" customHeight="1" x14ac:dyDescent="0.25"/>
    <row r="1417" ht="20.100000000000001" customHeight="1" x14ac:dyDescent="0.25"/>
    <row r="1418" ht="20.100000000000001" customHeight="1" x14ac:dyDescent="0.25"/>
    <row r="1419" ht="20.100000000000001" customHeight="1" x14ac:dyDescent="0.25"/>
    <row r="1420" ht="20.100000000000001" customHeight="1" x14ac:dyDescent="0.25"/>
    <row r="1421" ht="20.100000000000001" customHeight="1" x14ac:dyDescent="0.25"/>
    <row r="1422" ht="20.100000000000001" customHeight="1" x14ac:dyDescent="0.25"/>
    <row r="1423" ht="20.100000000000001" customHeight="1" x14ac:dyDescent="0.25"/>
    <row r="1424" ht="20.100000000000001" customHeight="1" x14ac:dyDescent="0.25"/>
    <row r="1425" ht="20.100000000000001" customHeight="1" x14ac:dyDescent="0.25"/>
    <row r="1426" ht="20.100000000000001" customHeight="1" x14ac:dyDescent="0.25"/>
    <row r="1427" ht="20.100000000000001" customHeight="1" x14ac:dyDescent="0.25"/>
    <row r="1428" ht="20.100000000000001" customHeight="1" x14ac:dyDescent="0.25"/>
    <row r="1429" ht="20.100000000000001" customHeight="1" x14ac:dyDescent="0.25"/>
    <row r="1430" ht="20.100000000000001" customHeight="1" x14ac:dyDescent="0.25"/>
    <row r="1431" ht="20.100000000000001" customHeight="1" x14ac:dyDescent="0.25"/>
    <row r="1432" ht="20.100000000000001" customHeight="1" x14ac:dyDescent="0.25"/>
    <row r="1433" ht="20.100000000000001" customHeight="1" x14ac:dyDescent="0.25"/>
    <row r="1434" ht="20.100000000000001" customHeight="1" x14ac:dyDescent="0.25"/>
    <row r="1435" ht="20.100000000000001" customHeight="1" x14ac:dyDescent="0.25"/>
    <row r="1436" ht="20.100000000000001" customHeight="1" x14ac:dyDescent="0.25"/>
    <row r="1437" ht="20.100000000000001" customHeight="1" x14ac:dyDescent="0.25"/>
    <row r="1438" ht="20.100000000000001" customHeight="1" x14ac:dyDescent="0.25"/>
    <row r="1439" ht="20.100000000000001" customHeight="1" x14ac:dyDescent="0.25"/>
    <row r="1440" ht="20.100000000000001" customHeight="1" x14ac:dyDescent="0.25"/>
    <row r="1441" ht="20.100000000000001" customHeight="1" x14ac:dyDescent="0.25"/>
    <row r="1442" ht="20.100000000000001" customHeight="1" x14ac:dyDescent="0.25"/>
    <row r="1443" ht="20.100000000000001" customHeight="1" x14ac:dyDescent="0.25"/>
    <row r="1444" ht="20.100000000000001" customHeight="1" x14ac:dyDescent="0.25"/>
    <row r="1445" ht="20.100000000000001" customHeight="1" x14ac:dyDescent="0.25"/>
    <row r="1446" ht="20.100000000000001" customHeight="1" x14ac:dyDescent="0.25"/>
    <row r="1447" ht="20.100000000000001" customHeight="1" x14ac:dyDescent="0.25"/>
    <row r="1448" ht="20.100000000000001" customHeight="1" x14ac:dyDescent="0.25"/>
    <row r="1449" ht="20.100000000000001" customHeight="1" x14ac:dyDescent="0.25"/>
    <row r="1450" ht="20.100000000000001" customHeight="1" x14ac:dyDescent="0.25"/>
    <row r="1451" ht="20.100000000000001" customHeight="1" x14ac:dyDescent="0.25"/>
    <row r="1452" ht="20.100000000000001" customHeight="1" x14ac:dyDescent="0.25"/>
    <row r="1453" ht="20.100000000000001" customHeight="1" x14ac:dyDescent="0.25"/>
    <row r="1454" ht="20.100000000000001" customHeight="1" x14ac:dyDescent="0.25"/>
    <row r="1455" ht="20.100000000000001" customHeight="1" x14ac:dyDescent="0.25"/>
    <row r="1456" ht="20.100000000000001" customHeight="1" x14ac:dyDescent="0.25"/>
    <row r="1457" ht="20.100000000000001" customHeight="1" x14ac:dyDescent="0.25"/>
    <row r="1458" ht="20.100000000000001" customHeight="1" x14ac:dyDescent="0.25"/>
    <row r="1459" ht="20.100000000000001" customHeight="1" x14ac:dyDescent="0.25"/>
    <row r="1460" ht="20.100000000000001" customHeight="1" x14ac:dyDescent="0.25"/>
    <row r="1461" ht="20.100000000000001" customHeight="1" x14ac:dyDescent="0.25"/>
    <row r="1462" ht="20.100000000000001" customHeight="1" x14ac:dyDescent="0.25"/>
    <row r="1463" ht="20.100000000000001" customHeight="1" x14ac:dyDescent="0.25"/>
    <row r="1464" ht="20.100000000000001" customHeight="1" x14ac:dyDescent="0.25"/>
    <row r="1465" ht="20.100000000000001" customHeight="1" x14ac:dyDescent="0.25"/>
    <row r="1466" ht="20.100000000000001" customHeight="1" x14ac:dyDescent="0.25"/>
    <row r="1467" ht="20.100000000000001" customHeight="1" x14ac:dyDescent="0.25"/>
    <row r="1468" ht="20.100000000000001" customHeight="1" x14ac:dyDescent="0.25"/>
    <row r="1469" ht="20.100000000000001" customHeight="1" x14ac:dyDescent="0.25"/>
    <row r="1470" ht="20.100000000000001" customHeight="1" x14ac:dyDescent="0.25"/>
    <row r="1471" ht="20.100000000000001" customHeight="1" x14ac:dyDescent="0.25"/>
    <row r="1472" ht="20.100000000000001" customHeight="1" x14ac:dyDescent="0.25"/>
    <row r="1473" ht="20.100000000000001" customHeight="1" x14ac:dyDescent="0.25"/>
    <row r="1474" ht="20.100000000000001" customHeight="1" x14ac:dyDescent="0.25"/>
    <row r="1475" ht="20.100000000000001" customHeight="1" x14ac:dyDescent="0.25"/>
    <row r="1476" ht="20.100000000000001" customHeight="1" x14ac:dyDescent="0.25"/>
    <row r="1477" ht="20.100000000000001" customHeight="1" x14ac:dyDescent="0.25"/>
    <row r="1478" ht="20.100000000000001" customHeight="1" x14ac:dyDescent="0.25"/>
    <row r="1479" ht="20.100000000000001" customHeight="1" x14ac:dyDescent="0.25"/>
    <row r="1480" ht="20.100000000000001" customHeight="1" x14ac:dyDescent="0.25"/>
    <row r="1481" ht="20.100000000000001" customHeight="1" x14ac:dyDescent="0.25"/>
    <row r="1482" ht="20.100000000000001" customHeight="1" x14ac:dyDescent="0.25"/>
    <row r="1483" ht="20.100000000000001" customHeight="1" x14ac:dyDescent="0.25"/>
    <row r="1484" ht="20.100000000000001" customHeight="1" x14ac:dyDescent="0.25"/>
    <row r="1485" ht="20.100000000000001" customHeight="1" x14ac:dyDescent="0.25"/>
    <row r="1486" ht="20.100000000000001" customHeight="1" x14ac:dyDescent="0.25"/>
    <row r="1487" ht="20.100000000000001" customHeight="1" x14ac:dyDescent="0.25"/>
    <row r="1488" ht="20.100000000000001" customHeight="1" x14ac:dyDescent="0.25"/>
    <row r="1489" ht="20.100000000000001" customHeight="1" x14ac:dyDescent="0.25"/>
    <row r="1490" ht="20.100000000000001" customHeight="1" x14ac:dyDescent="0.25"/>
    <row r="1491" ht="20.100000000000001" customHeight="1" x14ac:dyDescent="0.25"/>
    <row r="1492" ht="20.100000000000001" customHeight="1" x14ac:dyDescent="0.25"/>
    <row r="1493" ht="20.100000000000001" customHeight="1" x14ac:dyDescent="0.25"/>
    <row r="1494" ht="20.100000000000001" customHeight="1" x14ac:dyDescent="0.25"/>
    <row r="1495" ht="20.100000000000001" customHeight="1" x14ac:dyDescent="0.25"/>
    <row r="1496" ht="20.100000000000001" customHeight="1" x14ac:dyDescent="0.25"/>
    <row r="1497" ht="20.100000000000001" customHeight="1" x14ac:dyDescent="0.25"/>
    <row r="1498" ht="20.100000000000001" customHeight="1" x14ac:dyDescent="0.25"/>
    <row r="1499" ht="20.100000000000001" customHeight="1" x14ac:dyDescent="0.25"/>
    <row r="1500" ht="20.100000000000001" customHeight="1" x14ac:dyDescent="0.25"/>
    <row r="1501" hidden="1" x14ac:dyDescent="0.25"/>
  </sheetData>
  <sortState ref="D8:P1500">
    <sortCondition ref="D8"/>
    <sortCondition ref="E8"/>
    <sortCondition ref="F8"/>
  </sortState>
  <customSheetViews>
    <customSheetView guid="{B300DD06-F104-4546-A761-DC6A728866C9}" scale="134" showGridLines="0" showRowCol="0" fitToPage="1" hiddenRows="1" hiddenColumns="1">
      <pane ySplit="7" topLeftCell="A41" activePane="bottomLeft" state="frozen"/>
      <selection pane="bottomLeft" activeCell="H49" sqref="H49"/>
      <pageMargins left="0" right="0" top="0" bottom="0.3" header="0" footer="0"/>
      <printOptions horizontalCentered="1"/>
      <pageSetup paperSize="9" fitToHeight="0" orientation="landscape" r:id="rId1"/>
      <headerFooter scaleWithDoc="0" alignWithMargins="0">
        <oddFooter>&amp;R&amp;"Arial,Italique"&amp;8Page &amp;P/&amp;N</oddFooter>
      </headerFooter>
    </customSheetView>
  </customSheetViews>
  <conditionalFormatting sqref="D8:P509">
    <cfRule type="expression" dxfId="29" priority="1">
      <formula>ROW()=CELL("ligne")</formula>
    </cfRule>
  </conditionalFormatting>
  <dataValidations xWindow="116" yWindow="528" count="6">
    <dataValidation type="whole" allowBlank="1" showInputMessage="1" showErrorMessage="1" errorTitle="ERREUR DE SAISIE" error="Vous devez saisir 2 ou 3 chiffres sans saisir &quot;KG&quot;" prompt="Saisir 2 ou 3 chiffres sans saisir &quot;KG&quot;" sqref="G179:G509 G8:G177">
      <formula1>0</formula1>
      <formula2>150</formula2>
    </dataValidation>
    <dataValidation type="whole" allowBlank="1" showInputMessage="1" showErrorMessage="1" prompt="La catégorie de poids est automatiquement affichée lorsque le poids réel est saisi._x000a_Sans poids réel, c'est la catégorie de poids d'inscription qui s'affiche. " sqref="F8:F509">
      <formula1>0</formula1>
      <formula2>130</formula2>
    </dataValidation>
    <dataValidation type="decimal" operator="lessThan" allowBlank="1" showInputMessage="1" showErrorMessage="1" error="Vous devez saisir un chiffre sans saisir &quot;KG&quot; !" prompt="Après saisie du poids (sans noter &quot;KG&quot;), la catégorie de poids correspondant au style et à la catégorie dâge s'affichera automatiquement." sqref="H8:H509">
      <formula1>150</formula1>
    </dataValidation>
    <dataValidation type="custom" allowBlank="1" showErrorMessage="1" errorTitle="ERREUR" error="Numéro de pesée pour cette catégorie de poids dejà existant !" sqref="K8:K509">
      <formula1>SUMPRODUCT(($D$8:$D$508=D8)*($E$8:$E$508=E8)*($F$8:$F$508=F8)*($K$8:$K$508=K8))=1</formula1>
    </dataValidation>
    <dataValidation type="list" allowBlank="1" showInputMessage="1" showErrorMessage="1" errorTitle="Erreur de saisie" error="Choisir dans la liste une catégorie d'âge FFL" prompt="Choisir dans la liste une catégorie d'âge FFL" sqref="E8:E509">
      <formula1>"MINIME,CADET,JUNIOR,SENIOR,VETERAN A,VETERAN B,VETERAN C,VETERAN D"</formula1>
    </dataValidation>
    <dataValidation type="list" allowBlank="1" showInputMessage="1" showErrorMessage="1" errorTitle="Erreur" error="Choisir dans la liste un des 4 styles FFL (LIBRE, GRECO, FEMININE, JEUNE) " prompt="Choisir dans la liste un des 4 styles FFL (LIBRE, GRECO, FEMININE, JEUNE) " sqref="D8:D509">
      <formula1>"LIBRE,GRECO,FEMININE"</formula1>
    </dataValidation>
  </dataValidations>
  <printOptions horizontalCentered="1"/>
  <pageMargins left="0" right="0" top="0" bottom="0.3" header="0" footer="0"/>
  <pageSetup paperSize="9" fitToHeight="0" orientation="landscape" r:id="rId2"/>
  <headerFooter scaleWithDoc="0" alignWithMargins="0">
    <oddFooter>&amp;R&amp;"Arial,Italique"&amp;8Page &amp;P/&amp;N</oddFooter>
  </headerFooter>
  <drawing r:id="rId3"/>
  <legacy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03">
    <pageSetUpPr autoPageBreaks="0"/>
  </sheetPr>
  <dimension ref="A1:N61"/>
  <sheetViews>
    <sheetView showGridLines="0" showRowColHeaders="0" zoomScale="110" zoomScaleNormal="110" workbookViewId="0">
      <pane ySplit="6" topLeftCell="A21" activePane="bottomLeft" state="frozen"/>
      <selection pane="bottomLeft" activeCell="G24" sqref="G24"/>
    </sheetView>
  </sheetViews>
  <sheetFormatPr baseColWidth="10" defaultColWidth="0" defaultRowHeight="15" zeroHeight="1" x14ac:dyDescent="0.2"/>
  <cols>
    <col min="1" max="1" width="15.75" style="158" customWidth="1"/>
    <col min="2" max="2" width="3.125" style="159" customWidth="1"/>
    <col min="3" max="3" width="16.25" style="158" customWidth="1"/>
    <col min="4" max="4" width="15" style="160" customWidth="1"/>
    <col min="5" max="5" width="10.25" style="159" customWidth="1"/>
    <col min="6" max="6" width="5.375" style="162" customWidth="1"/>
    <col min="7" max="7" width="13.125" style="163" customWidth="1"/>
    <col min="8" max="8" width="6.25" style="163" customWidth="1"/>
    <col min="9" max="9" width="8.625" style="161" customWidth="1"/>
    <col min="10" max="10" width="8.625" style="162" customWidth="1"/>
    <col min="11" max="11" width="3.125" style="163" customWidth="1"/>
    <col min="12" max="12" width="23.625" style="163" hidden="1" customWidth="1"/>
    <col min="13" max="13" width="13.625" style="163" hidden="1" customWidth="1"/>
    <col min="14" max="14" width="20.375" style="158" customWidth="1"/>
    <col min="15" max="16384" width="11" style="158" hidden="1"/>
  </cols>
  <sheetData>
    <row r="1" spans="1:14" s="7" customFormat="1" ht="27" customHeight="1" x14ac:dyDescent="0.2">
      <c r="A1" s="146"/>
      <c r="B1" s="147"/>
      <c r="C1" s="149"/>
      <c r="D1" s="149"/>
      <c r="E1" s="149"/>
      <c r="F1" s="150"/>
      <c r="G1" s="154"/>
      <c r="H1" s="154"/>
      <c r="I1" s="149"/>
      <c r="J1" s="150"/>
      <c r="K1" s="154"/>
      <c r="L1" s="154"/>
      <c r="M1" s="154"/>
      <c r="N1" s="146"/>
    </row>
    <row r="2" spans="1:14" s="7" customFormat="1" ht="33" customHeight="1" x14ac:dyDescent="0.2">
      <c r="A2" s="146"/>
      <c r="B2" s="151"/>
      <c r="C2" s="434" t="str">
        <f>Nature_competition</f>
        <v>COUPE DE DREUX MINIME CADET LUTTE LIBRE &amp; FEMININE - 26/11/2017</v>
      </c>
      <c r="D2" s="434"/>
      <c r="E2" s="434"/>
      <c r="F2" s="434"/>
      <c r="G2" s="434"/>
      <c r="H2" s="434"/>
      <c r="I2" s="434"/>
      <c r="J2" s="434"/>
      <c r="K2" s="154"/>
      <c r="L2" s="154"/>
      <c r="M2" s="154"/>
      <c r="N2" s="146"/>
    </row>
    <row r="3" spans="1:14" s="7" customFormat="1" ht="22.5" customHeight="1" thickBot="1" x14ac:dyDescent="0.25">
      <c r="A3" s="146"/>
      <c r="B3" s="151"/>
      <c r="C3" s="146"/>
      <c r="D3" s="148"/>
      <c r="E3" s="147"/>
      <c r="F3" s="150"/>
      <c r="G3" s="154"/>
      <c r="H3" s="154"/>
      <c r="I3" s="149"/>
      <c r="J3" s="150"/>
      <c r="K3" s="154"/>
      <c r="L3" s="154"/>
      <c r="M3" s="154"/>
      <c r="N3" s="146"/>
    </row>
    <row r="4" spans="1:14" s="7" customFormat="1" ht="21.75" customHeight="1" thickBot="1" x14ac:dyDescent="0.25">
      <c r="A4" s="146"/>
      <c r="B4" s="146"/>
      <c r="C4" s="146"/>
      <c r="D4" s="146"/>
      <c r="E4" s="147"/>
      <c r="F4" s="152"/>
      <c r="G4" s="154"/>
      <c r="H4" s="154"/>
      <c r="I4" s="435">
        <f>SUM(I7:I46)</f>
        <v>99</v>
      </c>
      <c r="J4" s="438">
        <f>SUM(J7:J46)</f>
        <v>80</v>
      </c>
      <c r="K4" s="154"/>
      <c r="L4" s="154"/>
      <c r="M4" s="154"/>
      <c r="N4" s="146"/>
    </row>
    <row r="5" spans="1:14" s="7" customFormat="1" ht="22.5" customHeight="1" thickBot="1" x14ac:dyDescent="0.25">
      <c r="A5" s="146"/>
      <c r="B5" s="147"/>
      <c r="C5" s="146"/>
      <c r="D5" s="148"/>
      <c r="E5" s="168"/>
      <c r="F5" s="650"/>
      <c r="G5" s="154"/>
      <c r="H5" s="154"/>
      <c r="I5" s="169" t="s">
        <v>18</v>
      </c>
      <c r="J5" s="170" t="s">
        <v>18</v>
      </c>
      <c r="K5" s="154"/>
      <c r="L5" s="154"/>
      <c r="M5" s="154"/>
      <c r="N5" s="146"/>
    </row>
    <row r="6" spans="1:14" s="7" customFormat="1" ht="25.5" customHeight="1" x14ac:dyDescent="0.2">
      <c r="A6" s="146"/>
      <c r="B6" s="436" t="s">
        <v>19</v>
      </c>
      <c r="C6" s="389" t="s">
        <v>6</v>
      </c>
      <c r="D6" s="153" t="s">
        <v>7</v>
      </c>
      <c r="E6" s="153" t="s">
        <v>20</v>
      </c>
      <c r="F6" s="650"/>
      <c r="G6" s="437" t="s">
        <v>21</v>
      </c>
      <c r="H6" s="154"/>
      <c r="I6" s="432" t="s">
        <v>22</v>
      </c>
      <c r="J6" s="629" t="s">
        <v>23</v>
      </c>
      <c r="K6" s="154"/>
      <c r="L6" s="174" t="s">
        <v>24</v>
      </c>
      <c r="M6" s="468" t="s">
        <v>25</v>
      </c>
      <c r="N6" s="172"/>
    </row>
    <row r="7" spans="1:14" s="7" customFormat="1" ht="28.5" customHeight="1" x14ac:dyDescent="0.2">
      <c r="A7" s="146"/>
      <c r="B7" s="157">
        <v>1</v>
      </c>
      <c r="C7" s="187" t="s">
        <v>56</v>
      </c>
      <c r="D7" s="188" t="s">
        <v>54</v>
      </c>
      <c r="E7" s="723">
        <v>49</v>
      </c>
      <c r="F7" s="650"/>
      <c r="G7" s="649" t="str">
        <f t="shared" ref="G7:G46" si="0">IF(AND(COUNTA(C7:E7)=3,J7&gt;0),IF(COUNTIF($L$7:$L$100,C7&amp;" "&amp;D7&amp;" "&amp;E7)&gt;0,"VOIR","A CRÉER"),"")</f>
        <v/>
      </c>
      <c r="H7" s="467"/>
      <c r="I7" s="433">
        <f>IF(C7&lt;&gt;"",SUMPRODUCT((bdd_style=C7)*(bdd_age=D7)*(bdd_cat_poids_engages=E7)),"")</f>
        <v>0</v>
      </c>
      <c r="J7" s="485">
        <f t="shared" ref="J7:J46" si="1">IF(C7&lt;&gt;"",SUMPRODUCT((bdd_style=C7)*(bdd_age=D7)*(bdd_cat_poids_engages=E7)*(NOT(ISBLANK(bdd_num_pesee)))),0)</f>
        <v>0</v>
      </c>
      <c r="K7" s="466"/>
      <c r="L7" s="470" t="s">
        <v>447</v>
      </c>
      <c r="M7" s="469" t="str">
        <f>IF(L7&lt;&gt;"",IF(SUMPRODUCT(N($C$7:$C$46&amp;" "&amp;$D$7:$D$46&amp; " "&amp;$E$7:$E$46=L7)),"Ne pas supprimer","SUPPRIMER"),"")</f>
        <v>Ne pas supprimer</v>
      </c>
      <c r="N7" s="172"/>
    </row>
    <row r="8" spans="1:14" s="7" customFormat="1" ht="28.5" customHeight="1" x14ac:dyDescent="0.2">
      <c r="A8" s="171"/>
      <c r="B8" s="157">
        <v>2</v>
      </c>
      <c r="C8" s="187" t="s">
        <v>56</v>
      </c>
      <c r="D8" s="188" t="s">
        <v>54</v>
      </c>
      <c r="E8" s="723">
        <v>53</v>
      </c>
      <c r="F8" s="650"/>
      <c r="G8" s="649" t="str">
        <f t="shared" si="0"/>
        <v>A CRÉER</v>
      </c>
      <c r="H8" s="467"/>
      <c r="I8" s="433">
        <f>IF(C8&lt;&gt;"",SUMPRODUCT((bdd_style=C8)*(bdd_age=D8)*(bdd_cat_poids_engages=E8)),"")</f>
        <v>1</v>
      </c>
      <c r="J8" s="485">
        <f t="shared" si="1"/>
        <v>1</v>
      </c>
      <c r="K8" s="466"/>
      <c r="L8" s="470"/>
      <c r="M8" s="469" t="str">
        <f>IF(L8&lt;&gt;"",IF(SUMPRODUCT(N($C$7:$C$46&amp;" "&amp;$D$7:$D$46&amp; " "&amp;$E$7:$E$46=L8)),"Ne pas supprimer","SUPPRIMER"),"")</f>
        <v/>
      </c>
      <c r="N8" s="651"/>
    </row>
    <row r="9" spans="1:14" s="7" customFormat="1" ht="28.5" customHeight="1" x14ac:dyDescent="0.2">
      <c r="A9" s="171"/>
      <c r="B9" s="157">
        <v>3</v>
      </c>
      <c r="C9" s="187" t="s">
        <v>56</v>
      </c>
      <c r="D9" s="188" t="s">
        <v>54</v>
      </c>
      <c r="E9" s="723">
        <v>57</v>
      </c>
      <c r="F9" s="650"/>
      <c r="G9" s="649" t="str">
        <f t="shared" si="0"/>
        <v>A CRÉER</v>
      </c>
      <c r="H9" s="467"/>
      <c r="I9" s="433">
        <f t="shared" ref="I9:I46" si="2">IF(C9&lt;&gt;"",SUMPRODUCT((bdd_style=C9)*(bdd_age=D9)*(bdd_cat_poids_engages=E9)),"")</f>
        <v>2</v>
      </c>
      <c r="J9" s="485">
        <f t="shared" si="1"/>
        <v>2</v>
      </c>
      <c r="K9" s="466"/>
      <c r="L9" s="470"/>
      <c r="M9" s="469" t="str">
        <f t="shared" ref="M9:M46" si="3">IF(L9&lt;&gt;"",IF(SUMPRODUCT(N($C$7:$C$46&amp;" "&amp;$D$7:$D$46&amp; " "&amp;$E$7:$E$46=L9)),"Ne pas supprimer","SUPPRIMER"),"")</f>
        <v/>
      </c>
      <c r="N9" s="173"/>
    </row>
    <row r="10" spans="1:14" s="7" customFormat="1" ht="28.5" customHeight="1" x14ac:dyDescent="0.2">
      <c r="A10" s="171"/>
      <c r="B10" s="157">
        <v>4</v>
      </c>
      <c r="C10" s="187" t="s">
        <v>56</v>
      </c>
      <c r="D10" s="188" t="s">
        <v>54</v>
      </c>
      <c r="E10" s="723">
        <v>61</v>
      </c>
      <c r="F10" s="650"/>
      <c r="G10" s="649" t="str">
        <f t="shared" si="0"/>
        <v>A CRÉER</v>
      </c>
      <c r="H10" s="467"/>
      <c r="I10" s="433">
        <f t="shared" si="2"/>
        <v>1</v>
      </c>
      <c r="J10" s="485">
        <f t="shared" si="1"/>
        <v>1</v>
      </c>
      <c r="K10" s="466"/>
      <c r="L10" s="470"/>
      <c r="M10" s="469" t="str">
        <f t="shared" si="3"/>
        <v/>
      </c>
      <c r="N10" s="173"/>
    </row>
    <row r="11" spans="1:14" s="7" customFormat="1" ht="28.5" customHeight="1" x14ac:dyDescent="0.2">
      <c r="A11" s="171"/>
      <c r="B11" s="157">
        <v>5</v>
      </c>
      <c r="C11" s="187" t="s">
        <v>56</v>
      </c>
      <c r="D11" s="188" t="s">
        <v>54</v>
      </c>
      <c r="E11" s="723">
        <v>65</v>
      </c>
      <c r="F11" s="650"/>
      <c r="G11" s="649" t="str">
        <f t="shared" si="0"/>
        <v>A CRÉER</v>
      </c>
      <c r="H11" s="467"/>
      <c r="I11" s="433">
        <f t="shared" si="2"/>
        <v>1</v>
      </c>
      <c r="J11" s="485">
        <f t="shared" si="1"/>
        <v>1</v>
      </c>
      <c r="K11" s="466"/>
      <c r="L11" s="470"/>
      <c r="M11" s="469" t="str">
        <f t="shared" si="3"/>
        <v/>
      </c>
      <c r="N11" s="173"/>
    </row>
    <row r="12" spans="1:14" s="7" customFormat="1" ht="28.5" customHeight="1" x14ac:dyDescent="0.2">
      <c r="A12" s="171"/>
      <c r="B12" s="157">
        <v>6</v>
      </c>
      <c r="C12" s="187" t="s">
        <v>56</v>
      </c>
      <c r="D12" s="188" t="s">
        <v>54</v>
      </c>
      <c r="E12" s="723">
        <v>69</v>
      </c>
      <c r="F12" s="650"/>
      <c r="G12" s="649" t="str">
        <f t="shared" si="0"/>
        <v>A CRÉER</v>
      </c>
      <c r="H12" s="467"/>
      <c r="I12" s="433">
        <f t="shared" si="2"/>
        <v>1</v>
      </c>
      <c r="J12" s="485">
        <f t="shared" si="1"/>
        <v>1</v>
      </c>
      <c r="K12" s="466"/>
      <c r="L12" s="470"/>
      <c r="M12" s="469" t="str">
        <f t="shared" si="3"/>
        <v/>
      </c>
      <c r="N12" s="173"/>
    </row>
    <row r="13" spans="1:14" s="7" customFormat="1" ht="28.5" customHeight="1" x14ac:dyDescent="0.2">
      <c r="A13" s="171"/>
      <c r="B13" s="157">
        <v>7</v>
      </c>
      <c r="C13" s="187" t="s">
        <v>56</v>
      </c>
      <c r="D13" s="188" t="s">
        <v>51</v>
      </c>
      <c r="E13" s="723">
        <v>54</v>
      </c>
      <c r="F13" s="650"/>
      <c r="G13" s="649" t="str">
        <f t="shared" si="0"/>
        <v>A CRÉER</v>
      </c>
      <c r="H13" s="467"/>
      <c r="I13" s="433">
        <f t="shared" si="2"/>
        <v>2</v>
      </c>
      <c r="J13" s="485">
        <f t="shared" si="1"/>
        <v>2</v>
      </c>
      <c r="K13" s="466"/>
      <c r="L13" s="470"/>
      <c r="M13" s="469" t="str">
        <f t="shared" si="3"/>
        <v/>
      </c>
      <c r="N13" s="173"/>
    </row>
    <row r="14" spans="1:14" s="7" customFormat="1" ht="28.5" customHeight="1" x14ac:dyDescent="0.2">
      <c r="A14" s="171"/>
      <c r="B14" s="157">
        <v>8</v>
      </c>
      <c r="C14" s="187" t="s">
        <v>56</v>
      </c>
      <c r="D14" s="188" t="s">
        <v>51</v>
      </c>
      <c r="E14" s="723">
        <v>58</v>
      </c>
      <c r="F14" s="650"/>
      <c r="G14" s="649" t="str">
        <f t="shared" si="0"/>
        <v>A CRÉER</v>
      </c>
      <c r="H14" s="467"/>
      <c r="I14" s="433">
        <f t="shared" si="2"/>
        <v>3</v>
      </c>
      <c r="J14" s="485">
        <f t="shared" si="1"/>
        <v>3</v>
      </c>
      <c r="K14" s="466"/>
      <c r="L14" s="470"/>
      <c r="M14" s="469" t="str">
        <f t="shared" si="3"/>
        <v/>
      </c>
      <c r="N14" s="173"/>
    </row>
    <row r="15" spans="1:14" s="7" customFormat="1" ht="28.5" customHeight="1" x14ac:dyDescent="0.2">
      <c r="A15" s="146"/>
      <c r="B15" s="157">
        <v>9</v>
      </c>
      <c r="C15" s="187" t="s">
        <v>56</v>
      </c>
      <c r="D15" s="188" t="s">
        <v>51</v>
      </c>
      <c r="E15" s="723">
        <v>62</v>
      </c>
      <c r="F15" s="650"/>
      <c r="G15" s="649" t="str">
        <f t="shared" si="0"/>
        <v>A CRÉER</v>
      </c>
      <c r="H15" s="467"/>
      <c r="I15" s="433">
        <f t="shared" si="2"/>
        <v>2</v>
      </c>
      <c r="J15" s="485">
        <f t="shared" si="1"/>
        <v>2</v>
      </c>
      <c r="K15" s="466"/>
      <c r="L15" s="470"/>
      <c r="M15" s="469" t="str">
        <f t="shared" si="3"/>
        <v/>
      </c>
      <c r="N15" s="173"/>
    </row>
    <row r="16" spans="1:14" s="7" customFormat="1" ht="28.5" customHeight="1" x14ac:dyDescent="0.2">
      <c r="A16" s="146"/>
      <c r="B16" s="157">
        <v>10</v>
      </c>
      <c r="C16" s="187" t="s">
        <v>56</v>
      </c>
      <c r="D16" s="188" t="s">
        <v>51</v>
      </c>
      <c r="E16" s="723">
        <v>66</v>
      </c>
      <c r="F16" s="650"/>
      <c r="G16" s="649" t="str">
        <f t="shared" si="0"/>
        <v/>
      </c>
      <c r="H16" s="467"/>
      <c r="I16" s="433">
        <f t="shared" si="2"/>
        <v>1</v>
      </c>
      <c r="J16" s="485">
        <f t="shared" si="1"/>
        <v>0</v>
      </c>
      <c r="K16" s="466"/>
      <c r="L16" s="470"/>
      <c r="M16" s="469" t="str">
        <f t="shared" si="3"/>
        <v/>
      </c>
      <c r="N16" s="173"/>
    </row>
    <row r="17" spans="1:14" s="7" customFormat="1" ht="28.5" customHeight="1" x14ac:dyDescent="0.2">
      <c r="A17" s="146"/>
      <c r="B17" s="157">
        <v>11</v>
      </c>
      <c r="C17" s="187" t="s">
        <v>56</v>
      </c>
      <c r="D17" s="188" t="s">
        <v>51</v>
      </c>
      <c r="E17" s="723">
        <v>69</v>
      </c>
      <c r="F17" s="650"/>
      <c r="G17" s="649" t="str">
        <f t="shared" si="0"/>
        <v/>
      </c>
      <c r="H17" s="467"/>
      <c r="I17" s="433">
        <f t="shared" si="2"/>
        <v>1</v>
      </c>
      <c r="J17" s="485">
        <f t="shared" si="1"/>
        <v>0</v>
      </c>
      <c r="K17" s="466"/>
      <c r="L17" s="470"/>
      <c r="M17" s="469" t="str">
        <f t="shared" si="3"/>
        <v/>
      </c>
      <c r="N17" s="173"/>
    </row>
    <row r="18" spans="1:14" s="7" customFormat="1" ht="28.5" customHeight="1" x14ac:dyDescent="0.2">
      <c r="A18" s="146"/>
      <c r="B18" s="157">
        <v>12</v>
      </c>
      <c r="C18" s="187" t="s">
        <v>56</v>
      </c>
      <c r="D18" s="188" t="s">
        <v>51</v>
      </c>
      <c r="E18" s="723" t="s">
        <v>17</v>
      </c>
      <c r="F18" s="650"/>
      <c r="G18" s="649" t="str">
        <f t="shared" si="0"/>
        <v/>
      </c>
      <c r="H18" s="467"/>
      <c r="I18" s="433">
        <f t="shared" si="2"/>
        <v>1</v>
      </c>
      <c r="J18" s="485">
        <f t="shared" si="1"/>
        <v>0</v>
      </c>
      <c r="K18" s="466"/>
      <c r="L18" s="470"/>
      <c r="M18" s="469" t="str">
        <f t="shared" si="3"/>
        <v/>
      </c>
      <c r="N18" s="173"/>
    </row>
    <row r="19" spans="1:14" s="7" customFormat="1" ht="28.5" customHeight="1" x14ac:dyDescent="0.2">
      <c r="A19" s="146"/>
      <c r="B19" s="157">
        <v>13</v>
      </c>
      <c r="C19" s="187" t="s">
        <v>50</v>
      </c>
      <c r="D19" s="188" t="s">
        <v>54</v>
      </c>
      <c r="E19" s="723">
        <v>51</v>
      </c>
      <c r="F19" s="650"/>
      <c r="G19" s="649" t="str">
        <f t="shared" si="0"/>
        <v/>
      </c>
      <c r="H19" s="467"/>
      <c r="I19" s="433">
        <f t="shared" si="2"/>
        <v>1</v>
      </c>
      <c r="J19" s="485">
        <f t="shared" si="1"/>
        <v>0</v>
      </c>
      <c r="K19" s="466"/>
      <c r="L19" s="470"/>
      <c r="M19" s="469" t="str">
        <f t="shared" si="3"/>
        <v/>
      </c>
      <c r="N19" s="173"/>
    </row>
    <row r="20" spans="1:14" s="7" customFormat="1" ht="28.5" customHeight="1" x14ac:dyDescent="0.2">
      <c r="A20" s="146"/>
      <c r="B20" s="157">
        <v>14</v>
      </c>
      <c r="C20" s="187" t="s">
        <v>50</v>
      </c>
      <c r="D20" s="188" t="s">
        <v>54</v>
      </c>
      <c r="E20" s="723">
        <v>55</v>
      </c>
      <c r="F20" s="650"/>
      <c r="G20" s="649" t="str">
        <f t="shared" si="0"/>
        <v/>
      </c>
      <c r="H20" s="467"/>
      <c r="I20" s="433">
        <f t="shared" si="2"/>
        <v>0</v>
      </c>
      <c r="J20" s="485">
        <f t="shared" si="1"/>
        <v>0</v>
      </c>
      <c r="K20" s="466"/>
      <c r="L20" s="470"/>
      <c r="M20" s="469" t="str">
        <f t="shared" si="3"/>
        <v/>
      </c>
      <c r="N20" s="173"/>
    </row>
    <row r="21" spans="1:14" s="7" customFormat="1" ht="28.5" customHeight="1" x14ac:dyDescent="0.2">
      <c r="A21" s="146"/>
      <c r="B21" s="157">
        <v>15</v>
      </c>
      <c r="C21" s="187" t="s">
        <v>50</v>
      </c>
      <c r="D21" s="188" t="s">
        <v>54</v>
      </c>
      <c r="E21" s="723">
        <v>60</v>
      </c>
      <c r="F21" s="650"/>
      <c r="G21" s="649" t="str">
        <f t="shared" si="0"/>
        <v/>
      </c>
      <c r="H21" s="467"/>
      <c r="I21" s="433">
        <f t="shared" si="2"/>
        <v>2</v>
      </c>
      <c r="J21" s="485">
        <f t="shared" si="1"/>
        <v>0</v>
      </c>
      <c r="K21" s="466"/>
      <c r="L21" s="470"/>
      <c r="M21" s="469" t="str">
        <f t="shared" si="3"/>
        <v/>
      </c>
      <c r="N21" s="173"/>
    </row>
    <row r="22" spans="1:14" s="7" customFormat="1" ht="28.5" customHeight="1" x14ac:dyDescent="0.2">
      <c r="A22" s="146"/>
      <c r="B22" s="157">
        <v>16</v>
      </c>
      <c r="C22" s="187" t="s">
        <v>50</v>
      </c>
      <c r="D22" s="188" t="s">
        <v>54</v>
      </c>
      <c r="E22" s="723">
        <v>65</v>
      </c>
      <c r="F22" s="650"/>
      <c r="G22" s="649" t="str">
        <f t="shared" si="0"/>
        <v/>
      </c>
      <c r="H22" s="467"/>
      <c r="I22" s="433">
        <f t="shared" si="2"/>
        <v>0</v>
      </c>
      <c r="J22" s="485">
        <f t="shared" si="1"/>
        <v>0</v>
      </c>
      <c r="K22" s="466"/>
      <c r="L22" s="470"/>
      <c r="M22" s="469" t="str">
        <f t="shared" si="3"/>
        <v/>
      </c>
      <c r="N22" s="173"/>
    </row>
    <row r="23" spans="1:14" s="7" customFormat="1" ht="28.5" customHeight="1" x14ac:dyDescent="0.2">
      <c r="A23" s="146"/>
      <c r="B23" s="157">
        <v>17</v>
      </c>
      <c r="C23" s="187" t="s">
        <v>50</v>
      </c>
      <c r="D23" s="188" t="s">
        <v>54</v>
      </c>
      <c r="E23" s="723">
        <v>71</v>
      </c>
      <c r="F23" s="650"/>
      <c r="G23" s="649" t="str">
        <f t="shared" si="0"/>
        <v/>
      </c>
      <c r="H23" s="467"/>
      <c r="I23" s="433">
        <f t="shared" si="2"/>
        <v>0</v>
      </c>
      <c r="J23" s="485">
        <f t="shared" si="1"/>
        <v>0</v>
      </c>
      <c r="K23" s="466"/>
      <c r="L23" s="470"/>
      <c r="M23" s="469" t="str">
        <f t="shared" si="3"/>
        <v/>
      </c>
      <c r="N23" s="173"/>
    </row>
    <row r="24" spans="1:14" s="7" customFormat="1" ht="28.5" customHeight="1" x14ac:dyDescent="0.2">
      <c r="A24" s="146"/>
      <c r="B24" s="157">
        <v>18</v>
      </c>
      <c r="C24" s="187" t="s">
        <v>50</v>
      </c>
      <c r="D24" s="188" t="s">
        <v>54</v>
      </c>
      <c r="E24" s="723">
        <v>80</v>
      </c>
      <c r="F24" s="650"/>
      <c r="G24" s="649" t="str">
        <f t="shared" si="0"/>
        <v>A CRÉER</v>
      </c>
      <c r="H24" s="467"/>
      <c r="I24" s="433">
        <f t="shared" si="2"/>
        <v>17</v>
      </c>
      <c r="J24" s="485">
        <f t="shared" si="1"/>
        <v>16</v>
      </c>
      <c r="K24" s="466"/>
      <c r="L24" s="470"/>
      <c r="M24" s="469" t="str">
        <f t="shared" si="3"/>
        <v/>
      </c>
      <c r="N24" s="173"/>
    </row>
    <row r="25" spans="1:14" s="7" customFormat="1" ht="28.5" customHeight="1" x14ac:dyDescent="0.2">
      <c r="A25" s="146"/>
      <c r="B25" s="157">
        <v>19</v>
      </c>
      <c r="C25" s="187" t="s">
        <v>50</v>
      </c>
      <c r="D25" s="188" t="s">
        <v>54</v>
      </c>
      <c r="E25" s="723">
        <v>92</v>
      </c>
      <c r="F25" s="650"/>
      <c r="G25" s="649" t="str">
        <f t="shared" si="0"/>
        <v/>
      </c>
      <c r="H25" s="467"/>
      <c r="I25" s="433">
        <f t="shared" si="2"/>
        <v>0</v>
      </c>
      <c r="J25" s="485">
        <f t="shared" si="1"/>
        <v>0</v>
      </c>
      <c r="K25" s="466"/>
      <c r="L25" s="470"/>
      <c r="M25" s="469" t="str">
        <f t="shared" si="3"/>
        <v/>
      </c>
      <c r="N25" s="173"/>
    </row>
    <row r="26" spans="1:14" s="7" customFormat="1" ht="28.5" customHeight="1" x14ac:dyDescent="0.2">
      <c r="A26" s="146"/>
      <c r="B26" s="157">
        <v>20</v>
      </c>
      <c r="C26" s="187" t="s">
        <v>50</v>
      </c>
      <c r="D26" s="188" t="s">
        <v>54</v>
      </c>
      <c r="E26" s="723" t="s">
        <v>17</v>
      </c>
      <c r="F26" s="650"/>
      <c r="G26" s="649" t="str">
        <f t="shared" si="0"/>
        <v/>
      </c>
      <c r="H26" s="467"/>
      <c r="I26" s="433">
        <f t="shared" si="2"/>
        <v>3</v>
      </c>
      <c r="J26" s="485">
        <f t="shared" si="1"/>
        <v>0</v>
      </c>
      <c r="K26" s="466"/>
      <c r="L26" s="470"/>
      <c r="M26" s="469" t="str">
        <f t="shared" si="3"/>
        <v/>
      </c>
      <c r="N26" s="173"/>
    </row>
    <row r="27" spans="1:14" s="7" customFormat="1" ht="28.5" customHeight="1" x14ac:dyDescent="0.2">
      <c r="A27" s="146"/>
      <c r="B27" s="157">
        <v>21</v>
      </c>
      <c r="C27" s="187" t="s">
        <v>50</v>
      </c>
      <c r="D27" s="188" t="s">
        <v>51</v>
      </c>
      <c r="E27" s="723">
        <v>38</v>
      </c>
      <c r="F27" s="650"/>
      <c r="G27" s="649" t="str">
        <f t="shared" si="0"/>
        <v/>
      </c>
      <c r="H27" s="467"/>
      <c r="I27" s="433">
        <f t="shared" si="2"/>
        <v>0</v>
      </c>
      <c r="J27" s="485">
        <f t="shared" si="1"/>
        <v>0</v>
      </c>
      <c r="K27" s="466"/>
      <c r="L27" s="470"/>
      <c r="M27" s="469" t="str">
        <f t="shared" si="3"/>
        <v/>
      </c>
      <c r="N27" s="173"/>
    </row>
    <row r="28" spans="1:14" s="7" customFormat="1" ht="28.5" customHeight="1" x14ac:dyDescent="0.2">
      <c r="A28" s="146"/>
      <c r="B28" s="157">
        <v>22</v>
      </c>
      <c r="C28" s="187" t="s">
        <v>50</v>
      </c>
      <c r="D28" s="188" t="s">
        <v>51</v>
      </c>
      <c r="E28" s="723">
        <v>41</v>
      </c>
      <c r="F28" s="650"/>
      <c r="G28" s="649" t="str">
        <f t="shared" si="0"/>
        <v>A CRÉER</v>
      </c>
      <c r="H28" s="467"/>
      <c r="I28" s="433">
        <f t="shared" si="2"/>
        <v>1</v>
      </c>
      <c r="J28" s="485">
        <f t="shared" si="1"/>
        <v>1</v>
      </c>
      <c r="K28" s="466"/>
      <c r="L28" s="470"/>
      <c r="M28" s="469" t="str">
        <f t="shared" si="3"/>
        <v/>
      </c>
      <c r="N28" s="173"/>
    </row>
    <row r="29" spans="1:14" s="7" customFormat="1" ht="28.5" customHeight="1" x14ac:dyDescent="0.2">
      <c r="A29" s="146"/>
      <c r="B29" s="157">
        <v>23</v>
      </c>
      <c r="C29" s="187" t="s">
        <v>50</v>
      </c>
      <c r="D29" s="188" t="s">
        <v>51</v>
      </c>
      <c r="E29" s="723">
        <v>44</v>
      </c>
      <c r="F29" s="650"/>
      <c r="G29" s="649" t="str">
        <f t="shared" si="0"/>
        <v>A CRÉER</v>
      </c>
      <c r="H29" s="467"/>
      <c r="I29" s="433">
        <f t="shared" si="2"/>
        <v>4</v>
      </c>
      <c r="J29" s="485">
        <f t="shared" si="1"/>
        <v>4</v>
      </c>
      <c r="K29" s="466"/>
      <c r="L29" s="470"/>
      <c r="M29" s="469" t="str">
        <f t="shared" si="3"/>
        <v/>
      </c>
      <c r="N29" s="173"/>
    </row>
    <row r="30" spans="1:14" s="7" customFormat="1" ht="28.5" customHeight="1" x14ac:dyDescent="0.2">
      <c r="A30" s="146"/>
      <c r="B30" s="157">
        <v>24</v>
      </c>
      <c r="C30" s="187" t="s">
        <v>50</v>
      </c>
      <c r="D30" s="188" t="s">
        <v>51</v>
      </c>
      <c r="E30" s="723">
        <v>48</v>
      </c>
      <c r="F30" s="650"/>
      <c r="G30" s="649" t="str">
        <f t="shared" si="0"/>
        <v>A CRÉER</v>
      </c>
      <c r="H30" s="467"/>
      <c r="I30" s="433">
        <f t="shared" si="2"/>
        <v>6</v>
      </c>
      <c r="J30" s="485">
        <f t="shared" si="1"/>
        <v>5</v>
      </c>
      <c r="K30" s="466"/>
      <c r="L30" s="470"/>
      <c r="M30" s="469" t="str">
        <f t="shared" si="3"/>
        <v/>
      </c>
      <c r="N30" s="173"/>
    </row>
    <row r="31" spans="1:14" s="7" customFormat="1" ht="28.5" customHeight="1" x14ac:dyDescent="0.2">
      <c r="A31" s="146"/>
      <c r="B31" s="157">
        <v>25</v>
      </c>
      <c r="C31" s="187" t="s">
        <v>50</v>
      </c>
      <c r="D31" s="188" t="s">
        <v>51</v>
      </c>
      <c r="E31" s="723">
        <v>52</v>
      </c>
      <c r="F31" s="650"/>
      <c r="G31" s="649" t="str">
        <f t="shared" si="0"/>
        <v>VOIR</v>
      </c>
      <c r="H31" s="467"/>
      <c r="I31" s="433">
        <f t="shared" si="2"/>
        <v>9</v>
      </c>
      <c r="J31" s="485">
        <f t="shared" si="1"/>
        <v>8</v>
      </c>
      <c r="K31" s="466"/>
      <c r="L31" s="470"/>
      <c r="M31" s="469" t="str">
        <f t="shared" si="3"/>
        <v/>
      </c>
      <c r="N31" s="173"/>
    </row>
    <row r="32" spans="1:14" s="7" customFormat="1" ht="28.5" customHeight="1" x14ac:dyDescent="0.2">
      <c r="A32" s="146"/>
      <c r="B32" s="157">
        <v>26</v>
      </c>
      <c r="C32" s="187" t="s">
        <v>50</v>
      </c>
      <c r="D32" s="188" t="s">
        <v>51</v>
      </c>
      <c r="E32" s="723">
        <v>57</v>
      </c>
      <c r="F32" s="650"/>
      <c r="G32" s="649" t="str">
        <f t="shared" si="0"/>
        <v>A CRÉER</v>
      </c>
      <c r="H32" s="467"/>
      <c r="I32" s="433">
        <f t="shared" si="2"/>
        <v>11</v>
      </c>
      <c r="J32" s="485">
        <f t="shared" si="1"/>
        <v>11</v>
      </c>
      <c r="K32" s="466"/>
      <c r="L32" s="470"/>
      <c r="M32" s="469" t="str">
        <f t="shared" si="3"/>
        <v/>
      </c>
      <c r="N32" s="173"/>
    </row>
    <row r="33" spans="1:14" s="7" customFormat="1" ht="28.5" customHeight="1" x14ac:dyDescent="0.2">
      <c r="A33" s="146"/>
      <c r="B33" s="157">
        <v>27</v>
      </c>
      <c r="C33" s="187" t="s">
        <v>50</v>
      </c>
      <c r="D33" s="188" t="s">
        <v>51</v>
      </c>
      <c r="E33" s="723">
        <v>62</v>
      </c>
      <c r="F33" s="650"/>
      <c r="G33" s="649" t="str">
        <f t="shared" si="0"/>
        <v>A CRÉER</v>
      </c>
      <c r="H33" s="467"/>
      <c r="I33" s="433">
        <f t="shared" si="2"/>
        <v>11</v>
      </c>
      <c r="J33" s="485">
        <f t="shared" si="1"/>
        <v>11</v>
      </c>
      <c r="K33" s="466"/>
      <c r="L33" s="470"/>
      <c r="M33" s="469" t="str">
        <f t="shared" si="3"/>
        <v/>
      </c>
      <c r="N33" s="173"/>
    </row>
    <row r="34" spans="1:14" s="7" customFormat="1" ht="28.5" customHeight="1" x14ac:dyDescent="0.2">
      <c r="A34" s="146"/>
      <c r="B34" s="157">
        <v>28</v>
      </c>
      <c r="C34" s="187" t="s">
        <v>50</v>
      </c>
      <c r="D34" s="188" t="s">
        <v>51</v>
      </c>
      <c r="E34" s="723">
        <v>68</v>
      </c>
      <c r="F34" s="650"/>
      <c r="G34" s="649" t="str">
        <f t="shared" si="0"/>
        <v>A CRÉER</v>
      </c>
      <c r="H34" s="467"/>
      <c r="I34" s="433">
        <f t="shared" si="2"/>
        <v>5</v>
      </c>
      <c r="J34" s="485">
        <f t="shared" si="1"/>
        <v>4</v>
      </c>
      <c r="K34" s="466"/>
      <c r="L34" s="470"/>
      <c r="M34" s="469" t="str">
        <f t="shared" si="3"/>
        <v/>
      </c>
      <c r="N34" s="173"/>
    </row>
    <row r="35" spans="1:14" s="7" customFormat="1" ht="28.5" customHeight="1" x14ac:dyDescent="0.2">
      <c r="A35" s="146"/>
      <c r="B35" s="157">
        <v>29</v>
      </c>
      <c r="C35" s="187" t="s">
        <v>50</v>
      </c>
      <c r="D35" s="188" t="s">
        <v>51</v>
      </c>
      <c r="E35" s="723">
        <v>75</v>
      </c>
      <c r="F35" s="650"/>
      <c r="G35" s="649" t="str">
        <f t="shared" si="0"/>
        <v>A CRÉER</v>
      </c>
      <c r="H35" s="467"/>
      <c r="I35" s="433">
        <f t="shared" si="2"/>
        <v>5</v>
      </c>
      <c r="J35" s="485">
        <f t="shared" si="1"/>
        <v>4</v>
      </c>
      <c r="K35" s="466"/>
      <c r="L35" s="470"/>
      <c r="M35" s="469" t="str">
        <f t="shared" si="3"/>
        <v/>
      </c>
      <c r="N35" s="173"/>
    </row>
    <row r="36" spans="1:14" s="7" customFormat="1" ht="28.5" customHeight="1" x14ac:dyDescent="0.2">
      <c r="A36" s="146"/>
      <c r="B36" s="157">
        <v>30</v>
      </c>
      <c r="C36" s="187" t="s">
        <v>50</v>
      </c>
      <c r="D36" s="188" t="s">
        <v>51</v>
      </c>
      <c r="E36" s="723">
        <v>85</v>
      </c>
      <c r="F36" s="650"/>
      <c r="G36" s="649" t="str">
        <f t="shared" si="0"/>
        <v>A CRÉER</v>
      </c>
      <c r="H36" s="467"/>
      <c r="I36" s="433">
        <f t="shared" si="2"/>
        <v>2</v>
      </c>
      <c r="J36" s="485">
        <f t="shared" si="1"/>
        <v>2</v>
      </c>
      <c r="K36" s="466"/>
      <c r="L36" s="470"/>
      <c r="M36" s="469" t="str">
        <f t="shared" si="3"/>
        <v/>
      </c>
      <c r="N36" s="173"/>
    </row>
    <row r="37" spans="1:14" s="7" customFormat="1" ht="28.5" customHeight="1" x14ac:dyDescent="0.2">
      <c r="A37" s="146"/>
      <c r="B37" s="157">
        <v>31</v>
      </c>
      <c r="C37" s="187" t="s">
        <v>50</v>
      </c>
      <c r="D37" s="188" t="s">
        <v>51</v>
      </c>
      <c r="E37" s="723" t="s">
        <v>17</v>
      </c>
      <c r="F37" s="650"/>
      <c r="G37" s="649" t="str">
        <f t="shared" si="0"/>
        <v>A CRÉER</v>
      </c>
      <c r="H37" s="467"/>
      <c r="I37" s="433">
        <f t="shared" si="2"/>
        <v>6</v>
      </c>
      <c r="J37" s="485">
        <f t="shared" si="1"/>
        <v>1</v>
      </c>
      <c r="K37" s="466"/>
      <c r="L37" s="470"/>
      <c r="M37" s="469" t="str">
        <f t="shared" si="3"/>
        <v/>
      </c>
      <c r="N37" s="173"/>
    </row>
    <row r="38" spans="1:14" s="7" customFormat="1" ht="28.5" customHeight="1" x14ac:dyDescent="0.2">
      <c r="A38" s="146"/>
      <c r="B38" s="157">
        <v>32</v>
      </c>
      <c r="C38" s="187"/>
      <c r="D38" s="188"/>
      <c r="E38" s="723" t="s">
        <v>17</v>
      </c>
      <c r="F38" s="650"/>
      <c r="G38" s="649" t="str">
        <f t="shared" si="0"/>
        <v/>
      </c>
      <c r="H38" s="467"/>
      <c r="I38" s="433" t="str">
        <f t="shared" si="2"/>
        <v/>
      </c>
      <c r="J38" s="485">
        <f t="shared" si="1"/>
        <v>0</v>
      </c>
      <c r="K38" s="466"/>
      <c r="L38" s="470"/>
      <c r="M38" s="469" t="str">
        <f t="shared" si="3"/>
        <v/>
      </c>
      <c r="N38" s="173"/>
    </row>
    <row r="39" spans="1:14" s="7" customFormat="1" ht="28.5" customHeight="1" x14ac:dyDescent="0.2">
      <c r="A39" s="146"/>
      <c r="B39" s="157">
        <v>33</v>
      </c>
      <c r="C39" s="187"/>
      <c r="D39" s="188"/>
      <c r="E39" s="723"/>
      <c r="F39" s="650"/>
      <c r="G39" s="649" t="str">
        <f t="shared" si="0"/>
        <v/>
      </c>
      <c r="H39" s="467"/>
      <c r="I39" s="433" t="str">
        <f t="shared" si="2"/>
        <v/>
      </c>
      <c r="J39" s="485">
        <f t="shared" si="1"/>
        <v>0</v>
      </c>
      <c r="K39" s="466"/>
      <c r="L39" s="470"/>
      <c r="M39" s="469" t="str">
        <f t="shared" si="3"/>
        <v/>
      </c>
      <c r="N39" s="173"/>
    </row>
    <row r="40" spans="1:14" s="7" customFormat="1" ht="28.5" customHeight="1" x14ac:dyDescent="0.2">
      <c r="A40" s="146"/>
      <c r="B40" s="157">
        <v>34</v>
      </c>
      <c r="C40" s="387"/>
      <c r="D40" s="388"/>
      <c r="E40" s="724"/>
      <c r="F40" s="650"/>
      <c r="G40" s="649" t="str">
        <f t="shared" si="0"/>
        <v/>
      </c>
      <c r="H40" s="467"/>
      <c r="I40" s="433" t="str">
        <f t="shared" si="2"/>
        <v/>
      </c>
      <c r="J40" s="485">
        <f t="shared" si="1"/>
        <v>0</v>
      </c>
      <c r="K40" s="466"/>
      <c r="L40" s="470"/>
      <c r="M40" s="469" t="str">
        <f t="shared" si="3"/>
        <v/>
      </c>
      <c r="N40" s="173"/>
    </row>
    <row r="41" spans="1:14" s="7" customFormat="1" ht="28.5" customHeight="1" x14ac:dyDescent="0.2">
      <c r="A41" s="146"/>
      <c r="B41" s="157">
        <v>35</v>
      </c>
      <c r="C41" s="187"/>
      <c r="D41" s="188"/>
      <c r="E41" s="723"/>
      <c r="F41" s="650"/>
      <c r="G41" s="649" t="str">
        <f t="shared" si="0"/>
        <v/>
      </c>
      <c r="H41" s="467"/>
      <c r="I41" s="433" t="str">
        <f t="shared" si="2"/>
        <v/>
      </c>
      <c r="J41" s="485">
        <f t="shared" si="1"/>
        <v>0</v>
      </c>
      <c r="K41" s="466"/>
      <c r="L41" s="470"/>
      <c r="M41" s="469" t="str">
        <f t="shared" si="3"/>
        <v/>
      </c>
      <c r="N41" s="173"/>
    </row>
    <row r="42" spans="1:14" s="7" customFormat="1" ht="28.5" customHeight="1" x14ac:dyDescent="0.2">
      <c r="A42" s="146"/>
      <c r="B42" s="157">
        <v>36</v>
      </c>
      <c r="C42" s="387"/>
      <c r="D42" s="388"/>
      <c r="E42" s="724"/>
      <c r="F42" s="650"/>
      <c r="G42" s="649" t="str">
        <f t="shared" si="0"/>
        <v/>
      </c>
      <c r="H42" s="467"/>
      <c r="I42" s="433" t="str">
        <f t="shared" si="2"/>
        <v/>
      </c>
      <c r="J42" s="485">
        <f t="shared" si="1"/>
        <v>0</v>
      </c>
      <c r="K42" s="466"/>
      <c r="L42" s="470"/>
      <c r="M42" s="469" t="str">
        <f t="shared" si="3"/>
        <v/>
      </c>
      <c r="N42" s="173"/>
    </row>
    <row r="43" spans="1:14" s="7" customFormat="1" ht="28.5" customHeight="1" x14ac:dyDescent="0.2">
      <c r="A43" s="146"/>
      <c r="B43" s="157">
        <v>37</v>
      </c>
      <c r="C43" s="187"/>
      <c r="D43" s="188"/>
      <c r="E43" s="723"/>
      <c r="F43" s="650"/>
      <c r="G43" s="649" t="str">
        <f t="shared" si="0"/>
        <v/>
      </c>
      <c r="H43" s="467"/>
      <c r="I43" s="433" t="str">
        <f t="shared" si="2"/>
        <v/>
      </c>
      <c r="J43" s="485">
        <f t="shared" si="1"/>
        <v>0</v>
      </c>
      <c r="K43" s="466"/>
      <c r="L43" s="470"/>
      <c r="M43" s="469" t="str">
        <f t="shared" si="3"/>
        <v/>
      </c>
      <c r="N43" s="173"/>
    </row>
    <row r="44" spans="1:14" s="7" customFormat="1" ht="28.5" customHeight="1" x14ac:dyDescent="0.2">
      <c r="A44" s="146"/>
      <c r="B44" s="157">
        <v>38</v>
      </c>
      <c r="C44" s="387"/>
      <c r="D44" s="388"/>
      <c r="E44" s="724"/>
      <c r="F44" s="650"/>
      <c r="G44" s="649" t="str">
        <f t="shared" si="0"/>
        <v/>
      </c>
      <c r="H44" s="467"/>
      <c r="I44" s="433" t="str">
        <f t="shared" si="2"/>
        <v/>
      </c>
      <c r="J44" s="485">
        <f t="shared" si="1"/>
        <v>0</v>
      </c>
      <c r="K44" s="466"/>
      <c r="L44" s="470"/>
      <c r="M44" s="469" t="str">
        <f t="shared" si="3"/>
        <v/>
      </c>
      <c r="N44" s="173"/>
    </row>
    <row r="45" spans="1:14" s="7" customFormat="1" ht="28.5" customHeight="1" x14ac:dyDescent="0.2">
      <c r="A45" s="146"/>
      <c r="B45" s="157">
        <v>39</v>
      </c>
      <c r="C45" s="187"/>
      <c r="D45" s="188"/>
      <c r="E45" s="723"/>
      <c r="F45" s="650"/>
      <c r="G45" s="649" t="str">
        <f t="shared" si="0"/>
        <v/>
      </c>
      <c r="H45" s="467"/>
      <c r="I45" s="433" t="str">
        <f t="shared" si="2"/>
        <v/>
      </c>
      <c r="J45" s="485">
        <f t="shared" si="1"/>
        <v>0</v>
      </c>
      <c r="K45" s="466"/>
      <c r="L45" s="470"/>
      <c r="M45" s="469" t="str">
        <f t="shared" si="3"/>
        <v/>
      </c>
      <c r="N45" s="173"/>
    </row>
    <row r="46" spans="1:14" s="7" customFormat="1" ht="28.5" customHeight="1" x14ac:dyDescent="0.2">
      <c r="A46" s="146"/>
      <c r="B46" s="157">
        <v>40</v>
      </c>
      <c r="C46" s="387"/>
      <c r="D46" s="388"/>
      <c r="E46" s="431"/>
      <c r="F46" s="650"/>
      <c r="G46" s="649" t="str">
        <f t="shared" si="0"/>
        <v/>
      </c>
      <c r="H46" s="467"/>
      <c r="I46" s="433" t="str">
        <f t="shared" si="2"/>
        <v/>
      </c>
      <c r="J46" s="485">
        <f t="shared" si="1"/>
        <v>0</v>
      </c>
      <c r="K46" s="466"/>
      <c r="L46" s="470"/>
      <c r="M46" s="469" t="str">
        <f t="shared" si="3"/>
        <v/>
      </c>
      <c r="N46" s="173"/>
    </row>
    <row r="47" spans="1:14" s="7" customFormat="1" x14ac:dyDescent="0.2">
      <c r="A47" s="146"/>
      <c r="B47" s="147"/>
      <c r="C47" s="146"/>
      <c r="D47" s="148"/>
      <c r="E47" s="147"/>
      <c r="F47" s="650"/>
      <c r="G47" s="154"/>
      <c r="H47" s="154"/>
      <c r="I47" s="147"/>
      <c r="J47" s="147"/>
      <c r="K47" s="154"/>
      <c r="L47" s="471"/>
      <c r="M47" s="185"/>
      <c r="N47" s="146"/>
    </row>
    <row r="48" spans="1:14" hidden="1" x14ac:dyDescent="0.2">
      <c r="L48" s="471"/>
    </row>
    <row r="49" spans="12:12" hidden="1" x14ac:dyDescent="0.2">
      <c r="L49" s="471"/>
    </row>
    <row r="50" spans="12:12" hidden="1" x14ac:dyDescent="0.2">
      <c r="L50" s="471"/>
    </row>
    <row r="51" spans="12:12" hidden="1" x14ac:dyDescent="0.2">
      <c r="L51" s="471"/>
    </row>
    <row r="52" spans="12:12" hidden="1" x14ac:dyDescent="0.2">
      <c r="L52" s="471"/>
    </row>
    <row r="53" spans="12:12" hidden="1" x14ac:dyDescent="0.2">
      <c r="L53" s="471"/>
    </row>
    <row r="54" spans="12:12" hidden="1" x14ac:dyDescent="0.2">
      <c r="L54" s="471"/>
    </row>
    <row r="55" spans="12:12" hidden="1" x14ac:dyDescent="0.2">
      <c r="L55" s="471"/>
    </row>
    <row r="56" spans="12:12" hidden="1" x14ac:dyDescent="0.2">
      <c r="L56" s="471"/>
    </row>
    <row r="57" spans="12:12" hidden="1" x14ac:dyDescent="0.2"/>
    <row r="58" spans="12:12" hidden="1" x14ac:dyDescent="0.2">
      <c r="L58" s="471"/>
    </row>
    <row r="59" spans="12:12" hidden="1" x14ac:dyDescent="0.2">
      <c r="L59" s="471"/>
    </row>
    <row r="60" spans="12:12" hidden="1" x14ac:dyDescent="0.2">
      <c r="L60" s="471"/>
    </row>
    <row r="61" spans="12:12" hidden="1" x14ac:dyDescent="0.2">
      <c r="L61" s="471"/>
    </row>
  </sheetData>
  <sheetProtection sheet="1" objects="1" scenarios="1"/>
  <sortState ref="L7:L47">
    <sortCondition ref="L7:L100"/>
  </sortState>
  <customSheetViews>
    <customSheetView guid="{B300DD06-F104-4546-A761-DC6A728866C9}" scale="110" showGridLines="0" showRowCol="0" hiddenRows="1" hiddenColumns="1">
      <pane ySplit="6" topLeftCell="A21" activePane="bottomLeft" state="frozen"/>
      <selection pane="bottomLeft" activeCell="G24" sqref="G24"/>
      <pageMargins left="0" right="0" top="0" bottom="0" header="0" footer="0"/>
      <pageSetup paperSize="9" orientation="portrait" r:id="rId1"/>
    </customSheetView>
  </customSheetViews>
  <conditionalFormatting sqref="N8:N46">
    <cfRule type="expression" dxfId="28" priority="53">
      <formula>#REF!&lt;&gt;"OK"</formula>
    </cfRule>
  </conditionalFormatting>
  <conditionalFormatting sqref="M7:M47">
    <cfRule type="beginsWith" dxfId="27" priority="51" operator="beginsWith" text="SUP">
      <formula>LEFT(M7,3)="SUP"</formula>
    </cfRule>
  </conditionalFormatting>
  <conditionalFormatting sqref="G7:G46">
    <cfRule type="expression" dxfId="26" priority="9">
      <formula>G7="A CRÉER"</formula>
    </cfRule>
    <cfRule type="expression" dxfId="25" priority="11">
      <formula>MOD(ROW(),2)</formula>
    </cfRule>
  </conditionalFormatting>
  <conditionalFormatting sqref="C7:E46 I7:J46">
    <cfRule type="expression" dxfId="24" priority="8">
      <formula>MOD(ROW(),2)</formula>
    </cfRule>
  </conditionalFormatting>
  <conditionalFormatting sqref="L7">
    <cfRule type="expression" dxfId="23" priority="3">
      <formula>M7="&gt; SUPPRIMER"</formula>
    </cfRule>
  </conditionalFormatting>
  <conditionalFormatting sqref="L7:L45">
    <cfRule type="expression" dxfId="22" priority="2">
      <formula>M7="SUPPRIMER"</formula>
    </cfRule>
  </conditionalFormatting>
  <conditionalFormatting sqref="L46">
    <cfRule type="expression" dxfId="21" priority="1">
      <formula>M46="SUPPRIMER"</formula>
    </cfRule>
  </conditionalFormatting>
  <pageMargins left="0" right="0" top="0" bottom="0" header="0" footer="0"/>
  <pageSetup paperSize="9" orientation="portrait" r:id="rId2"/>
  <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04">
    <pageSetUpPr autoPageBreaks="0"/>
  </sheetPr>
  <dimension ref="B1:Y1500"/>
  <sheetViews>
    <sheetView showGridLines="0" zoomScaleNormal="100" workbookViewId="0">
      <pane ySplit="6" topLeftCell="A7" activePane="bottomLeft" state="frozen"/>
      <selection pane="bottomLeft" activeCell="X4" sqref="X4"/>
    </sheetView>
  </sheetViews>
  <sheetFormatPr baseColWidth="10" defaultColWidth="5.625" defaultRowHeight="14.25" x14ac:dyDescent="0.2"/>
  <cols>
    <col min="1" max="1" width="4" customWidth="1"/>
    <col min="2" max="2" width="9.875" customWidth="1"/>
    <col min="3" max="3" width="10.875" bestFit="1" customWidth="1"/>
    <col min="4" max="4" width="6.875" customWidth="1"/>
    <col min="5" max="5" width="3.875" style="358" bestFit="1" customWidth="1"/>
    <col min="6" max="6" width="24.375" customWidth="1"/>
    <col min="7" max="7" width="14.125" customWidth="1"/>
    <col min="8" max="8" width="6.75" customWidth="1"/>
    <col min="9" max="9" width="4.75" customWidth="1"/>
    <col min="10" max="10" width="3.875" customWidth="1"/>
    <col min="11" max="11" width="21.875" customWidth="1"/>
    <col min="12" max="12" width="4.625" customWidth="1"/>
    <col min="13" max="13" width="10.625" customWidth="1"/>
    <col min="14" max="14" width="11.375" customWidth="1"/>
    <col min="15" max="15" width="2.875" customWidth="1"/>
    <col min="16" max="16" width="4.375" customWidth="1"/>
    <col min="17" max="17" width="3.375" customWidth="1"/>
    <col min="18" max="18" width="15.75" customWidth="1"/>
    <col min="19" max="19" width="2.875" customWidth="1"/>
    <col min="20" max="20" width="5.625" customWidth="1"/>
    <col min="21" max="21" width="9.125" customWidth="1"/>
    <col min="22" max="22" width="8.625" customWidth="1"/>
    <col min="23" max="23" width="9.625" customWidth="1"/>
    <col min="24" max="24" width="8.875" customWidth="1"/>
    <col min="25" max="25" width="11.625" customWidth="1"/>
    <col min="26" max="42" width="5.625" customWidth="1"/>
    <col min="43" max="44" width="11" customWidth="1"/>
  </cols>
  <sheetData>
    <row r="1" spans="2:25" ht="15" x14ac:dyDescent="0.25">
      <c r="L1" s="404"/>
      <c r="M1" s="416" t="s">
        <v>26</v>
      </c>
      <c r="Y1" s="394"/>
    </row>
    <row r="2" spans="2:25" ht="25.5" customHeight="1" x14ac:dyDescent="0.25">
      <c r="B2" s="861" t="str">
        <f>Nature_competition</f>
        <v>COUPE DE DREUX MINIME CADET LUTTE LIBRE &amp; FEMININE - 26/11/2017</v>
      </c>
      <c r="C2" s="861"/>
      <c r="D2" s="861"/>
      <c r="E2" s="861"/>
      <c r="F2" s="861"/>
      <c r="H2" s="652" t="s">
        <v>42</v>
      </c>
      <c r="I2" s="653">
        <f>recap!J4</f>
        <v>80</v>
      </c>
      <c r="M2" s="418" t="s">
        <v>27</v>
      </c>
      <c r="N2" s="394"/>
      <c r="O2" s="394"/>
      <c r="Y2" s="415"/>
    </row>
    <row r="3" spans="2:25" ht="15" x14ac:dyDescent="0.25">
      <c r="B3" s="411"/>
      <c r="C3" s="390"/>
      <c r="D3" s="390"/>
      <c r="E3" s="393"/>
      <c r="F3" s="390"/>
      <c r="H3" s="392" t="s">
        <v>28</v>
      </c>
      <c r="I3" s="412">
        <f t="array" ref="I3">SUMPRODUCT(IF(G7:G1503&lt;&gt;"",1/COUNTIF($G$7:$G$1003,$G$7:$G$1003)))</f>
        <v>0</v>
      </c>
      <c r="L3" s="403"/>
      <c r="N3" s="394" t="s">
        <v>29</v>
      </c>
      <c r="W3" s="421"/>
      <c r="Y3" s="415"/>
    </row>
    <row r="4" spans="2:25" ht="15" x14ac:dyDescent="0.25">
      <c r="B4" s="390"/>
      <c r="C4" s="390"/>
      <c r="D4" s="390"/>
      <c r="E4" s="393"/>
      <c r="F4" s="390"/>
      <c r="H4" s="392" t="s">
        <v>30</v>
      </c>
      <c r="I4" s="161">
        <f t="array" ref="I4">SUMPRODUCT(IF(H7:H1504&lt;&gt;"",1/COUNTIF(H7:H1504,H7:H1504)))</f>
        <v>0</v>
      </c>
      <c r="L4" s="404"/>
      <c r="N4" s="358" t="s">
        <v>31</v>
      </c>
      <c r="O4" s="399">
        <f ca="1">SUM(INDIRECT("O7:O30"))</f>
        <v>0</v>
      </c>
      <c r="R4" s="358" t="s">
        <v>31</v>
      </c>
      <c r="S4" s="399">
        <f ca="1">SUM(INDIRECT("S7:S500"))</f>
        <v>0</v>
      </c>
      <c r="U4" s="413"/>
      <c r="V4" s="440"/>
      <c r="W4" s="413"/>
      <c r="X4" s="420">
        <f>IF(AND($U$4&lt;&gt;"",$W$4&lt;&gt;""),SUMPRODUCT(($B$7:$B$500=U4)*($C$7:$C$500=W4)),IF(AND($U$4="",$W$4=""),COUNTA($F$7:$F$500),IF(AND($U$4="",$W$4&lt;&gt;""),SUMPRODUCT(($C$7:$C$500=W4)*1),IF(AND($U$4&lt;&gt;"",$W$4=""),SUMPRODUCT(($B$7:$B$500=U4)*1)))))</f>
        <v>0</v>
      </c>
      <c r="Y4" s="417" t="s">
        <v>32</v>
      </c>
    </row>
    <row r="5" spans="2:25" ht="25.5" customHeight="1" x14ac:dyDescent="0.25">
      <c r="B5" s="390"/>
      <c r="C5" s="390"/>
      <c r="D5" s="390"/>
      <c r="E5" s="393"/>
      <c r="F5" s="390"/>
      <c r="G5" s="390"/>
      <c r="H5" s="390"/>
      <c r="I5" s="394"/>
      <c r="L5" s="403"/>
      <c r="S5" s="405"/>
      <c r="U5" s="439" t="s">
        <v>7</v>
      </c>
      <c r="V5" s="440"/>
      <c r="W5" s="439" t="s">
        <v>6</v>
      </c>
      <c r="X5" s="440" t="s">
        <v>33</v>
      </c>
      <c r="Y5" s="415"/>
    </row>
    <row r="6" spans="2:25" ht="15" x14ac:dyDescent="0.2">
      <c r="B6" s="391" t="s">
        <v>34</v>
      </c>
      <c r="C6" s="391" t="s">
        <v>35</v>
      </c>
      <c r="D6" s="391" t="s">
        <v>36</v>
      </c>
      <c r="E6" s="402" t="s">
        <v>37</v>
      </c>
      <c r="F6" s="391" t="s">
        <v>38</v>
      </c>
      <c r="G6" s="391" t="s">
        <v>15</v>
      </c>
      <c r="H6" s="391" t="s">
        <v>16</v>
      </c>
      <c r="I6" s="391" t="s">
        <v>39</v>
      </c>
      <c r="L6" s="403"/>
      <c r="M6" s="391" t="s">
        <v>37</v>
      </c>
      <c r="N6" s="391" t="s">
        <v>16</v>
      </c>
      <c r="O6" s="419" t="s">
        <v>40</v>
      </c>
      <c r="Q6" s="391" t="s">
        <v>37</v>
      </c>
      <c r="R6" s="391" t="s">
        <v>15</v>
      </c>
      <c r="S6" s="402" t="s">
        <v>40</v>
      </c>
      <c r="U6" s="391" t="s">
        <v>34</v>
      </c>
      <c r="W6" s="391" t="s">
        <v>35</v>
      </c>
    </row>
    <row r="7" spans="2:25" x14ac:dyDescent="0.2">
      <c r="E7"/>
    </row>
    <row r="8" spans="2:25" x14ac:dyDescent="0.2">
      <c r="E8"/>
    </row>
    <row r="9" spans="2:25" x14ac:dyDescent="0.2">
      <c r="E9"/>
    </row>
    <row r="10" spans="2:25" x14ac:dyDescent="0.2">
      <c r="E10"/>
    </row>
    <row r="11" spans="2:25" x14ac:dyDescent="0.2">
      <c r="E11"/>
    </row>
    <row r="12" spans="2:25" x14ac:dyDescent="0.2">
      <c r="E12"/>
    </row>
    <row r="13" spans="2:25" x14ac:dyDescent="0.2">
      <c r="E13"/>
    </row>
    <row r="14" spans="2:25" x14ac:dyDescent="0.2">
      <c r="E14"/>
    </row>
    <row r="15" spans="2:25" x14ac:dyDescent="0.2">
      <c r="E15"/>
    </row>
    <row r="16" spans="2:25" x14ac:dyDescent="0.2">
      <c r="E16"/>
    </row>
    <row r="17" spans="5:5" x14ac:dyDescent="0.2">
      <c r="E17"/>
    </row>
    <row r="18" spans="5:5" x14ac:dyDescent="0.2">
      <c r="E18"/>
    </row>
    <row r="19" spans="5:5" x14ac:dyDescent="0.2">
      <c r="E19"/>
    </row>
    <row r="20" spans="5:5" x14ac:dyDescent="0.2">
      <c r="E20"/>
    </row>
    <row r="21" spans="5:5" x14ac:dyDescent="0.2">
      <c r="E21"/>
    </row>
    <row r="22" spans="5:5" x14ac:dyDescent="0.2">
      <c r="E22"/>
    </row>
    <row r="23" spans="5:5" x14ac:dyDescent="0.2">
      <c r="E23"/>
    </row>
    <row r="24" spans="5:5" x14ac:dyDescent="0.2">
      <c r="E24"/>
    </row>
    <row r="25" spans="5:5" x14ac:dyDescent="0.2">
      <c r="E25"/>
    </row>
    <row r="26" spans="5:5" x14ac:dyDescent="0.2">
      <c r="E26"/>
    </row>
    <row r="27" spans="5:5" x14ac:dyDescent="0.2">
      <c r="E27"/>
    </row>
    <row r="28" spans="5:5" x14ac:dyDescent="0.2">
      <c r="E28"/>
    </row>
    <row r="29" spans="5:5" x14ac:dyDescent="0.2">
      <c r="E29"/>
    </row>
    <row r="30" spans="5:5" x14ac:dyDescent="0.2">
      <c r="E30"/>
    </row>
    <row r="31" spans="5:5" x14ac:dyDescent="0.2">
      <c r="E31"/>
    </row>
    <row r="32" spans="5:5" x14ac:dyDescent="0.2">
      <c r="E32"/>
    </row>
    <row r="33" spans="5:5" x14ac:dyDescent="0.2">
      <c r="E33"/>
    </row>
    <row r="34" spans="5:5" x14ac:dyDescent="0.2">
      <c r="E34"/>
    </row>
    <row r="35" spans="5:5" x14ac:dyDescent="0.2">
      <c r="E35"/>
    </row>
    <row r="36" spans="5:5" x14ac:dyDescent="0.2">
      <c r="E36"/>
    </row>
    <row r="37" spans="5:5" x14ac:dyDescent="0.2">
      <c r="E37"/>
    </row>
    <row r="38" spans="5:5" x14ac:dyDescent="0.2">
      <c r="E38"/>
    </row>
    <row r="39" spans="5:5" x14ac:dyDescent="0.2">
      <c r="E39"/>
    </row>
    <row r="40" spans="5:5" x14ac:dyDescent="0.2">
      <c r="E40"/>
    </row>
    <row r="41" spans="5:5" x14ac:dyDescent="0.2">
      <c r="E41"/>
    </row>
    <row r="42" spans="5:5" x14ac:dyDescent="0.2">
      <c r="E42"/>
    </row>
    <row r="43" spans="5:5" x14ac:dyDescent="0.2">
      <c r="E43"/>
    </row>
    <row r="44" spans="5:5" x14ac:dyDescent="0.2">
      <c r="E44"/>
    </row>
    <row r="45" spans="5:5" x14ac:dyDescent="0.2">
      <c r="E45"/>
    </row>
    <row r="46" spans="5:5" x14ac:dyDescent="0.2">
      <c r="E46"/>
    </row>
    <row r="47" spans="5:5" x14ac:dyDescent="0.2">
      <c r="E47"/>
    </row>
    <row r="48" spans="5:5" x14ac:dyDescent="0.2">
      <c r="E48"/>
    </row>
    <row r="49" spans="5:5" x14ac:dyDescent="0.2">
      <c r="E49"/>
    </row>
    <row r="50" spans="5:5" x14ac:dyDescent="0.2">
      <c r="E50"/>
    </row>
    <row r="51" spans="5:5" x14ac:dyDescent="0.2">
      <c r="E51"/>
    </row>
    <row r="52" spans="5:5" x14ac:dyDescent="0.2">
      <c r="E52"/>
    </row>
    <row r="53" spans="5:5" x14ac:dyDescent="0.2">
      <c r="E53"/>
    </row>
    <row r="54" spans="5:5" x14ac:dyDescent="0.2">
      <c r="E54"/>
    </row>
    <row r="55" spans="5:5" x14ac:dyDescent="0.2">
      <c r="E55"/>
    </row>
    <row r="56" spans="5:5" x14ac:dyDescent="0.2">
      <c r="E56"/>
    </row>
    <row r="57" spans="5:5" x14ac:dyDescent="0.2">
      <c r="E57"/>
    </row>
    <row r="58" spans="5:5" x14ac:dyDescent="0.2">
      <c r="E58"/>
    </row>
    <row r="59" spans="5:5" x14ac:dyDescent="0.2">
      <c r="E59"/>
    </row>
    <row r="60" spans="5:5" x14ac:dyDescent="0.2">
      <c r="E60"/>
    </row>
    <row r="61" spans="5:5" x14ac:dyDescent="0.2">
      <c r="E61"/>
    </row>
    <row r="62" spans="5:5" x14ac:dyDescent="0.2">
      <c r="E62"/>
    </row>
    <row r="63" spans="5:5" x14ac:dyDescent="0.2">
      <c r="E63"/>
    </row>
    <row r="64" spans="5:5" x14ac:dyDescent="0.2">
      <c r="E64"/>
    </row>
    <row r="65" spans="5:5" x14ac:dyDescent="0.2">
      <c r="E65"/>
    </row>
    <row r="66" spans="5:5" x14ac:dyDescent="0.2">
      <c r="E66"/>
    </row>
    <row r="67" spans="5:5" x14ac:dyDescent="0.2">
      <c r="E67"/>
    </row>
    <row r="68" spans="5:5" x14ac:dyDescent="0.2">
      <c r="E68"/>
    </row>
    <row r="69" spans="5:5" x14ac:dyDescent="0.2">
      <c r="E69"/>
    </row>
    <row r="70" spans="5:5" x14ac:dyDescent="0.2">
      <c r="E70"/>
    </row>
    <row r="71" spans="5:5" x14ac:dyDescent="0.2">
      <c r="E71"/>
    </row>
    <row r="72" spans="5:5" x14ac:dyDescent="0.2">
      <c r="E72"/>
    </row>
    <row r="73" spans="5:5" x14ac:dyDescent="0.2">
      <c r="E73"/>
    </row>
    <row r="74" spans="5:5" x14ac:dyDescent="0.2">
      <c r="E74"/>
    </row>
    <row r="75" spans="5:5" x14ac:dyDescent="0.2">
      <c r="E75"/>
    </row>
    <row r="76" spans="5:5" x14ac:dyDescent="0.2">
      <c r="E76"/>
    </row>
    <row r="77" spans="5:5" x14ac:dyDescent="0.2">
      <c r="E77"/>
    </row>
    <row r="78" spans="5:5" x14ac:dyDescent="0.2">
      <c r="E78"/>
    </row>
    <row r="79" spans="5:5" x14ac:dyDescent="0.2">
      <c r="E79"/>
    </row>
    <row r="80" spans="5:5" x14ac:dyDescent="0.2">
      <c r="E80"/>
    </row>
    <row r="81" spans="5:5" x14ac:dyDescent="0.2">
      <c r="E81"/>
    </row>
    <row r="82" spans="5:5" x14ac:dyDescent="0.2">
      <c r="E82"/>
    </row>
    <row r="83" spans="5:5" x14ac:dyDescent="0.2">
      <c r="E83"/>
    </row>
    <row r="84" spans="5:5" x14ac:dyDescent="0.2">
      <c r="E84"/>
    </row>
    <row r="85" spans="5:5" x14ac:dyDescent="0.2">
      <c r="E85"/>
    </row>
    <row r="86" spans="5:5" x14ac:dyDescent="0.2">
      <c r="E86"/>
    </row>
    <row r="87" spans="5:5" x14ac:dyDescent="0.2">
      <c r="E87"/>
    </row>
    <row r="88" spans="5:5" x14ac:dyDescent="0.2">
      <c r="E88"/>
    </row>
    <row r="89" spans="5:5" x14ac:dyDescent="0.2">
      <c r="E89"/>
    </row>
    <row r="90" spans="5:5" x14ac:dyDescent="0.2">
      <c r="E90"/>
    </row>
    <row r="91" spans="5:5" x14ac:dyDescent="0.2">
      <c r="E91"/>
    </row>
    <row r="92" spans="5:5" x14ac:dyDescent="0.2">
      <c r="E92"/>
    </row>
    <row r="93" spans="5:5" x14ac:dyDescent="0.2">
      <c r="E93"/>
    </row>
    <row r="94" spans="5:5" x14ac:dyDescent="0.2">
      <c r="E94"/>
    </row>
    <row r="95" spans="5:5" x14ac:dyDescent="0.2">
      <c r="E95"/>
    </row>
    <row r="96" spans="5:5" x14ac:dyDescent="0.2">
      <c r="E96"/>
    </row>
    <row r="97" spans="5:5" x14ac:dyDescent="0.2">
      <c r="E97"/>
    </row>
    <row r="98" spans="5:5" x14ac:dyDescent="0.2">
      <c r="E98"/>
    </row>
    <row r="99" spans="5:5" x14ac:dyDescent="0.2">
      <c r="E99"/>
    </row>
    <row r="100" spans="5:5" x14ac:dyDescent="0.2">
      <c r="E100"/>
    </row>
    <row r="101" spans="5:5" x14ac:dyDescent="0.2">
      <c r="E101"/>
    </row>
    <row r="102" spans="5:5" x14ac:dyDescent="0.2">
      <c r="E102"/>
    </row>
    <row r="103" spans="5:5" x14ac:dyDescent="0.2">
      <c r="E103"/>
    </row>
    <row r="104" spans="5:5" x14ac:dyDescent="0.2">
      <c r="E104"/>
    </row>
    <row r="105" spans="5:5" x14ac:dyDescent="0.2">
      <c r="E105"/>
    </row>
    <row r="106" spans="5:5" x14ac:dyDescent="0.2">
      <c r="E106"/>
    </row>
    <row r="107" spans="5:5" x14ac:dyDescent="0.2">
      <c r="E107"/>
    </row>
    <row r="108" spans="5:5" x14ac:dyDescent="0.2">
      <c r="E108"/>
    </row>
    <row r="109" spans="5:5" x14ac:dyDescent="0.2">
      <c r="E109"/>
    </row>
    <row r="110" spans="5:5" x14ac:dyDescent="0.2">
      <c r="E110"/>
    </row>
    <row r="111" spans="5:5" x14ac:dyDescent="0.2">
      <c r="E111"/>
    </row>
    <row r="112" spans="5:5" x14ac:dyDescent="0.2">
      <c r="E112"/>
    </row>
    <row r="113" spans="5:5" x14ac:dyDescent="0.2">
      <c r="E113"/>
    </row>
    <row r="114" spans="5:5" x14ac:dyDescent="0.2">
      <c r="E114"/>
    </row>
    <row r="115" spans="5:5" x14ac:dyDescent="0.2">
      <c r="E115"/>
    </row>
    <row r="116" spans="5:5" x14ac:dyDescent="0.2">
      <c r="E116"/>
    </row>
    <row r="117" spans="5:5" x14ac:dyDescent="0.2">
      <c r="E117"/>
    </row>
    <row r="118" spans="5:5" x14ac:dyDescent="0.2">
      <c r="E118"/>
    </row>
    <row r="119" spans="5:5" x14ac:dyDescent="0.2">
      <c r="E119"/>
    </row>
    <row r="120" spans="5:5" x14ac:dyDescent="0.2">
      <c r="E120"/>
    </row>
    <row r="121" spans="5:5" x14ac:dyDescent="0.2">
      <c r="E121"/>
    </row>
    <row r="122" spans="5:5" x14ac:dyDescent="0.2">
      <c r="E122"/>
    </row>
    <row r="123" spans="5:5" x14ac:dyDescent="0.2">
      <c r="E123"/>
    </row>
    <row r="124" spans="5:5" x14ac:dyDescent="0.2">
      <c r="E124"/>
    </row>
    <row r="125" spans="5:5" x14ac:dyDescent="0.2">
      <c r="E125"/>
    </row>
    <row r="126" spans="5:5" x14ac:dyDescent="0.2">
      <c r="E126"/>
    </row>
    <row r="127" spans="5:5" x14ac:dyDescent="0.2">
      <c r="E127"/>
    </row>
    <row r="128" spans="5:5" x14ac:dyDescent="0.2">
      <c r="E128"/>
    </row>
    <row r="129" spans="5:5" x14ac:dyDescent="0.2">
      <c r="E129"/>
    </row>
    <row r="130" spans="5:5" x14ac:dyDescent="0.2">
      <c r="E130"/>
    </row>
    <row r="131" spans="5:5" x14ac:dyDescent="0.2">
      <c r="E131"/>
    </row>
    <row r="132" spans="5:5" x14ac:dyDescent="0.2">
      <c r="E132"/>
    </row>
    <row r="133" spans="5:5" x14ac:dyDescent="0.2">
      <c r="E133"/>
    </row>
    <row r="134" spans="5:5" x14ac:dyDescent="0.2">
      <c r="E134"/>
    </row>
    <row r="135" spans="5:5" x14ac:dyDescent="0.2">
      <c r="E135"/>
    </row>
    <row r="136" spans="5:5" x14ac:dyDescent="0.2">
      <c r="E136"/>
    </row>
    <row r="137" spans="5:5" x14ac:dyDescent="0.2">
      <c r="E137"/>
    </row>
    <row r="138" spans="5:5" x14ac:dyDescent="0.2">
      <c r="E138"/>
    </row>
    <row r="139" spans="5:5" x14ac:dyDescent="0.2">
      <c r="E139"/>
    </row>
    <row r="140" spans="5:5" x14ac:dyDescent="0.2">
      <c r="E140"/>
    </row>
    <row r="141" spans="5:5" x14ac:dyDescent="0.2">
      <c r="E141"/>
    </row>
    <row r="142" spans="5:5" x14ac:dyDescent="0.2">
      <c r="E142"/>
    </row>
    <row r="143" spans="5:5" x14ac:dyDescent="0.2">
      <c r="E143"/>
    </row>
    <row r="144" spans="5:5" x14ac:dyDescent="0.2">
      <c r="E144"/>
    </row>
    <row r="145" spans="5:5" x14ac:dyDescent="0.2">
      <c r="E145"/>
    </row>
    <row r="146" spans="5:5" x14ac:dyDescent="0.2">
      <c r="E146"/>
    </row>
    <row r="147" spans="5:5" x14ac:dyDescent="0.2">
      <c r="E147"/>
    </row>
    <row r="148" spans="5:5" x14ac:dyDescent="0.2">
      <c r="E148"/>
    </row>
    <row r="149" spans="5:5" x14ac:dyDescent="0.2">
      <c r="E149"/>
    </row>
    <row r="150" spans="5:5" x14ac:dyDescent="0.2">
      <c r="E150"/>
    </row>
    <row r="151" spans="5:5" x14ac:dyDescent="0.2">
      <c r="E151"/>
    </row>
    <row r="152" spans="5:5" x14ac:dyDescent="0.2">
      <c r="E152"/>
    </row>
    <row r="153" spans="5:5" x14ac:dyDescent="0.2">
      <c r="E153"/>
    </row>
    <row r="154" spans="5:5" x14ac:dyDescent="0.2">
      <c r="E154"/>
    </row>
    <row r="155" spans="5:5" x14ac:dyDescent="0.2">
      <c r="E155"/>
    </row>
    <row r="156" spans="5:5" x14ac:dyDescent="0.2">
      <c r="E156"/>
    </row>
    <row r="157" spans="5:5" x14ac:dyDescent="0.2">
      <c r="E157"/>
    </row>
    <row r="158" spans="5:5" x14ac:dyDescent="0.2">
      <c r="E158"/>
    </row>
    <row r="159" spans="5:5" x14ac:dyDescent="0.2">
      <c r="E159"/>
    </row>
    <row r="160" spans="5:5" x14ac:dyDescent="0.2">
      <c r="E160"/>
    </row>
    <row r="161" spans="5:5" x14ac:dyDescent="0.2">
      <c r="E161"/>
    </row>
    <row r="162" spans="5:5" x14ac:dyDescent="0.2">
      <c r="E162"/>
    </row>
    <row r="163" spans="5:5" x14ac:dyDescent="0.2">
      <c r="E163"/>
    </row>
    <row r="164" spans="5:5" x14ac:dyDescent="0.2">
      <c r="E164"/>
    </row>
    <row r="165" spans="5:5" x14ac:dyDescent="0.2">
      <c r="E165"/>
    </row>
    <row r="166" spans="5:5" x14ac:dyDescent="0.2">
      <c r="E166"/>
    </row>
    <row r="167" spans="5:5" x14ac:dyDescent="0.2">
      <c r="E167"/>
    </row>
    <row r="168" spans="5:5" x14ac:dyDescent="0.2">
      <c r="E168"/>
    </row>
    <row r="169" spans="5:5" x14ac:dyDescent="0.2">
      <c r="E169"/>
    </row>
    <row r="170" spans="5:5" x14ac:dyDescent="0.2">
      <c r="E170"/>
    </row>
    <row r="171" spans="5:5" x14ac:dyDescent="0.2">
      <c r="E171"/>
    </row>
    <row r="172" spans="5:5" x14ac:dyDescent="0.2">
      <c r="E172"/>
    </row>
    <row r="173" spans="5:5" x14ac:dyDescent="0.2">
      <c r="E173"/>
    </row>
    <row r="174" spans="5:5" x14ac:dyDescent="0.2">
      <c r="E174"/>
    </row>
    <row r="175" spans="5:5" x14ac:dyDescent="0.2">
      <c r="E175"/>
    </row>
    <row r="176" spans="5:5" x14ac:dyDescent="0.2">
      <c r="E176"/>
    </row>
    <row r="177" spans="5:5" x14ac:dyDescent="0.2">
      <c r="E177"/>
    </row>
    <row r="178" spans="5:5" x14ac:dyDescent="0.2">
      <c r="E178"/>
    </row>
    <row r="179" spans="5:5" x14ac:dyDescent="0.2">
      <c r="E179"/>
    </row>
    <row r="180" spans="5:5" x14ac:dyDescent="0.2">
      <c r="E180"/>
    </row>
    <row r="181" spans="5:5" x14ac:dyDescent="0.2">
      <c r="E181"/>
    </row>
    <row r="182" spans="5:5" x14ac:dyDescent="0.2">
      <c r="E182"/>
    </row>
    <row r="183" spans="5:5" x14ac:dyDescent="0.2">
      <c r="E183"/>
    </row>
    <row r="184" spans="5:5" x14ac:dyDescent="0.2">
      <c r="E184"/>
    </row>
    <row r="185" spans="5:5" x14ac:dyDescent="0.2">
      <c r="E185"/>
    </row>
    <row r="186" spans="5:5" x14ac:dyDescent="0.2">
      <c r="E186"/>
    </row>
    <row r="187" spans="5:5" x14ac:dyDescent="0.2">
      <c r="E187"/>
    </row>
    <row r="188" spans="5:5" x14ac:dyDescent="0.2">
      <c r="E188"/>
    </row>
    <row r="189" spans="5:5" x14ac:dyDescent="0.2">
      <c r="E189"/>
    </row>
    <row r="190" spans="5:5" x14ac:dyDescent="0.2">
      <c r="E190"/>
    </row>
    <row r="191" spans="5:5" x14ac:dyDescent="0.2">
      <c r="E191"/>
    </row>
    <row r="192" spans="5:5" x14ac:dyDescent="0.2">
      <c r="E192"/>
    </row>
    <row r="193" spans="5:5" x14ac:dyDescent="0.2">
      <c r="E193"/>
    </row>
    <row r="194" spans="5:5" x14ac:dyDescent="0.2">
      <c r="E194"/>
    </row>
    <row r="195" spans="5:5" x14ac:dyDescent="0.2">
      <c r="E195"/>
    </row>
    <row r="196" spans="5:5" x14ac:dyDescent="0.2">
      <c r="E196"/>
    </row>
    <row r="197" spans="5:5" x14ac:dyDescent="0.2">
      <c r="E197"/>
    </row>
    <row r="198" spans="5:5" x14ac:dyDescent="0.2">
      <c r="E198"/>
    </row>
    <row r="199" spans="5:5" x14ac:dyDescent="0.2">
      <c r="E199"/>
    </row>
    <row r="200" spans="5:5" x14ac:dyDescent="0.2">
      <c r="E200"/>
    </row>
    <row r="201" spans="5:5" x14ac:dyDescent="0.2">
      <c r="E201"/>
    </row>
    <row r="202" spans="5:5" x14ac:dyDescent="0.2">
      <c r="E202"/>
    </row>
    <row r="203" spans="5:5" x14ac:dyDescent="0.2">
      <c r="E203"/>
    </row>
    <row r="204" spans="5:5" x14ac:dyDescent="0.2">
      <c r="E204"/>
    </row>
    <row r="205" spans="5:5" x14ac:dyDescent="0.2">
      <c r="E205"/>
    </row>
    <row r="206" spans="5:5" x14ac:dyDescent="0.2">
      <c r="E206"/>
    </row>
    <row r="207" spans="5:5" x14ac:dyDescent="0.2">
      <c r="E207"/>
    </row>
    <row r="208" spans="5:5" x14ac:dyDescent="0.2">
      <c r="E208"/>
    </row>
    <row r="209" spans="5:5" x14ac:dyDescent="0.2">
      <c r="E209"/>
    </row>
    <row r="210" spans="5:5" x14ac:dyDescent="0.2">
      <c r="E210"/>
    </row>
    <row r="211" spans="5:5" x14ac:dyDescent="0.2">
      <c r="E211"/>
    </row>
    <row r="212" spans="5:5" x14ac:dyDescent="0.2">
      <c r="E212"/>
    </row>
    <row r="213" spans="5:5" x14ac:dyDescent="0.2">
      <c r="E213"/>
    </row>
    <row r="214" spans="5:5" x14ac:dyDescent="0.2">
      <c r="E214"/>
    </row>
    <row r="215" spans="5:5" x14ac:dyDescent="0.2">
      <c r="E215"/>
    </row>
    <row r="216" spans="5:5" x14ac:dyDescent="0.2">
      <c r="E216"/>
    </row>
    <row r="217" spans="5:5" x14ac:dyDescent="0.2">
      <c r="E217"/>
    </row>
    <row r="218" spans="5:5" x14ac:dyDescent="0.2">
      <c r="E218"/>
    </row>
    <row r="219" spans="5:5" x14ac:dyDescent="0.2">
      <c r="E219"/>
    </row>
    <row r="220" spans="5:5" x14ac:dyDescent="0.2">
      <c r="E220"/>
    </row>
    <row r="221" spans="5:5" x14ac:dyDescent="0.2">
      <c r="E221"/>
    </row>
    <row r="222" spans="5:5" x14ac:dyDescent="0.2">
      <c r="E222"/>
    </row>
    <row r="223" spans="5:5" x14ac:dyDescent="0.2">
      <c r="E223"/>
    </row>
    <row r="224" spans="5:5" x14ac:dyDescent="0.2">
      <c r="E224"/>
    </row>
    <row r="225" spans="5:5" x14ac:dyDescent="0.2">
      <c r="E225"/>
    </row>
    <row r="226" spans="5:5" x14ac:dyDescent="0.2">
      <c r="E226"/>
    </row>
    <row r="227" spans="5:5" x14ac:dyDescent="0.2">
      <c r="E227"/>
    </row>
    <row r="228" spans="5:5" x14ac:dyDescent="0.2">
      <c r="E228"/>
    </row>
    <row r="229" spans="5:5" x14ac:dyDescent="0.2">
      <c r="E229"/>
    </row>
    <row r="230" spans="5:5" x14ac:dyDescent="0.2">
      <c r="E230"/>
    </row>
    <row r="231" spans="5:5" x14ac:dyDescent="0.2">
      <c r="E231"/>
    </row>
    <row r="232" spans="5:5" x14ac:dyDescent="0.2">
      <c r="E232"/>
    </row>
    <row r="233" spans="5:5" x14ac:dyDescent="0.2">
      <c r="E233"/>
    </row>
    <row r="234" spans="5:5" x14ac:dyDescent="0.2">
      <c r="E234"/>
    </row>
    <row r="235" spans="5:5" x14ac:dyDescent="0.2">
      <c r="E235"/>
    </row>
    <row r="236" spans="5:5" x14ac:dyDescent="0.2">
      <c r="E236"/>
    </row>
    <row r="237" spans="5:5" x14ac:dyDescent="0.2">
      <c r="E237"/>
    </row>
    <row r="238" spans="5:5" x14ac:dyDescent="0.2">
      <c r="E238"/>
    </row>
    <row r="239" spans="5:5" x14ac:dyDescent="0.2">
      <c r="E239"/>
    </row>
    <row r="240" spans="5:5" x14ac:dyDescent="0.2">
      <c r="E240"/>
    </row>
    <row r="241" spans="5:5" x14ac:dyDescent="0.2">
      <c r="E241"/>
    </row>
    <row r="242" spans="5:5" x14ac:dyDescent="0.2">
      <c r="E242"/>
    </row>
    <row r="243" spans="5:5" x14ac:dyDescent="0.2">
      <c r="E243"/>
    </row>
    <row r="244" spans="5:5" x14ac:dyDescent="0.2">
      <c r="E244"/>
    </row>
    <row r="245" spans="5:5" x14ac:dyDescent="0.2">
      <c r="E245"/>
    </row>
    <row r="246" spans="5:5" x14ac:dyDescent="0.2">
      <c r="E246"/>
    </row>
    <row r="247" spans="5:5" x14ac:dyDescent="0.2">
      <c r="E247"/>
    </row>
    <row r="248" spans="5:5" x14ac:dyDescent="0.2">
      <c r="E248"/>
    </row>
    <row r="249" spans="5:5" x14ac:dyDescent="0.2">
      <c r="E249"/>
    </row>
    <row r="250" spans="5:5" x14ac:dyDescent="0.2">
      <c r="E250"/>
    </row>
    <row r="251" spans="5:5" x14ac:dyDescent="0.2">
      <c r="E251"/>
    </row>
    <row r="252" spans="5:5" x14ac:dyDescent="0.2">
      <c r="E252"/>
    </row>
    <row r="253" spans="5:5" x14ac:dyDescent="0.2">
      <c r="E253"/>
    </row>
    <row r="254" spans="5:5" x14ac:dyDescent="0.2">
      <c r="E254"/>
    </row>
    <row r="255" spans="5:5" x14ac:dyDescent="0.2">
      <c r="E255"/>
    </row>
    <row r="256" spans="5:5" x14ac:dyDescent="0.2">
      <c r="E256"/>
    </row>
    <row r="257" spans="5:5" x14ac:dyDescent="0.2">
      <c r="E257"/>
    </row>
    <row r="258" spans="5:5" x14ac:dyDescent="0.2">
      <c r="E258"/>
    </row>
    <row r="259" spans="5:5" x14ac:dyDescent="0.2">
      <c r="E259"/>
    </row>
    <row r="260" spans="5:5" x14ac:dyDescent="0.2">
      <c r="E260"/>
    </row>
    <row r="261" spans="5:5" x14ac:dyDescent="0.2">
      <c r="E261"/>
    </row>
    <row r="262" spans="5:5" x14ac:dyDescent="0.2">
      <c r="E262"/>
    </row>
    <row r="263" spans="5:5" x14ac:dyDescent="0.2">
      <c r="E263"/>
    </row>
    <row r="264" spans="5:5" x14ac:dyDescent="0.2">
      <c r="E264"/>
    </row>
    <row r="265" spans="5:5" x14ac:dyDescent="0.2">
      <c r="E265"/>
    </row>
    <row r="266" spans="5:5" x14ac:dyDescent="0.2">
      <c r="E266"/>
    </row>
    <row r="267" spans="5:5" x14ac:dyDescent="0.2">
      <c r="E267"/>
    </row>
    <row r="268" spans="5:5" x14ac:dyDescent="0.2">
      <c r="E268"/>
    </row>
    <row r="269" spans="5:5" x14ac:dyDescent="0.2">
      <c r="E269"/>
    </row>
    <row r="270" spans="5:5" x14ac:dyDescent="0.2">
      <c r="E270"/>
    </row>
    <row r="271" spans="5:5" x14ac:dyDescent="0.2">
      <c r="E271"/>
    </row>
    <row r="272" spans="5:5" x14ac:dyDescent="0.2">
      <c r="E272"/>
    </row>
    <row r="273" spans="5:5" x14ac:dyDescent="0.2">
      <c r="E273"/>
    </row>
    <row r="274" spans="5:5" x14ac:dyDescent="0.2">
      <c r="E274"/>
    </row>
    <row r="275" spans="5:5" x14ac:dyDescent="0.2">
      <c r="E275"/>
    </row>
    <row r="276" spans="5:5" x14ac:dyDescent="0.2">
      <c r="E276"/>
    </row>
    <row r="277" spans="5:5" x14ac:dyDescent="0.2">
      <c r="E277"/>
    </row>
    <row r="278" spans="5:5" x14ac:dyDescent="0.2">
      <c r="E278"/>
    </row>
    <row r="279" spans="5:5" x14ac:dyDescent="0.2">
      <c r="E279"/>
    </row>
    <row r="280" spans="5:5" x14ac:dyDescent="0.2">
      <c r="E280"/>
    </row>
    <row r="281" spans="5:5" x14ac:dyDescent="0.2">
      <c r="E281"/>
    </row>
    <row r="282" spans="5:5" x14ac:dyDescent="0.2">
      <c r="E282"/>
    </row>
    <row r="283" spans="5:5" x14ac:dyDescent="0.2">
      <c r="E283"/>
    </row>
    <row r="284" spans="5:5" x14ac:dyDescent="0.2">
      <c r="E284"/>
    </row>
    <row r="285" spans="5:5" x14ac:dyDescent="0.2">
      <c r="E285"/>
    </row>
    <row r="286" spans="5:5" x14ac:dyDescent="0.2">
      <c r="E286"/>
    </row>
    <row r="287" spans="5:5" x14ac:dyDescent="0.2">
      <c r="E287"/>
    </row>
    <row r="288" spans="5:5" x14ac:dyDescent="0.2">
      <c r="E288"/>
    </row>
    <row r="289" spans="5:5" x14ac:dyDescent="0.2">
      <c r="E289"/>
    </row>
    <row r="290" spans="5:5" x14ac:dyDescent="0.2">
      <c r="E290"/>
    </row>
    <row r="291" spans="5:5" x14ac:dyDescent="0.2">
      <c r="E291"/>
    </row>
    <row r="292" spans="5:5" x14ac:dyDescent="0.2">
      <c r="E292"/>
    </row>
    <row r="293" spans="5:5" x14ac:dyDescent="0.2">
      <c r="E293"/>
    </row>
    <row r="294" spans="5:5" x14ac:dyDescent="0.2">
      <c r="E294"/>
    </row>
    <row r="295" spans="5:5" x14ac:dyDescent="0.2">
      <c r="E295"/>
    </row>
    <row r="296" spans="5:5" x14ac:dyDescent="0.2">
      <c r="E296"/>
    </row>
    <row r="297" spans="5:5" x14ac:dyDescent="0.2">
      <c r="E297"/>
    </row>
    <row r="298" spans="5:5" x14ac:dyDescent="0.2">
      <c r="E298"/>
    </row>
    <row r="299" spans="5:5" x14ac:dyDescent="0.2">
      <c r="E299"/>
    </row>
    <row r="300" spans="5:5" x14ac:dyDescent="0.2">
      <c r="E300"/>
    </row>
    <row r="301" spans="5:5" x14ac:dyDescent="0.2">
      <c r="E301"/>
    </row>
    <row r="302" spans="5:5" x14ac:dyDescent="0.2">
      <c r="E302"/>
    </row>
    <row r="303" spans="5:5" x14ac:dyDescent="0.2">
      <c r="E303"/>
    </row>
    <row r="304" spans="5:5" x14ac:dyDescent="0.2">
      <c r="E304"/>
    </row>
    <row r="305" spans="5:5" x14ac:dyDescent="0.2">
      <c r="E305"/>
    </row>
    <row r="306" spans="5:5" x14ac:dyDescent="0.2">
      <c r="E306"/>
    </row>
    <row r="307" spans="5:5" x14ac:dyDescent="0.2">
      <c r="E307"/>
    </row>
    <row r="308" spans="5:5" x14ac:dyDescent="0.2">
      <c r="E308"/>
    </row>
    <row r="309" spans="5:5" x14ac:dyDescent="0.2">
      <c r="E309"/>
    </row>
    <row r="310" spans="5:5" x14ac:dyDescent="0.2">
      <c r="E310"/>
    </row>
    <row r="311" spans="5:5" x14ac:dyDescent="0.2">
      <c r="E311"/>
    </row>
    <row r="312" spans="5:5" x14ac:dyDescent="0.2">
      <c r="E312"/>
    </row>
    <row r="313" spans="5:5" x14ac:dyDescent="0.2">
      <c r="E313"/>
    </row>
    <row r="314" spans="5:5" x14ac:dyDescent="0.2">
      <c r="E314"/>
    </row>
    <row r="315" spans="5:5" x14ac:dyDescent="0.2">
      <c r="E315"/>
    </row>
    <row r="316" spans="5:5" x14ac:dyDescent="0.2">
      <c r="E316"/>
    </row>
    <row r="317" spans="5:5" x14ac:dyDescent="0.2">
      <c r="E317"/>
    </row>
    <row r="318" spans="5:5" x14ac:dyDescent="0.2">
      <c r="E318"/>
    </row>
    <row r="319" spans="5:5" x14ac:dyDescent="0.2">
      <c r="E319"/>
    </row>
    <row r="320" spans="5:5" x14ac:dyDescent="0.2">
      <c r="E320"/>
    </row>
    <row r="321" spans="5:5" x14ac:dyDescent="0.2">
      <c r="E321"/>
    </row>
    <row r="322" spans="5:5" x14ac:dyDescent="0.2">
      <c r="E322"/>
    </row>
    <row r="323" spans="5:5" x14ac:dyDescent="0.2">
      <c r="E323"/>
    </row>
    <row r="324" spans="5:5" x14ac:dyDescent="0.2">
      <c r="E324"/>
    </row>
    <row r="325" spans="5:5" x14ac:dyDescent="0.2">
      <c r="E325"/>
    </row>
    <row r="326" spans="5:5" x14ac:dyDescent="0.2">
      <c r="E326"/>
    </row>
    <row r="327" spans="5:5" x14ac:dyDescent="0.2">
      <c r="E327"/>
    </row>
    <row r="328" spans="5:5" x14ac:dyDescent="0.2">
      <c r="E328"/>
    </row>
    <row r="329" spans="5:5" x14ac:dyDescent="0.2">
      <c r="E329"/>
    </row>
    <row r="330" spans="5:5" x14ac:dyDescent="0.2">
      <c r="E330"/>
    </row>
    <row r="331" spans="5:5" x14ac:dyDescent="0.2">
      <c r="E331"/>
    </row>
    <row r="332" spans="5:5" x14ac:dyDescent="0.2">
      <c r="E332"/>
    </row>
    <row r="333" spans="5:5" x14ac:dyDescent="0.2">
      <c r="E333"/>
    </row>
    <row r="334" spans="5:5" x14ac:dyDescent="0.2">
      <c r="E334"/>
    </row>
    <row r="335" spans="5:5" x14ac:dyDescent="0.2">
      <c r="E335"/>
    </row>
    <row r="336" spans="5:5" x14ac:dyDescent="0.2">
      <c r="E336"/>
    </row>
    <row r="337" spans="5:5" x14ac:dyDescent="0.2">
      <c r="E337"/>
    </row>
    <row r="338" spans="5:5" x14ac:dyDescent="0.2">
      <c r="E338"/>
    </row>
    <row r="339" spans="5:5" x14ac:dyDescent="0.2">
      <c r="E339"/>
    </row>
    <row r="340" spans="5:5" x14ac:dyDescent="0.2">
      <c r="E340"/>
    </row>
    <row r="341" spans="5:5" x14ac:dyDescent="0.2">
      <c r="E341"/>
    </row>
    <row r="342" spans="5:5" x14ac:dyDescent="0.2">
      <c r="E342"/>
    </row>
    <row r="343" spans="5:5" x14ac:dyDescent="0.2">
      <c r="E343"/>
    </row>
    <row r="344" spans="5:5" x14ac:dyDescent="0.2">
      <c r="E344"/>
    </row>
    <row r="345" spans="5:5" x14ac:dyDescent="0.2">
      <c r="E345"/>
    </row>
    <row r="346" spans="5:5" x14ac:dyDescent="0.2">
      <c r="E346"/>
    </row>
    <row r="347" spans="5:5" x14ac:dyDescent="0.2">
      <c r="E347"/>
    </row>
    <row r="348" spans="5:5" x14ac:dyDescent="0.2">
      <c r="E348"/>
    </row>
    <row r="349" spans="5:5" x14ac:dyDescent="0.2">
      <c r="E349"/>
    </row>
    <row r="350" spans="5:5" x14ac:dyDescent="0.2">
      <c r="E350"/>
    </row>
    <row r="351" spans="5:5" x14ac:dyDescent="0.2">
      <c r="E351"/>
    </row>
    <row r="352" spans="5:5" x14ac:dyDescent="0.2">
      <c r="E352"/>
    </row>
    <row r="353" spans="5:5" x14ac:dyDescent="0.2">
      <c r="E353"/>
    </row>
    <row r="354" spans="5:5" x14ac:dyDescent="0.2">
      <c r="E354"/>
    </row>
    <row r="355" spans="5:5" x14ac:dyDescent="0.2">
      <c r="E355"/>
    </row>
    <row r="356" spans="5:5" x14ac:dyDescent="0.2">
      <c r="E356"/>
    </row>
    <row r="357" spans="5:5" x14ac:dyDescent="0.2">
      <c r="E357"/>
    </row>
    <row r="358" spans="5:5" x14ac:dyDescent="0.2">
      <c r="E358"/>
    </row>
    <row r="359" spans="5:5" x14ac:dyDescent="0.2">
      <c r="E359"/>
    </row>
    <row r="360" spans="5:5" x14ac:dyDescent="0.2">
      <c r="E360"/>
    </row>
    <row r="361" spans="5:5" x14ac:dyDescent="0.2">
      <c r="E361"/>
    </row>
    <row r="362" spans="5:5" x14ac:dyDescent="0.2">
      <c r="E362"/>
    </row>
    <row r="363" spans="5:5" x14ac:dyDescent="0.2">
      <c r="E363"/>
    </row>
    <row r="364" spans="5:5" x14ac:dyDescent="0.2">
      <c r="E364"/>
    </row>
    <row r="365" spans="5:5" x14ac:dyDescent="0.2">
      <c r="E365"/>
    </row>
    <row r="366" spans="5:5" x14ac:dyDescent="0.2">
      <c r="E366"/>
    </row>
    <row r="367" spans="5:5" x14ac:dyDescent="0.2">
      <c r="E367"/>
    </row>
    <row r="368" spans="5:5" x14ac:dyDescent="0.2">
      <c r="E368"/>
    </row>
    <row r="369" spans="5:5" x14ac:dyDescent="0.2">
      <c r="E369"/>
    </row>
    <row r="370" spans="5:5" x14ac:dyDescent="0.2">
      <c r="E370"/>
    </row>
    <row r="371" spans="5:5" x14ac:dyDescent="0.2">
      <c r="E371"/>
    </row>
    <row r="372" spans="5:5" x14ac:dyDescent="0.2">
      <c r="E372"/>
    </row>
    <row r="373" spans="5:5" x14ac:dyDescent="0.2">
      <c r="E373"/>
    </row>
    <row r="374" spans="5:5" x14ac:dyDescent="0.2">
      <c r="E374"/>
    </row>
    <row r="375" spans="5:5" x14ac:dyDescent="0.2">
      <c r="E375"/>
    </row>
    <row r="376" spans="5:5" x14ac:dyDescent="0.2">
      <c r="E376"/>
    </row>
    <row r="377" spans="5:5" x14ac:dyDescent="0.2">
      <c r="E377"/>
    </row>
    <row r="378" spans="5:5" x14ac:dyDescent="0.2">
      <c r="E378"/>
    </row>
    <row r="379" spans="5:5" x14ac:dyDescent="0.2">
      <c r="E379"/>
    </row>
    <row r="380" spans="5:5" x14ac:dyDescent="0.2">
      <c r="E380"/>
    </row>
    <row r="381" spans="5:5" x14ac:dyDescent="0.2">
      <c r="E381"/>
    </row>
    <row r="382" spans="5:5" x14ac:dyDescent="0.2">
      <c r="E382"/>
    </row>
    <row r="383" spans="5:5" x14ac:dyDescent="0.2">
      <c r="E383"/>
    </row>
    <row r="384" spans="5:5" x14ac:dyDescent="0.2">
      <c r="E384"/>
    </row>
    <row r="385" spans="5:5" x14ac:dyDescent="0.2">
      <c r="E385"/>
    </row>
    <row r="386" spans="5:5" x14ac:dyDescent="0.2">
      <c r="E386"/>
    </row>
    <row r="387" spans="5:5" x14ac:dyDescent="0.2">
      <c r="E387"/>
    </row>
    <row r="388" spans="5:5" x14ac:dyDescent="0.2">
      <c r="E388"/>
    </row>
    <row r="389" spans="5:5" x14ac:dyDescent="0.2">
      <c r="E389"/>
    </row>
    <row r="390" spans="5:5" x14ac:dyDescent="0.2">
      <c r="E390"/>
    </row>
    <row r="391" spans="5:5" x14ac:dyDescent="0.2">
      <c r="E391"/>
    </row>
    <row r="392" spans="5:5" x14ac:dyDescent="0.2">
      <c r="E392"/>
    </row>
    <row r="393" spans="5:5" x14ac:dyDescent="0.2">
      <c r="E393"/>
    </row>
    <row r="394" spans="5:5" x14ac:dyDescent="0.2">
      <c r="E394"/>
    </row>
    <row r="395" spans="5:5" x14ac:dyDescent="0.2">
      <c r="E395"/>
    </row>
    <row r="396" spans="5:5" x14ac:dyDescent="0.2">
      <c r="E396"/>
    </row>
    <row r="397" spans="5:5" x14ac:dyDescent="0.2">
      <c r="E397"/>
    </row>
    <row r="398" spans="5:5" x14ac:dyDescent="0.2">
      <c r="E398"/>
    </row>
    <row r="399" spans="5:5" x14ac:dyDescent="0.2">
      <c r="E399"/>
    </row>
    <row r="400" spans="5:5" x14ac:dyDescent="0.2">
      <c r="E400"/>
    </row>
    <row r="401" spans="5:5" x14ac:dyDescent="0.2">
      <c r="E401"/>
    </row>
    <row r="402" spans="5:5" x14ac:dyDescent="0.2">
      <c r="E402"/>
    </row>
    <row r="403" spans="5:5" x14ac:dyDescent="0.2">
      <c r="E403"/>
    </row>
    <row r="404" spans="5:5" x14ac:dyDescent="0.2">
      <c r="E404"/>
    </row>
    <row r="405" spans="5:5" x14ac:dyDescent="0.2">
      <c r="E405"/>
    </row>
    <row r="406" spans="5:5" x14ac:dyDescent="0.2">
      <c r="E406"/>
    </row>
    <row r="407" spans="5:5" x14ac:dyDescent="0.2">
      <c r="E407"/>
    </row>
    <row r="408" spans="5:5" x14ac:dyDescent="0.2">
      <c r="E408"/>
    </row>
    <row r="409" spans="5:5" x14ac:dyDescent="0.2">
      <c r="E409"/>
    </row>
    <row r="410" spans="5:5" x14ac:dyDescent="0.2">
      <c r="E410"/>
    </row>
    <row r="411" spans="5:5" x14ac:dyDescent="0.2">
      <c r="E411"/>
    </row>
    <row r="412" spans="5:5" x14ac:dyDescent="0.2">
      <c r="E412"/>
    </row>
    <row r="413" spans="5:5" x14ac:dyDescent="0.2">
      <c r="E413"/>
    </row>
    <row r="414" spans="5:5" x14ac:dyDescent="0.2">
      <c r="E414"/>
    </row>
    <row r="415" spans="5:5" x14ac:dyDescent="0.2">
      <c r="E415"/>
    </row>
    <row r="416" spans="5:5" x14ac:dyDescent="0.2">
      <c r="E416"/>
    </row>
    <row r="417" spans="5:5" x14ac:dyDescent="0.2">
      <c r="E417"/>
    </row>
    <row r="418" spans="5:5" x14ac:dyDescent="0.2">
      <c r="E418"/>
    </row>
    <row r="419" spans="5:5" x14ac:dyDescent="0.2">
      <c r="E419"/>
    </row>
    <row r="420" spans="5:5" x14ac:dyDescent="0.2">
      <c r="E420"/>
    </row>
    <row r="421" spans="5:5" x14ac:dyDescent="0.2">
      <c r="E421"/>
    </row>
    <row r="422" spans="5:5" x14ac:dyDescent="0.2">
      <c r="E422"/>
    </row>
    <row r="423" spans="5:5" x14ac:dyDescent="0.2">
      <c r="E423"/>
    </row>
    <row r="424" spans="5:5" x14ac:dyDescent="0.2">
      <c r="E424"/>
    </row>
    <row r="425" spans="5:5" x14ac:dyDescent="0.2">
      <c r="E425"/>
    </row>
    <row r="426" spans="5:5" x14ac:dyDescent="0.2">
      <c r="E426"/>
    </row>
    <row r="427" spans="5:5" x14ac:dyDescent="0.2">
      <c r="E427"/>
    </row>
    <row r="428" spans="5:5" x14ac:dyDescent="0.2">
      <c r="E428"/>
    </row>
    <row r="429" spans="5:5" x14ac:dyDescent="0.2">
      <c r="E429"/>
    </row>
    <row r="430" spans="5:5" x14ac:dyDescent="0.2">
      <c r="E430"/>
    </row>
    <row r="431" spans="5:5" x14ac:dyDescent="0.2">
      <c r="E431"/>
    </row>
    <row r="432" spans="5:5" x14ac:dyDescent="0.2">
      <c r="E432"/>
    </row>
    <row r="433" spans="5:5" x14ac:dyDescent="0.2">
      <c r="E433"/>
    </row>
    <row r="434" spans="5:5" x14ac:dyDescent="0.2">
      <c r="E434"/>
    </row>
    <row r="435" spans="5:5" x14ac:dyDescent="0.2">
      <c r="E435"/>
    </row>
    <row r="436" spans="5:5" x14ac:dyDescent="0.2">
      <c r="E436"/>
    </row>
    <row r="437" spans="5:5" x14ac:dyDescent="0.2">
      <c r="E437"/>
    </row>
    <row r="438" spans="5:5" x14ac:dyDescent="0.2">
      <c r="E438"/>
    </row>
    <row r="439" spans="5:5" x14ac:dyDescent="0.2">
      <c r="E439"/>
    </row>
    <row r="440" spans="5:5" x14ac:dyDescent="0.2">
      <c r="E440"/>
    </row>
    <row r="441" spans="5:5" x14ac:dyDescent="0.2">
      <c r="E441"/>
    </row>
    <row r="442" spans="5:5" x14ac:dyDescent="0.2">
      <c r="E442"/>
    </row>
    <row r="443" spans="5:5" x14ac:dyDescent="0.2">
      <c r="E443"/>
    </row>
    <row r="444" spans="5:5" x14ac:dyDescent="0.2">
      <c r="E444"/>
    </row>
    <row r="445" spans="5:5" x14ac:dyDescent="0.2">
      <c r="E445"/>
    </row>
    <row r="446" spans="5:5" x14ac:dyDescent="0.2">
      <c r="E446"/>
    </row>
    <row r="447" spans="5:5" x14ac:dyDescent="0.2">
      <c r="E447"/>
    </row>
    <row r="448" spans="5:5" x14ac:dyDescent="0.2">
      <c r="E448"/>
    </row>
    <row r="449" spans="5:5" x14ac:dyDescent="0.2">
      <c r="E449"/>
    </row>
    <row r="450" spans="5:5" x14ac:dyDescent="0.2">
      <c r="E450"/>
    </row>
    <row r="451" spans="5:5" x14ac:dyDescent="0.2">
      <c r="E451"/>
    </row>
    <row r="452" spans="5:5" x14ac:dyDescent="0.2">
      <c r="E452"/>
    </row>
    <row r="453" spans="5:5" x14ac:dyDescent="0.2">
      <c r="E453"/>
    </row>
    <row r="454" spans="5:5" x14ac:dyDescent="0.2">
      <c r="E454"/>
    </row>
    <row r="455" spans="5:5" x14ac:dyDescent="0.2">
      <c r="E455"/>
    </row>
    <row r="456" spans="5:5" x14ac:dyDescent="0.2">
      <c r="E456"/>
    </row>
    <row r="457" spans="5:5" x14ac:dyDescent="0.2">
      <c r="E457"/>
    </row>
    <row r="458" spans="5:5" x14ac:dyDescent="0.2">
      <c r="E458"/>
    </row>
    <row r="459" spans="5:5" x14ac:dyDescent="0.2">
      <c r="E459"/>
    </row>
    <row r="460" spans="5:5" x14ac:dyDescent="0.2">
      <c r="E460"/>
    </row>
    <row r="461" spans="5:5" x14ac:dyDescent="0.2">
      <c r="E461"/>
    </row>
    <row r="462" spans="5:5" x14ac:dyDescent="0.2">
      <c r="E462"/>
    </row>
    <row r="463" spans="5:5" x14ac:dyDescent="0.2">
      <c r="E463"/>
    </row>
    <row r="464" spans="5:5" x14ac:dyDescent="0.2">
      <c r="E464"/>
    </row>
    <row r="465" spans="5:5" x14ac:dyDescent="0.2">
      <c r="E465"/>
    </row>
    <row r="466" spans="5:5" x14ac:dyDescent="0.2">
      <c r="E466"/>
    </row>
    <row r="467" spans="5:5" x14ac:dyDescent="0.2">
      <c r="E467"/>
    </row>
    <row r="468" spans="5:5" x14ac:dyDescent="0.2">
      <c r="E468"/>
    </row>
    <row r="469" spans="5:5" x14ac:dyDescent="0.2">
      <c r="E469"/>
    </row>
    <row r="470" spans="5:5" x14ac:dyDescent="0.2">
      <c r="E470"/>
    </row>
    <row r="471" spans="5:5" x14ac:dyDescent="0.2">
      <c r="E471"/>
    </row>
    <row r="472" spans="5:5" x14ac:dyDescent="0.2">
      <c r="E472"/>
    </row>
    <row r="473" spans="5:5" x14ac:dyDescent="0.2">
      <c r="E473"/>
    </row>
    <row r="474" spans="5:5" x14ac:dyDescent="0.2">
      <c r="E474"/>
    </row>
    <row r="475" spans="5:5" x14ac:dyDescent="0.2">
      <c r="E475"/>
    </row>
    <row r="476" spans="5:5" x14ac:dyDescent="0.2">
      <c r="E476"/>
    </row>
    <row r="477" spans="5:5" x14ac:dyDescent="0.2">
      <c r="E477"/>
    </row>
    <row r="478" spans="5:5" x14ac:dyDescent="0.2">
      <c r="E478"/>
    </row>
    <row r="479" spans="5:5" x14ac:dyDescent="0.2">
      <c r="E479"/>
    </row>
    <row r="480" spans="5:5" x14ac:dyDescent="0.2">
      <c r="E480"/>
    </row>
    <row r="481" spans="5:5" x14ac:dyDescent="0.2">
      <c r="E481"/>
    </row>
    <row r="482" spans="5:5" x14ac:dyDescent="0.2">
      <c r="E482"/>
    </row>
    <row r="483" spans="5:5" x14ac:dyDescent="0.2">
      <c r="E483"/>
    </row>
    <row r="484" spans="5:5" x14ac:dyDescent="0.2">
      <c r="E484"/>
    </row>
    <row r="485" spans="5:5" x14ac:dyDescent="0.2">
      <c r="E485"/>
    </row>
    <row r="486" spans="5:5" x14ac:dyDescent="0.2">
      <c r="E486"/>
    </row>
    <row r="487" spans="5:5" x14ac:dyDescent="0.2">
      <c r="E487"/>
    </row>
    <row r="488" spans="5:5" x14ac:dyDescent="0.2">
      <c r="E488"/>
    </row>
    <row r="489" spans="5:5" x14ac:dyDescent="0.2">
      <c r="E489"/>
    </row>
    <row r="490" spans="5:5" x14ac:dyDescent="0.2">
      <c r="E490"/>
    </row>
    <row r="491" spans="5:5" x14ac:dyDescent="0.2">
      <c r="E491"/>
    </row>
    <row r="492" spans="5:5" x14ac:dyDescent="0.2">
      <c r="E492"/>
    </row>
    <row r="493" spans="5:5" x14ac:dyDescent="0.2">
      <c r="E493"/>
    </row>
    <row r="494" spans="5:5" x14ac:dyDescent="0.2">
      <c r="E494"/>
    </row>
    <row r="495" spans="5:5" x14ac:dyDescent="0.2">
      <c r="E495"/>
    </row>
    <row r="496" spans="5:5" x14ac:dyDescent="0.2">
      <c r="E496"/>
    </row>
    <row r="497" spans="5:5" x14ac:dyDescent="0.2">
      <c r="E497"/>
    </row>
    <row r="498" spans="5:5" x14ac:dyDescent="0.2">
      <c r="E498"/>
    </row>
    <row r="499" spans="5:5" x14ac:dyDescent="0.2">
      <c r="E499"/>
    </row>
    <row r="500" spans="5:5" x14ac:dyDescent="0.2">
      <c r="E500"/>
    </row>
    <row r="501" spans="5:5" x14ac:dyDescent="0.2">
      <c r="E501"/>
    </row>
    <row r="502" spans="5:5" x14ac:dyDescent="0.2">
      <c r="E502"/>
    </row>
    <row r="503" spans="5:5" x14ac:dyDescent="0.2">
      <c r="E503"/>
    </row>
    <row r="504" spans="5:5" x14ac:dyDescent="0.2">
      <c r="E504"/>
    </row>
    <row r="505" spans="5:5" x14ac:dyDescent="0.2">
      <c r="E505"/>
    </row>
    <row r="506" spans="5:5" x14ac:dyDescent="0.2">
      <c r="E506"/>
    </row>
    <row r="507" spans="5:5" x14ac:dyDescent="0.2">
      <c r="E507"/>
    </row>
    <row r="508" spans="5:5" x14ac:dyDescent="0.2">
      <c r="E508"/>
    </row>
    <row r="509" spans="5:5" x14ac:dyDescent="0.2">
      <c r="E509"/>
    </row>
    <row r="510" spans="5:5" x14ac:dyDescent="0.2">
      <c r="E510"/>
    </row>
    <row r="511" spans="5:5" x14ac:dyDescent="0.2">
      <c r="E511"/>
    </row>
    <row r="512" spans="5:5" x14ac:dyDescent="0.2">
      <c r="E512"/>
    </row>
    <row r="513" spans="5:5" x14ac:dyDescent="0.2">
      <c r="E513"/>
    </row>
    <row r="514" spans="5:5" x14ac:dyDescent="0.2">
      <c r="E514"/>
    </row>
    <row r="515" spans="5:5" x14ac:dyDescent="0.2">
      <c r="E515"/>
    </row>
    <row r="516" spans="5:5" x14ac:dyDescent="0.2">
      <c r="E516"/>
    </row>
    <row r="517" spans="5:5" x14ac:dyDescent="0.2">
      <c r="E517"/>
    </row>
    <row r="518" spans="5:5" x14ac:dyDescent="0.2">
      <c r="E518"/>
    </row>
    <row r="519" spans="5:5" x14ac:dyDescent="0.2">
      <c r="E519"/>
    </row>
    <row r="520" spans="5:5" x14ac:dyDescent="0.2">
      <c r="E520"/>
    </row>
    <row r="521" spans="5:5" x14ac:dyDescent="0.2">
      <c r="E521"/>
    </row>
    <row r="522" spans="5:5" x14ac:dyDescent="0.2">
      <c r="E522"/>
    </row>
    <row r="523" spans="5:5" x14ac:dyDescent="0.2">
      <c r="E523"/>
    </row>
    <row r="524" spans="5:5" x14ac:dyDescent="0.2">
      <c r="E524"/>
    </row>
    <row r="525" spans="5:5" x14ac:dyDescent="0.2">
      <c r="E525"/>
    </row>
    <row r="526" spans="5:5" x14ac:dyDescent="0.2">
      <c r="E526"/>
    </row>
    <row r="527" spans="5:5" x14ac:dyDescent="0.2">
      <c r="E527"/>
    </row>
    <row r="528" spans="5:5" x14ac:dyDescent="0.2">
      <c r="E528"/>
    </row>
    <row r="529" spans="5:5" x14ac:dyDescent="0.2">
      <c r="E529"/>
    </row>
    <row r="530" spans="5:5" x14ac:dyDescent="0.2">
      <c r="E530"/>
    </row>
    <row r="531" spans="5:5" x14ac:dyDescent="0.2">
      <c r="E531"/>
    </row>
    <row r="532" spans="5:5" x14ac:dyDescent="0.2">
      <c r="E532"/>
    </row>
    <row r="533" spans="5:5" x14ac:dyDescent="0.2">
      <c r="E533"/>
    </row>
    <row r="534" spans="5:5" x14ac:dyDescent="0.2">
      <c r="E534"/>
    </row>
    <row r="535" spans="5:5" x14ac:dyDescent="0.2">
      <c r="E535"/>
    </row>
    <row r="536" spans="5:5" x14ac:dyDescent="0.2">
      <c r="E536"/>
    </row>
    <row r="537" spans="5:5" x14ac:dyDescent="0.2">
      <c r="E537"/>
    </row>
    <row r="538" spans="5:5" x14ac:dyDescent="0.2">
      <c r="E538"/>
    </row>
    <row r="539" spans="5:5" x14ac:dyDescent="0.2">
      <c r="E539"/>
    </row>
    <row r="540" spans="5:5" x14ac:dyDescent="0.2">
      <c r="E540"/>
    </row>
    <row r="541" spans="5:5" x14ac:dyDescent="0.2">
      <c r="E541"/>
    </row>
    <row r="542" spans="5:5" x14ac:dyDescent="0.2">
      <c r="E542"/>
    </row>
    <row r="543" spans="5:5" x14ac:dyDescent="0.2">
      <c r="E543"/>
    </row>
    <row r="544" spans="5:5" x14ac:dyDescent="0.2">
      <c r="E544"/>
    </row>
    <row r="545" spans="5:5" x14ac:dyDescent="0.2">
      <c r="E545"/>
    </row>
    <row r="546" spans="5:5" x14ac:dyDescent="0.2">
      <c r="E546"/>
    </row>
    <row r="547" spans="5:5" x14ac:dyDescent="0.2">
      <c r="E547"/>
    </row>
    <row r="548" spans="5:5" x14ac:dyDescent="0.2">
      <c r="E548"/>
    </row>
    <row r="549" spans="5:5" x14ac:dyDescent="0.2">
      <c r="E549"/>
    </row>
    <row r="550" spans="5:5" x14ac:dyDescent="0.2">
      <c r="E550"/>
    </row>
    <row r="551" spans="5:5" x14ac:dyDescent="0.2">
      <c r="E551"/>
    </row>
    <row r="552" spans="5:5" x14ac:dyDescent="0.2">
      <c r="E552"/>
    </row>
    <row r="553" spans="5:5" x14ac:dyDescent="0.2">
      <c r="E553"/>
    </row>
    <row r="554" spans="5:5" x14ac:dyDescent="0.2">
      <c r="E554"/>
    </row>
    <row r="555" spans="5:5" x14ac:dyDescent="0.2">
      <c r="E555"/>
    </row>
    <row r="556" spans="5:5" x14ac:dyDescent="0.2">
      <c r="E556"/>
    </row>
    <row r="557" spans="5:5" x14ac:dyDescent="0.2">
      <c r="E557"/>
    </row>
    <row r="558" spans="5:5" x14ac:dyDescent="0.2">
      <c r="E558"/>
    </row>
    <row r="559" spans="5:5" x14ac:dyDescent="0.2">
      <c r="E559"/>
    </row>
    <row r="560" spans="5:5" x14ac:dyDescent="0.2">
      <c r="E560"/>
    </row>
    <row r="561" spans="5:5" x14ac:dyDescent="0.2">
      <c r="E561"/>
    </row>
    <row r="562" spans="5:5" x14ac:dyDescent="0.2">
      <c r="E562"/>
    </row>
    <row r="563" spans="5:5" x14ac:dyDescent="0.2">
      <c r="E563"/>
    </row>
    <row r="564" spans="5:5" x14ac:dyDescent="0.2">
      <c r="E564"/>
    </row>
    <row r="565" spans="5:5" x14ac:dyDescent="0.2">
      <c r="E565"/>
    </row>
    <row r="566" spans="5:5" x14ac:dyDescent="0.2">
      <c r="E566"/>
    </row>
    <row r="567" spans="5:5" x14ac:dyDescent="0.2">
      <c r="E567"/>
    </row>
    <row r="568" spans="5:5" x14ac:dyDescent="0.2">
      <c r="E568"/>
    </row>
    <row r="569" spans="5:5" x14ac:dyDescent="0.2">
      <c r="E569"/>
    </row>
    <row r="570" spans="5:5" x14ac:dyDescent="0.2">
      <c r="E570"/>
    </row>
    <row r="571" spans="5:5" x14ac:dyDescent="0.2">
      <c r="E571"/>
    </row>
    <row r="572" spans="5:5" x14ac:dyDescent="0.2">
      <c r="E572"/>
    </row>
    <row r="573" spans="5:5" x14ac:dyDescent="0.2">
      <c r="E573"/>
    </row>
    <row r="574" spans="5:5" x14ac:dyDescent="0.2">
      <c r="E574"/>
    </row>
    <row r="575" spans="5:5" x14ac:dyDescent="0.2">
      <c r="E575"/>
    </row>
    <row r="576" spans="5:5" x14ac:dyDescent="0.2">
      <c r="E576"/>
    </row>
    <row r="577" spans="5:5" x14ac:dyDescent="0.2">
      <c r="E577"/>
    </row>
    <row r="578" spans="5:5" x14ac:dyDescent="0.2">
      <c r="E578"/>
    </row>
    <row r="579" spans="5:5" x14ac:dyDescent="0.2">
      <c r="E579"/>
    </row>
    <row r="580" spans="5:5" x14ac:dyDescent="0.2">
      <c r="E580"/>
    </row>
    <row r="581" spans="5:5" x14ac:dyDescent="0.2">
      <c r="E581"/>
    </row>
    <row r="582" spans="5:5" x14ac:dyDescent="0.2">
      <c r="E582"/>
    </row>
    <row r="583" spans="5:5" x14ac:dyDescent="0.2">
      <c r="E583"/>
    </row>
    <row r="584" spans="5:5" x14ac:dyDescent="0.2">
      <c r="E584"/>
    </row>
    <row r="585" spans="5:5" x14ac:dyDescent="0.2">
      <c r="E585"/>
    </row>
    <row r="586" spans="5:5" x14ac:dyDescent="0.2">
      <c r="E586"/>
    </row>
    <row r="587" spans="5:5" x14ac:dyDescent="0.2">
      <c r="E587"/>
    </row>
    <row r="588" spans="5:5" x14ac:dyDescent="0.2">
      <c r="E588"/>
    </row>
    <row r="589" spans="5:5" x14ac:dyDescent="0.2">
      <c r="E589"/>
    </row>
    <row r="590" spans="5:5" x14ac:dyDescent="0.2">
      <c r="E590"/>
    </row>
    <row r="591" spans="5:5" x14ac:dyDescent="0.2">
      <c r="E591"/>
    </row>
    <row r="592" spans="5:5" x14ac:dyDescent="0.2">
      <c r="E592"/>
    </row>
    <row r="593" spans="5:5" x14ac:dyDescent="0.2">
      <c r="E593"/>
    </row>
    <row r="594" spans="5:5" x14ac:dyDescent="0.2">
      <c r="E594"/>
    </row>
    <row r="595" spans="5:5" x14ac:dyDescent="0.2">
      <c r="E595"/>
    </row>
    <row r="596" spans="5:5" x14ac:dyDescent="0.2">
      <c r="E596"/>
    </row>
    <row r="597" spans="5:5" x14ac:dyDescent="0.2">
      <c r="E597"/>
    </row>
    <row r="598" spans="5:5" x14ac:dyDescent="0.2">
      <c r="E598"/>
    </row>
    <row r="599" spans="5:5" x14ac:dyDescent="0.2">
      <c r="E599"/>
    </row>
    <row r="600" spans="5:5" x14ac:dyDescent="0.2">
      <c r="E600"/>
    </row>
    <row r="601" spans="5:5" x14ac:dyDescent="0.2">
      <c r="E601"/>
    </row>
    <row r="602" spans="5:5" x14ac:dyDescent="0.2">
      <c r="E602"/>
    </row>
    <row r="603" spans="5:5" x14ac:dyDescent="0.2">
      <c r="E603"/>
    </row>
    <row r="604" spans="5:5" x14ac:dyDescent="0.2">
      <c r="E604"/>
    </row>
    <row r="605" spans="5:5" x14ac:dyDescent="0.2">
      <c r="E605"/>
    </row>
    <row r="606" spans="5:5" x14ac:dyDescent="0.2">
      <c r="E606"/>
    </row>
    <row r="607" spans="5:5" x14ac:dyDescent="0.2">
      <c r="E607"/>
    </row>
    <row r="608" spans="5:5" x14ac:dyDescent="0.2">
      <c r="E608"/>
    </row>
    <row r="609" spans="5:5" x14ac:dyDescent="0.2">
      <c r="E609"/>
    </row>
    <row r="610" spans="5:5" x14ac:dyDescent="0.2">
      <c r="E610"/>
    </row>
    <row r="611" spans="5:5" x14ac:dyDescent="0.2">
      <c r="E611"/>
    </row>
    <row r="612" spans="5:5" x14ac:dyDescent="0.2">
      <c r="E612"/>
    </row>
    <row r="613" spans="5:5" x14ac:dyDescent="0.2">
      <c r="E613"/>
    </row>
    <row r="614" spans="5:5" x14ac:dyDescent="0.2">
      <c r="E614"/>
    </row>
    <row r="615" spans="5:5" x14ac:dyDescent="0.2">
      <c r="E615"/>
    </row>
    <row r="616" spans="5:5" x14ac:dyDescent="0.2">
      <c r="E616"/>
    </row>
    <row r="617" spans="5:5" x14ac:dyDescent="0.2">
      <c r="E617"/>
    </row>
    <row r="618" spans="5:5" x14ac:dyDescent="0.2">
      <c r="E618"/>
    </row>
    <row r="619" spans="5:5" x14ac:dyDescent="0.2">
      <c r="E619"/>
    </row>
    <row r="620" spans="5:5" x14ac:dyDescent="0.2">
      <c r="E620"/>
    </row>
    <row r="621" spans="5:5" x14ac:dyDescent="0.2">
      <c r="E621"/>
    </row>
    <row r="622" spans="5:5" x14ac:dyDescent="0.2">
      <c r="E622"/>
    </row>
    <row r="623" spans="5:5" x14ac:dyDescent="0.2">
      <c r="E623"/>
    </row>
    <row r="624" spans="5:5" x14ac:dyDescent="0.2">
      <c r="E624"/>
    </row>
    <row r="625" spans="5:5" x14ac:dyDescent="0.2">
      <c r="E625"/>
    </row>
    <row r="626" spans="5:5" x14ac:dyDescent="0.2">
      <c r="E626"/>
    </row>
    <row r="627" spans="5:5" x14ac:dyDescent="0.2">
      <c r="E627"/>
    </row>
    <row r="628" spans="5:5" x14ac:dyDescent="0.2">
      <c r="E628"/>
    </row>
    <row r="629" spans="5:5" x14ac:dyDescent="0.2">
      <c r="E629"/>
    </row>
    <row r="630" spans="5:5" x14ac:dyDescent="0.2">
      <c r="E630"/>
    </row>
    <row r="631" spans="5:5" x14ac:dyDescent="0.2">
      <c r="E631"/>
    </row>
    <row r="632" spans="5:5" x14ac:dyDescent="0.2">
      <c r="E632"/>
    </row>
    <row r="633" spans="5:5" x14ac:dyDescent="0.2">
      <c r="E633"/>
    </row>
    <row r="634" spans="5:5" x14ac:dyDescent="0.2">
      <c r="E634"/>
    </row>
    <row r="635" spans="5:5" x14ac:dyDescent="0.2">
      <c r="E635"/>
    </row>
    <row r="636" spans="5:5" x14ac:dyDescent="0.2">
      <c r="E636"/>
    </row>
    <row r="637" spans="5:5" x14ac:dyDescent="0.2">
      <c r="E637"/>
    </row>
    <row r="638" spans="5:5" x14ac:dyDescent="0.2">
      <c r="E638"/>
    </row>
    <row r="639" spans="5:5" x14ac:dyDescent="0.2">
      <c r="E639"/>
    </row>
    <row r="640" spans="5:5" x14ac:dyDescent="0.2">
      <c r="E640"/>
    </row>
    <row r="641" spans="5:5" x14ac:dyDescent="0.2">
      <c r="E641"/>
    </row>
    <row r="642" spans="5:5" x14ac:dyDescent="0.2">
      <c r="E642"/>
    </row>
    <row r="643" spans="5:5" x14ac:dyDescent="0.2">
      <c r="E643"/>
    </row>
    <row r="644" spans="5:5" x14ac:dyDescent="0.2">
      <c r="E644"/>
    </row>
    <row r="645" spans="5:5" x14ac:dyDescent="0.2">
      <c r="E645"/>
    </row>
    <row r="646" spans="5:5" x14ac:dyDescent="0.2">
      <c r="E646"/>
    </row>
    <row r="647" spans="5:5" x14ac:dyDescent="0.2">
      <c r="E647"/>
    </row>
    <row r="648" spans="5:5" x14ac:dyDescent="0.2">
      <c r="E648"/>
    </row>
    <row r="649" spans="5:5" x14ac:dyDescent="0.2">
      <c r="E649"/>
    </row>
    <row r="650" spans="5:5" x14ac:dyDescent="0.2">
      <c r="E650"/>
    </row>
    <row r="651" spans="5:5" x14ac:dyDescent="0.2">
      <c r="E651"/>
    </row>
    <row r="652" spans="5:5" x14ac:dyDescent="0.2">
      <c r="E652"/>
    </row>
    <row r="653" spans="5:5" x14ac:dyDescent="0.2">
      <c r="E653"/>
    </row>
    <row r="654" spans="5:5" x14ac:dyDescent="0.2">
      <c r="E654"/>
    </row>
    <row r="655" spans="5:5" x14ac:dyDescent="0.2">
      <c r="E655"/>
    </row>
    <row r="656" spans="5:5" x14ac:dyDescent="0.2">
      <c r="E656"/>
    </row>
    <row r="657" spans="5:5" x14ac:dyDescent="0.2">
      <c r="E657"/>
    </row>
    <row r="658" spans="5:5" x14ac:dyDescent="0.2">
      <c r="E658"/>
    </row>
    <row r="659" spans="5:5" x14ac:dyDescent="0.2">
      <c r="E659"/>
    </row>
    <row r="660" spans="5:5" x14ac:dyDescent="0.2">
      <c r="E660"/>
    </row>
    <row r="661" spans="5:5" x14ac:dyDescent="0.2">
      <c r="E661"/>
    </row>
    <row r="662" spans="5:5" x14ac:dyDescent="0.2">
      <c r="E662"/>
    </row>
    <row r="663" spans="5:5" x14ac:dyDescent="0.2">
      <c r="E663"/>
    </row>
    <row r="664" spans="5:5" x14ac:dyDescent="0.2">
      <c r="E664"/>
    </row>
    <row r="665" spans="5:5" x14ac:dyDescent="0.2">
      <c r="E665"/>
    </row>
    <row r="666" spans="5:5" x14ac:dyDescent="0.2">
      <c r="E666"/>
    </row>
    <row r="667" spans="5:5" x14ac:dyDescent="0.2">
      <c r="E667"/>
    </row>
    <row r="668" spans="5:5" x14ac:dyDescent="0.2">
      <c r="E668"/>
    </row>
    <row r="669" spans="5:5" x14ac:dyDescent="0.2">
      <c r="E669"/>
    </row>
    <row r="670" spans="5:5" x14ac:dyDescent="0.2">
      <c r="E670"/>
    </row>
    <row r="671" spans="5:5" x14ac:dyDescent="0.2">
      <c r="E671"/>
    </row>
    <row r="672" spans="5:5" x14ac:dyDescent="0.2">
      <c r="E672"/>
    </row>
    <row r="673" spans="5:5" x14ac:dyDescent="0.2">
      <c r="E673"/>
    </row>
    <row r="674" spans="5:5" x14ac:dyDescent="0.2">
      <c r="E674"/>
    </row>
    <row r="675" spans="5:5" x14ac:dyDescent="0.2">
      <c r="E675"/>
    </row>
    <row r="676" spans="5:5" x14ac:dyDescent="0.2">
      <c r="E676"/>
    </row>
    <row r="677" spans="5:5" x14ac:dyDescent="0.2">
      <c r="E677"/>
    </row>
    <row r="678" spans="5:5" x14ac:dyDescent="0.2">
      <c r="E678"/>
    </row>
    <row r="679" spans="5:5" x14ac:dyDescent="0.2">
      <c r="E679"/>
    </row>
    <row r="680" spans="5:5" x14ac:dyDescent="0.2">
      <c r="E680"/>
    </row>
    <row r="681" spans="5:5" x14ac:dyDescent="0.2">
      <c r="E681"/>
    </row>
    <row r="682" spans="5:5" x14ac:dyDescent="0.2">
      <c r="E682"/>
    </row>
    <row r="683" spans="5:5" x14ac:dyDescent="0.2">
      <c r="E683"/>
    </row>
    <row r="684" spans="5:5" x14ac:dyDescent="0.2">
      <c r="E684"/>
    </row>
    <row r="685" spans="5:5" x14ac:dyDescent="0.2">
      <c r="E685"/>
    </row>
    <row r="686" spans="5:5" x14ac:dyDescent="0.2">
      <c r="E686"/>
    </row>
    <row r="687" spans="5:5" x14ac:dyDescent="0.2">
      <c r="E687"/>
    </row>
    <row r="688" spans="5:5" x14ac:dyDescent="0.2">
      <c r="E688"/>
    </row>
    <row r="689" spans="5:5" x14ac:dyDescent="0.2">
      <c r="E689"/>
    </row>
    <row r="690" spans="5:5" x14ac:dyDescent="0.2">
      <c r="E690"/>
    </row>
    <row r="691" spans="5:5" x14ac:dyDescent="0.2">
      <c r="E691"/>
    </row>
    <row r="692" spans="5:5" x14ac:dyDescent="0.2">
      <c r="E692"/>
    </row>
    <row r="693" spans="5:5" x14ac:dyDescent="0.2">
      <c r="E693"/>
    </row>
    <row r="694" spans="5:5" x14ac:dyDescent="0.2">
      <c r="E694"/>
    </row>
    <row r="695" spans="5:5" x14ac:dyDescent="0.2">
      <c r="E695"/>
    </row>
    <row r="696" spans="5:5" x14ac:dyDescent="0.2">
      <c r="E696"/>
    </row>
    <row r="697" spans="5:5" x14ac:dyDescent="0.2">
      <c r="E697"/>
    </row>
    <row r="698" spans="5:5" x14ac:dyDescent="0.2">
      <c r="E698"/>
    </row>
    <row r="699" spans="5:5" x14ac:dyDescent="0.2">
      <c r="E699"/>
    </row>
    <row r="700" spans="5:5" x14ac:dyDescent="0.2">
      <c r="E700"/>
    </row>
    <row r="701" spans="5:5" x14ac:dyDescent="0.2">
      <c r="E701"/>
    </row>
    <row r="702" spans="5:5" x14ac:dyDescent="0.2">
      <c r="E702"/>
    </row>
    <row r="703" spans="5:5" x14ac:dyDescent="0.2">
      <c r="E703"/>
    </row>
    <row r="704" spans="5:5" x14ac:dyDescent="0.2">
      <c r="E704"/>
    </row>
    <row r="705" spans="5:5" x14ac:dyDescent="0.2">
      <c r="E705"/>
    </row>
    <row r="706" spans="5:5" x14ac:dyDescent="0.2">
      <c r="E706"/>
    </row>
    <row r="707" spans="5:5" x14ac:dyDescent="0.2">
      <c r="E707"/>
    </row>
    <row r="708" spans="5:5" x14ac:dyDescent="0.2">
      <c r="E708"/>
    </row>
    <row r="709" spans="5:5" x14ac:dyDescent="0.2">
      <c r="E709"/>
    </row>
    <row r="710" spans="5:5" x14ac:dyDescent="0.2">
      <c r="E710"/>
    </row>
    <row r="711" spans="5:5" x14ac:dyDescent="0.2">
      <c r="E711"/>
    </row>
    <row r="712" spans="5:5" x14ac:dyDescent="0.2">
      <c r="E712"/>
    </row>
    <row r="713" spans="5:5" x14ac:dyDescent="0.2">
      <c r="E713"/>
    </row>
    <row r="714" spans="5:5" x14ac:dyDescent="0.2">
      <c r="E714"/>
    </row>
    <row r="715" spans="5:5" x14ac:dyDescent="0.2">
      <c r="E715"/>
    </row>
    <row r="716" spans="5:5" x14ac:dyDescent="0.2">
      <c r="E716"/>
    </row>
    <row r="717" spans="5:5" x14ac:dyDescent="0.2">
      <c r="E717"/>
    </row>
    <row r="718" spans="5:5" x14ac:dyDescent="0.2">
      <c r="E718"/>
    </row>
    <row r="719" spans="5:5" x14ac:dyDescent="0.2">
      <c r="E719"/>
    </row>
    <row r="720" spans="5:5" x14ac:dyDescent="0.2">
      <c r="E720"/>
    </row>
    <row r="721" spans="5:5" x14ac:dyDescent="0.2">
      <c r="E721"/>
    </row>
    <row r="722" spans="5:5" x14ac:dyDescent="0.2">
      <c r="E722"/>
    </row>
    <row r="723" spans="5:5" x14ac:dyDescent="0.2">
      <c r="E723"/>
    </row>
    <row r="724" spans="5:5" x14ac:dyDescent="0.2">
      <c r="E724"/>
    </row>
    <row r="725" spans="5:5" x14ac:dyDescent="0.2">
      <c r="E725"/>
    </row>
    <row r="726" spans="5:5" x14ac:dyDescent="0.2">
      <c r="E726"/>
    </row>
    <row r="727" spans="5:5" x14ac:dyDescent="0.2">
      <c r="E727"/>
    </row>
    <row r="728" spans="5:5" x14ac:dyDescent="0.2">
      <c r="E728"/>
    </row>
    <row r="729" spans="5:5" x14ac:dyDescent="0.2">
      <c r="E729"/>
    </row>
    <row r="730" spans="5:5" x14ac:dyDescent="0.2">
      <c r="E730"/>
    </row>
    <row r="731" spans="5:5" x14ac:dyDescent="0.2">
      <c r="E731"/>
    </row>
    <row r="732" spans="5:5" x14ac:dyDescent="0.2">
      <c r="E732"/>
    </row>
    <row r="733" spans="5:5" x14ac:dyDescent="0.2">
      <c r="E733"/>
    </row>
    <row r="734" spans="5:5" x14ac:dyDescent="0.2">
      <c r="E734"/>
    </row>
    <row r="735" spans="5:5" x14ac:dyDescent="0.2">
      <c r="E735"/>
    </row>
    <row r="736" spans="5:5" x14ac:dyDescent="0.2">
      <c r="E736"/>
    </row>
    <row r="737" spans="5:5" x14ac:dyDescent="0.2">
      <c r="E737"/>
    </row>
    <row r="738" spans="5:5" x14ac:dyDescent="0.2">
      <c r="E738"/>
    </row>
    <row r="739" spans="5:5" x14ac:dyDescent="0.2">
      <c r="E739"/>
    </row>
    <row r="740" spans="5:5" x14ac:dyDescent="0.2">
      <c r="E740"/>
    </row>
    <row r="741" spans="5:5" x14ac:dyDescent="0.2">
      <c r="E741"/>
    </row>
    <row r="742" spans="5:5" x14ac:dyDescent="0.2">
      <c r="E742"/>
    </row>
    <row r="743" spans="5:5" x14ac:dyDescent="0.2">
      <c r="E743"/>
    </row>
    <row r="744" spans="5:5" x14ac:dyDescent="0.2">
      <c r="E744"/>
    </row>
    <row r="745" spans="5:5" x14ac:dyDescent="0.2">
      <c r="E745"/>
    </row>
    <row r="746" spans="5:5" x14ac:dyDescent="0.2">
      <c r="E746"/>
    </row>
    <row r="747" spans="5:5" x14ac:dyDescent="0.2">
      <c r="E747"/>
    </row>
    <row r="748" spans="5:5" x14ac:dyDescent="0.2">
      <c r="E748"/>
    </row>
    <row r="749" spans="5:5" x14ac:dyDescent="0.2">
      <c r="E749"/>
    </row>
    <row r="750" spans="5:5" x14ac:dyDescent="0.2">
      <c r="E750"/>
    </row>
    <row r="751" spans="5:5" x14ac:dyDescent="0.2">
      <c r="E751"/>
    </row>
    <row r="752" spans="5:5" x14ac:dyDescent="0.2">
      <c r="E752"/>
    </row>
    <row r="753" spans="5:5" x14ac:dyDescent="0.2">
      <c r="E753"/>
    </row>
    <row r="754" spans="5:5" x14ac:dyDescent="0.2">
      <c r="E754"/>
    </row>
    <row r="755" spans="5:5" x14ac:dyDescent="0.2">
      <c r="E755"/>
    </row>
    <row r="756" spans="5:5" x14ac:dyDescent="0.2">
      <c r="E756"/>
    </row>
    <row r="757" spans="5:5" x14ac:dyDescent="0.2">
      <c r="E757"/>
    </row>
    <row r="758" spans="5:5" x14ac:dyDescent="0.2">
      <c r="E758"/>
    </row>
    <row r="759" spans="5:5" x14ac:dyDescent="0.2">
      <c r="E759"/>
    </row>
    <row r="760" spans="5:5" x14ac:dyDescent="0.2">
      <c r="E760"/>
    </row>
    <row r="761" spans="5:5" x14ac:dyDescent="0.2">
      <c r="E761"/>
    </row>
    <row r="762" spans="5:5" x14ac:dyDescent="0.2">
      <c r="E762"/>
    </row>
    <row r="763" spans="5:5" x14ac:dyDescent="0.2">
      <c r="E763"/>
    </row>
    <row r="764" spans="5:5" x14ac:dyDescent="0.2">
      <c r="E764"/>
    </row>
    <row r="765" spans="5:5" x14ac:dyDescent="0.2">
      <c r="E765"/>
    </row>
    <row r="766" spans="5:5" x14ac:dyDescent="0.2">
      <c r="E766"/>
    </row>
    <row r="767" spans="5:5" x14ac:dyDescent="0.2">
      <c r="E767"/>
    </row>
    <row r="768" spans="5:5" x14ac:dyDescent="0.2">
      <c r="E768"/>
    </row>
    <row r="769" spans="5:5" x14ac:dyDescent="0.2">
      <c r="E769"/>
    </row>
    <row r="770" spans="5:5" x14ac:dyDescent="0.2">
      <c r="E770"/>
    </row>
    <row r="771" spans="5:5" x14ac:dyDescent="0.2">
      <c r="E771"/>
    </row>
    <row r="772" spans="5:5" x14ac:dyDescent="0.2">
      <c r="E772"/>
    </row>
    <row r="773" spans="5:5" x14ac:dyDescent="0.2">
      <c r="E773"/>
    </row>
    <row r="774" spans="5:5" x14ac:dyDescent="0.2">
      <c r="E774"/>
    </row>
    <row r="775" spans="5:5" x14ac:dyDescent="0.2">
      <c r="E775"/>
    </row>
    <row r="776" spans="5:5" x14ac:dyDescent="0.2">
      <c r="E776"/>
    </row>
    <row r="777" spans="5:5" x14ac:dyDescent="0.2">
      <c r="E777"/>
    </row>
    <row r="778" spans="5:5" x14ac:dyDescent="0.2">
      <c r="E778"/>
    </row>
    <row r="779" spans="5:5" x14ac:dyDescent="0.2">
      <c r="E779"/>
    </row>
    <row r="780" spans="5:5" x14ac:dyDescent="0.2">
      <c r="E780"/>
    </row>
    <row r="781" spans="5:5" x14ac:dyDescent="0.2">
      <c r="E781"/>
    </row>
    <row r="782" spans="5:5" x14ac:dyDescent="0.2">
      <c r="E782"/>
    </row>
    <row r="783" spans="5:5" x14ac:dyDescent="0.2">
      <c r="E783"/>
    </row>
    <row r="784" spans="5:5" x14ac:dyDescent="0.2">
      <c r="E784"/>
    </row>
    <row r="785" spans="5:5" x14ac:dyDescent="0.2">
      <c r="E785"/>
    </row>
    <row r="786" spans="5:5" x14ac:dyDescent="0.2">
      <c r="E786"/>
    </row>
    <row r="787" spans="5:5" x14ac:dyDescent="0.2">
      <c r="E787"/>
    </row>
    <row r="788" spans="5:5" x14ac:dyDescent="0.2">
      <c r="E788"/>
    </row>
    <row r="789" spans="5:5" x14ac:dyDescent="0.2">
      <c r="E789"/>
    </row>
    <row r="790" spans="5:5" x14ac:dyDescent="0.2">
      <c r="E790"/>
    </row>
    <row r="791" spans="5:5" x14ac:dyDescent="0.2">
      <c r="E791"/>
    </row>
    <row r="792" spans="5:5" x14ac:dyDescent="0.2">
      <c r="E792"/>
    </row>
    <row r="793" spans="5:5" x14ac:dyDescent="0.2">
      <c r="E793"/>
    </row>
    <row r="794" spans="5:5" x14ac:dyDescent="0.2">
      <c r="E794"/>
    </row>
    <row r="795" spans="5:5" x14ac:dyDescent="0.2">
      <c r="E795"/>
    </row>
    <row r="796" spans="5:5" x14ac:dyDescent="0.2">
      <c r="E796"/>
    </row>
    <row r="797" spans="5:5" x14ac:dyDescent="0.2">
      <c r="E797"/>
    </row>
    <row r="798" spans="5:5" x14ac:dyDescent="0.2">
      <c r="E798"/>
    </row>
    <row r="799" spans="5:5" x14ac:dyDescent="0.2">
      <c r="E799"/>
    </row>
    <row r="800" spans="5:5" x14ac:dyDescent="0.2">
      <c r="E800"/>
    </row>
    <row r="801" spans="5:5" x14ac:dyDescent="0.2">
      <c r="E801"/>
    </row>
    <row r="802" spans="5:5" x14ac:dyDescent="0.2">
      <c r="E802"/>
    </row>
    <row r="803" spans="5:5" x14ac:dyDescent="0.2">
      <c r="E803"/>
    </row>
    <row r="804" spans="5:5" x14ac:dyDescent="0.2">
      <c r="E804"/>
    </row>
    <row r="805" spans="5:5" x14ac:dyDescent="0.2">
      <c r="E805"/>
    </row>
    <row r="806" spans="5:5" x14ac:dyDescent="0.2">
      <c r="E806"/>
    </row>
    <row r="807" spans="5:5" x14ac:dyDescent="0.2">
      <c r="E807"/>
    </row>
    <row r="808" spans="5:5" x14ac:dyDescent="0.2">
      <c r="E808"/>
    </row>
    <row r="809" spans="5:5" x14ac:dyDescent="0.2">
      <c r="E809"/>
    </row>
    <row r="810" spans="5:5" x14ac:dyDescent="0.2">
      <c r="E810"/>
    </row>
    <row r="811" spans="5:5" x14ac:dyDescent="0.2">
      <c r="E811"/>
    </row>
    <row r="812" spans="5:5" x14ac:dyDescent="0.2">
      <c r="E812"/>
    </row>
    <row r="813" spans="5:5" x14ac:dyDescent="0.2">
      <c r="E813"/>
    </row>
    <row r="814" spans="5:5" x14ac:dyDescent="0.2">
      <c r="E814"/>
    </row>
    <row r="815" spans="5:5" x14ac:dyDescent="0.2">
      <c r="E815"/>
    </row>
    <row r="816" spans="5:5" x14ac:dyDescent="0.2">
      <c r="E816"/>
    </row>
    <row r="817" spans="5:5" x14ac:dyDescent="0.2">
      <c r="E817"/>
    </row>
    <row r="818" spans="5:5" x14ac:dyDescent="0.2">
      <c r="E818"/>
    </row>
    <row r="819" spans="5:5" x14ac:dyDescent="0.2">
      <c r="E819"/>
    </row>
    <row r="820" spans="5:5" x14ac:dyDescent="0.2">
      <c r="E820"/>
    </row>
    <row r="821" spans="5:5" x14ac:dyDescent="0.2">
      <c r="E821"/>
    </row>
    <row r="822" spans="5:5" x14ac:dyDescent="0.2">
      <c r="E822"/>
    </row>
    <row r="823" spans="5:5" x14ac:dyDescent="0.2">
      <c r="E823"/>
    </row>
    <row r="824" spans="5:5" x14ac:dyDescent="0.2">
      <c r="E824"/>
    </row>
    <row r="825" spans="5:5" x14ac:dyDescent="0.2">
      <c r="E825"/>
    </row>
    <row r="826" spans="5:5" x14ac:dyDescent="0.2">
      <c r="E826"/>
    </row>
    <row r="827" spans="5:5" x14ac:dyDescent="0.2">
      <c r="E827"/>
    </row>
    <row r="828" spans="5:5" x14ac:dyDescent="0.2">
      <c r="E828"/>
    </row>
    <row r="829" spans="5:5" x14ac:dyDescent="0.2">
      <c r="E829"/>
    </row>
    <row r="830" spans="5:5" x14ac:dyDescent="0.2">
      <c r="E830"/>
    </row>
    <row r="831" spans="5:5" x14ac:dyDescent="0.2">
      <c r="E831"/>
    </row>
    <row r="832" spans="5:5" x14ac:dyDescent="0.2">
      <c r="E832"/>
    </row>
    <row r="833" spans="5:5" x14ac:dyDescent="0.2">
      <c r="E833"/>
    </row>
    <row r="834" spans="5:5" x14ac:dyDescent="0.2">
      <c r="E834"/>
    </row>
    <row r="835" spans="5:5" x14ac:dyDescent="0.2">
      <c r="E835"/>
    </row>
    <row r="836" spans="5:5" x14ac:dyDescent="0.2">
      <c r="E836"/>
    </row>
    <row r="837" spans="5:5" x14ac:dyDescent="0.2">
      <c r="E837"/>
    </row>
    <row r="838" spans="5:5" x14ac:dyDescent="0.2">
      <c r="E838"/>
    </row>
    <row r="839" spans="5:5" x14ac:dyDescent="0.2">
      <c r="E839"/>
    </row>
    <row r="840" spans="5:5" x14ac:dyDescent="0.2">
      <c r="E840"/>
    </row>
    <row r="841" spans="5:5" x14ac:dyDescent="0.2">
      <c r="E841"/>
    </row>
    <row r="842" spans="5:5" x14ac:dyDescent="0.2">
      <c r="E842"/>
    </row>
    <row r="843" spans="5:5" x14ac:dyDescent="0.2">
      <c r="E843"/>
    </row>
    <row r="844" spans="5:5" x14ac:dyDescent="0.2">
      <c r="E844"/>
    </row>
    <row r="845" spans="5:5" x14ac:dyDescent="0.2">
      <c r="E845"/>
    </row>
    <row r="846" spans="5:5" x14ac:dyDescent="0.2">
      <c r="E846"/>
    </row>
    <row r="847" spans="5:5" x14ac:dyDescent="0.2">
      <c r="E847"/>
    </row>
    <row r="848" spans="5:5" x14ac:dyDescent="0.2">
      <c r="E848"/>
    </row>
    <row r="849" spans="5:5" x14ac:dyDescent="0.2">
      <c r="E849"/>
    </row>
    <row r="850" spans="5:5" x14ac:dyDescent="0.2">
      <c r="E850"/>
    </row>
    <row r="851" spans="5:5" x14ac:dyDescent="0.2">
      <c r="E851"/>
    </row>
    <row r="852" spans="5:5" x14ac:dyDescent="0.2">
      <c r="E852"/>
    </row>
    <row r="853" spans="5:5" x14ac:dyDescent="0.2">
      <c r="E853"/>
    </row>
    <row r="854" spans="5:5" x14ac:dyDescent="0.2">
      <c r="E854"/>
    </row>
    <row r="855" spans="5:5" x14ac:dyDescent="0.2">
      <c r="E855"/>
    </row>
    <row r="856" spans="5:5" x14ac:dyDescent="0.2">
      <c r="E856"/>
    </row>
    <row r="857" spans="5:5" x14ac:dyDescent="0.2">
      <c r="E857"/>
    </row>
    <row r="858" spans="5:5" x14ac:dyDescent="0.2">
      <c r="E858"/>
    </row>
    <row r="859" spans="5:5" x14ac:dyDescent="0.2">
      <c r="E859"/>
    </row>
    <row r="860" spans="5:5" x14ac:dyDescent="0.2">
      <c r="E860"/>
    </row>
    <row r="861" spans="5:5" x14ac:dyDescent="0.2">
      <c r="E861"/>
    </row>
    <row r="862" spans="5:5" x14ac:dyDescent="0.2">
      <c r="E862"/>
    </row>
    <row r="863" spans="5:5" x14ac:dyDescent="0.2">
      <c r="E863"/>
    </row>
    <row r="864" spans="5:5" x14ac:dyDescent="0.2">
      <c r="E864"/>
    </row>
    <row r="865" spans="5:5" x14ac:dyDescent="0.2">
      <c r="E865"/>
    </row>
    <row r="866" spans="5:5" x14ac:dyDescent="0.2">
      <c r="E866"/>
    </row>
    <row r="867" spans="5:5" x14ac:dyDescent="0.2">
      <c r="E867"/>
    </row>
    <row r="868" spans="5:5" x14ac:dyDescent="0.2">
      <c r="E868"/>
    </row>
    <row r="869" spans="5:5" x14ac:dyDescent="0.2">
      <c r="E869"/>
    </row>
    <row r="870" spans="5:5" x14ac:dyDescent="0.2">
      <c r="E870"/>
    </row>
    <row r="871" spans="5:5" x14ac:dyDescent="0.2">
      <c r="E871"/>
    </row>
    <row r="872" spans="5:5" x14ac:dyDescent="0.2">
      <c r="E872"/>
    </row>
    <row r="873" spans="5:5" x14ac:dyDescent="0.2">
      <c r="E873"/>
    </row>
    <row r="874" spans="5:5" x14ac:dyDescent="0.2">
      <c r="E874"/>
    </row>
    <row r="875" spans="5:5" x14ac:dyDescent="0.2">
      <c r="E875"/>
    </row>
    <row r="876" spans="5:5" x14ac:dyDescent="0.2">
      <c r="E876"/>
    </row>
    <row r="877" spans="5:5" x14ac:dyDescent="0.2">
      <c r="E877"/>
    </row>
    <row r="878" spans="5:5" x14ac:dyDescent="0.2">
      <c r="E878"/>
    </row>
    <row r="879" spans="5:5" x14ac:dyDescent="0.2">
      <c r="E879"/>
    </row>
    <row r="880" spans="5:5" x14ac:dyDescent="0.2">
      <c r="E880"/>
    </row>
    <row r="881" spans="5:5" x14ac:dyDescent="0.2">
      <c r="E881"/>
    </row>
    <row r="882" spans="5:5" x14ac:dyDescent="0.2">
      <c r="E882"/>
    </row>
    <row r="883" spans="5:5" x14ac:dyDescent="0.2">
      <c r="E883"/>
    </row>
    <row r="884" spans="5:5" x14ac:dyDescent="0.2">
      <c r="E884"/>
    </row>
    <row r="885" spans="5:5" x14ac:dyDescent="0.2">
      <c r="E885"/>
    </row>
    <row r="886" spans="5:5" x14ac:dyDescent="0.2">
      <c r="E886"/>
    </row>
    <row r="887" spans="5:5" x14ac:dyDescent="0.2">
      <c r="E887"/>
    </row>
    <row r="888" spans="5:5" x14ac:dyDescent="0.2">
      <c r="E888"/>
    </row>
    <row r="889" spans="5:5" x14ac:dyDescent="0.2">
      <c r="E889"/>
    </row>
    <row r="890" spans="5:5" x14ac:dyDescent="0.2">
      <c r="E890"/>
    </row>
    <row r="891" spans="5:5" x14ac:dyDescent="0.2">
      <c r="E891"/>
    </row>
    <row r="892" spans="5:5" x14ac:dyDescent="0.2">
      <c r="E892"/>
    </row>
    <row r="893" spans="5:5" x14ac:dyDescent="0.2">
      <c r="E893"/>
    </row>
    <row r="894" spans="5:5" x14ac:dyDescent="0.2">
      <c r="E894"/>
    </row>
    <row r="895" spans="5:5" x14ac:dyDescent="0.2">
      <c r="E895"/>
    </row>
    <row r="896" spans="5:5" x14ac:dyDescent="0.2">
      <c r="E896"/>
    </row>
    <row r="897" spans="5:5" x14ac:dyDescent="0.2">
      <c r="E897"/>
    </row>
    <row r="898" spans="5:5" x14ac:dyDescent="0.2">
      <c r="E898"/>
    </row>
    <row r="899" spans="5:5" x14ac:dyDescent="0.2">
      <c r="E899"/>
    </row>
    <row r="900" spans="5:5" x14ac:dyDescent="0.2">
      <c r="E900"/>
    </row>
    <row r="901" spans="5:5" x14ac:dyDescent="0.2">
      <c r="E901"/>
    </row>
    <row r="902" spans="5:5" x14ac:dyDescent="0.2">
      <c r="E902"/>
    </row>
    <row r="903" spans="5:5" x14ac:dyDescent="0.2">
      <c r="E903"/>
    </row>
    <row r="904" spans="5:5" x14ac:dyDescent="0.2">
      <c r="E904"/>
    </row>
    <row r="905" spans="5:5" x14ac:dyDescent="0.2">
      <c r="E905"/>
    </row>
    <row r="906" spans="5:5" x14ac:dyDescent="0.2">
      <c r="E906"/>
    </row>
    <row r="907" spans="5:5" x14ac:dyDescent="0.2">
      <c r="E907"/>
    </row>
    <row r="908" spans="5:5" x14ac:dyDescent="0.2">
      <c r="E908"/>
    </row>
    <row r="909" spans="5:5" x14ac:dyDescent="0.2">
      <c r="E909"/>
    </row>
    <row r="910" spans="5:5" x14ac:dyDescent="0.2">
      <c r="E910"/>
    </row>
    <row r="911" spans="5:5" x14ac:dyDescent="0.2">
      <c r="E911"/>
    </row>
    <row r="912" spans="5:5" x14ac:dyDescent="0.2">
      <c r="E912"/>
    </row>
    <row r="913" spans="5:5" x14ac:dyDescent="0.2">
      <c r="E913"/>
    </row>
    <row r="914" spans="5:5" x14ac:dyDescent="0.2">
      <c r="E914"/>
    </row>
    <row r="915" spans="5:5" x14ac:dyDescent="0.2">
      <c r="E915"/>
    </row>
    <row r="916" spans="5:5" x14ac:dyDescent="0.2">
      <c r="E916"/>
    </row>
    <row r="917" spans="5:5" x14ac:dyDescent="0.2">
      <c r="E917"/>
    </row>
    <row r="918" spans="5:5" x14ac:dyDescent="0.2">
      <c r="E918"/>
    </row>
    <row r="919" spans="5:5" x14ac:dyDescent="0.2">
      <c r="E919"/>
    </row>
    <row r="920" spans="5:5" x14ac:dyDescent="0.2">
      <c r="E920"/>
    </row>
    <row r="921" spans="5:5" x14ac:dyDescent="0.2">
      <c r="E921"/>
    </row>
    <row r="922" spans="5:5" x14ac:dyDescent="0.2">
      <c r="E922"/>
    </row>
    <row r="923" spans="5:5" x14ac:dyDescent="0.2">
      <c r="E923"/>
    </row>
    <row r="924" spans="5:5" x14ac:dyDescent="0.2">
      <c r="E924"/>
    </row>
    <row r="925" spans="5:5" x14ac:dyDescent="0.2">
      <c r="E925"/>
    </row>
    <row r="926" spans="5:5" x14ac:dyDescent="0.2">
      <c r="E926"/>
    </row>
    <row r="927" spans="5:5" x14ac:dyDescent="0.2">
      <c r="E927"/>
    </row>
    <row r="928" spans="5:5" x14ac:dyDescent="0.2">
      <c r="E928"/>
    </row>
    <row r="929" spans="5:5" x14ac:dyDescent="0.2">
      <c r="E929"/>
    </row>
    <row r="930" spans="5:5" x14ac:dyDescent="0.2">
      <c r="E930"/>
    </row>
    <row r="931" spans="5:5" x14ac:dyDescent="0.2">
      <c r="E931"/>
    </row>
    <row r="932" spans="5:5" x14ac:dyDescent="0.2">
      <c r="E932"/>
    </row>
    <row r="933" spans="5:5" x14ac:dyDescent="0.2">
      <c r="E933"/>
    </row>
    <row r="934" spans="5:5" x14ac:dyDescent="0.2">
      <c r="E934"/>
    </row>
    <row r="935" spans="5:5" x14ac:dyDescent="0.2">
      <c r="E935"/>
    </row>
    <row r="936" spans="5:5" x14ac:dyDescent="0.2">
      <c r="E936"/>
    </row>
    <row r="937" spans="5:5" x14ac:dyDescent="0.2">
      <c r="E937"/>
    </row>
    <row r="938" spans="5:5" x14ac:dyDescent="0.2">
      <c r="E938"/>
    </row>
    <row r="939" spans="5:5" x14ac:dyDescent="0.2">
      <c r="E939"/>
    </row>
    <row r="940" spans="5:5" x14ac:dyDescent="0.2">
      <c r="E940"/>
    </row>
    <row r="941" spans="5:5" x14ac:dyDescent="0.2">
      <c r="E941"/>
    </row>
    <row r="942" spans="5:5" x14ac:dyDescent="0.2">
      <c r="E942"/>
    </row>
    <row r="943" spans="5:5" x14ac:dyDescent="0.2">
      <c r="E943"/>
    </row>
    <row r="944" spans="5:5" x14ac:dyDescent="0.2">
      <c r="E944"/>
    </row>
    <row r="945" spans="5:5" x14ac:dyDescent="0.2">
      <c r="E945"/>
    </row>
    <row r="946" spans="5:5" x14ac:dyDescent="0.2">
      <c r="E946"/>
    </row>
    <row r="947" spans="5:5" x14ac:dyDescent="0.2">
      <c r="E947"/>
    </row>
    <row r="948" spans="5:5" x14ac:dyDescent="0.2">
      <c r="E948"/>
    </row>
    <row r="949" spans="5:5" x14ac:dyDescent="0.2">
      <c r="E949"/>
    </row>
    <row r="950" spans="5:5" x14ac:dyDescent="0.2">
      <c r="E950"/>
    </row>
    <row r="951" spans="5:5" x14ac:dyDescent="0.2">
      <c r="E951"/>
    </row>
    <row r="952" spans="5:5" x14ac:dyDescent="0.2">
      <c r="E952"/>
    </row>
    <row r="953" spans="5:5" x14ac:dyDescent="0.2">
      <c r="E953"/>
    </row>
    <row r="954" spans="5:5" x14ac:dyDescent="0.2">
      <c r="E954"/>
    </row>
    <row r="955" spans="5:5" x14ac:dyDescent="0.2">
      <c r="E955"/>
    </row>
    <row r="956" spans="5:5" x14ac:dyDescent="0.2">
      <c r="E956"/>
    </row>
    <row r="957" spans="5:5" x14ac:dyDescent="0.2">
      <c r="E957"/>
    </row>
    <row r="958" spans="5:5" x14ac:dyDescent="0.2">
      <c r="E958"/>
    </row>
    <row r="959" spans="5:5" x14ac:dyDescent="0.2">
      <c r="E959"/>
    </row>
    <row r="960" spans="5:5" x14ac:dyDescent="0.2">
      <c r="E960"/>
    </row>
    <row r="961" spans="5:5" x14ac:dyDescent="0.2">
      <c r="E961"/>
    </row>
    <row r="962" spans="5:5" x14ac:dyDescent="0.2">
      <c r="E962"/>
    </row>
    <row r="963" spans="5:5" x14ac:dyDescent="0.2">
      <c r="E963"/>
    </row>
    <row r="964" spans="5:5" x14ac:dyDescent="0.2">
      <c r="E964"/>
    </row>
    <row r="965" spans="5:5" x14ac:dyDescent="0.2">
      <c r="E965"/>
    </row>
    <row r="966" spans="5:5" x14ac:dyDescent="0.2">
      <c r="E966"/>
    </row>
    <row r="967" spans="5:5" x14ac:dyDescent="0.2">
      <c r="E967"/>
    </row>
    <row r="968" spans="5:5" x14ac:dyDescent="0.2">
      <c r="E968"/>
    </row>
    <row r="969" spans="5:5" x14ac:dyDescent="0.2">
      <c r="E969"/>
    </row>
    <row r="970" spans="5:5" x14ac:dyDescent="0.2">
      <c r="E970"/>
    </row>
    <row r="971" spans="5:5" x14ac:dyDescent="0.2">
      <c r="E971"/>
    </row>
    <row r="972" spans="5:5" x14ac:dyDescent="0.2">
      <c r="E972"/>
    </row>
    <row r="973" spans="5:5" x14ac:dyDescent="0.2">
      <c r="E973"/>
    </row>
    <row r="974" spans="5:5" x14ac:dyDescent="0.2">
      <c r="E974"/>
    </row>
    <row r="975" spans="5:5" x14ac:dyDescent="0.2">
      <c r="E975"/>
    </row>
    <row r="976" spans="5:5" x14ac:dyDescent="0.2">
      <c r="E976"/>
    </row>
    <row r="977" spans="5:5" x14ac:dyDescent="0.2">
      <c r="E977"/>
    </row>
    <row r="978" spans="5:5" x14ac:dyDescent="0.2">
      <c r="E978"/>
    </row>
    <row r="979" spans="5:5" x14ac:dyDescent="0.2">
      <c r="E979"/>
    </row>
    <row r="980" spans="5:5" x14ac:dyDescent="0.2">
      <c r="E980"/>
    </row>
    <row r="981" spans="5:5" x14ac:dyDescent="0.2">
      <c r="E981"/>
    </row>
    <row r="982" spans="5:5" x14ac:dyDescent="0.2">
      <c r="E982"/>
    </row>
    <row r="983" spans="5:5" x14ac:dyDescent="0.2">
      <c r="E983"/>
    </row>
    <row r="984" spans="5:5" x14ac:dyDescent="0.2">
      <c r="E984"/>
    </row>
    <row r="985" spans="5:5" x14ac:dyDescent="0.2">
      <c r="E985"/>
    </row>
    <row r="986" spans="5:5" x14ac:dyDescent="0.2">
      <c r="E986"/>
    </row>
    <row r="987" spans="5:5" x14ac:dyDescent="0.2">
      <c r="E987"/>
    </row>
    <row r="988" spans="5:5" x14ac:dyDescent="0.2">
      <c r="E988"/>
    </row>
    <row r="989" spans="5:5" x14ac:dyDescent="0.2">
      <c r="E989"/>
    </row>
    <row r="990" spans="5:5" x14ac:dyDescent="0.2">
      <c r="E990"/>
    </row>
    <row r="991" spans="5:5" x14ac:dyDescent="0.2">
      <c r="E991"/>
    </row>
    <row r="992" spans="5:5" x14ac:dyDescent="0.2">
      <c r="E992"/>
    </row>
    <row r="993" spans="5:5" x14ac:dyDescent="0.2">
      <c r="E993"/>
    </row>
    <row r="994" spans="5:5" x14ac:dyDescent="0.2">
      <c r="E994"/>
    </row>
    <row r="995" spans="5:5" x14ac:dyDescent="0.2">
      <c r="E995"/>
    </row>
    <row r="996" spans="5:5" x14ac:dyDescent="0.2">
      <c r="E996"/>
    </row>
    <row r="997" spans="5:5" x14ac:dyDescent="0.2">
      <c r="E997"/>
    </row>
    <row r="998" spans="5:5" x14ac:dyDescent="0.2">
      <c r="E998"/>
    </row>
    <row r="999" spans="5:5" x14ac:dyDescent="0.2">
      <c r="E999"/>
    </row>
    <row r="1000" spans="5:5" x14ac:dyDescent="0.2">
      <c r="E1000"/>
    </row>
    <row r="1001" spans="5:5" x14ac:dyDescent="0.2">
      <c r="E1001"/>
    </row>
    <row r="1002" spans="5:5" x14ac:dyDescent="0.2">
      <c r="E1002"/>
    </row>
    <row r="1003" spans="5:5" x14ac:dyDescent="0.2">
      <c r="E1003"/>
    </row>
    <row r="1004" spans="5:5" x14ac:dyDescent="0.2">
      <c r="E1004"/>
    </row>
    <row r="1005" spans="5:5" x14ac:dyDescent="0.2">
      <c r="E1005"/>
    </row>
    <row r="1006" spans="5:5" x14ac:dyDescent="0.2">
      <c r="E1006"/>
    </row>
    <row r="1007" spans="5:5" x14ac:dyDescent="0.2">
      <c r="E1007"/>
    </row>
    <row r="1008" spans="5:5" x14ac:dyDescent="0.2">
      <c r="E1008"/>
    </row>
    <row r="1009" spans="5:5" x14ac:dyDescent="0.2">
      <c r="E1009"/>
    </row>
    <row r="1010" spans="5:5" x14ac:dyDescent="0.2">
      <c r="E1010"/>
    </row>
    <row r="1011" spans="5:5" x14ac:dyDescent="0.2">
      <c r="E1011"/>
    </row>
    <row r="1012" spans="5:5" x14ac:dyDescent="0.2">
      <c r="E1012"/>
    </row>
    <row r="1013" spans="5:5" x14ac:dyDescent="0.2">
      <c r="E1013"/>
    </row>
    <row r="1014" spans="5:5" x14ac:dyDescent="0.2">
      <c r="E1014"/>
    </row>
    <row r="1015" spans="5:5" x14ac:dyDescent="0.2">
      <c r="E1015"/>
    </row>
    <row r="1016" spans="5:5" x14ac:dyDescent="0.2">
      <c r="E1016"/>
    </row>
    <row r="1017" spans="5:5" x14ac:dyDescent="0.2">
      <c r="E1017"/>
    </row>
    <row r="1018" spans="5:5" x14ac:dyDescent="0.2">
      <c r="E1018"/>
    </row>
    <row r="1019" spans="5:5" x14ac:dyDescent="0.2">
      <c r="E1019"/>
    </row>
    <row r="1020" spans="5:5" x14ac:dyDescent="0.2">
      <c r="E1020"/>
    </row>
    <row r="1021" spans="5:5" x14ac:dyDescent="0.2">
      <c r="E1021"/>
    </row>
    <row r="1022" spans="5:5" x14ac:dyDescent="0.2">
      <c r="E1022"/>
    </row>
    <row r="1023" spans="5:5" x14ac:dyDescent="0.2">
      <c r="E1023"/>
    </row>
    <row r="1024" spans="5:5" x14ac:dyDescent="0.2">
      <c r="E1024"/>
    </row>
    <row r="1025" spans="5:5" x14ac:dyDescent="0.2">
      <c r="E1025"/>
    </row>
    <row r="1026" spans="5:5" x14ac:dyDescent="0.2">
      <c r="E1026"/>
    </row>
    <row r="1027" spans="5:5" x14ac:dyDescent="0.2">
      <c r="E1027"/>
    </row>
    <row r="1028" spans="5:5" x14ac:dyDescent="0.2">
      <c r="E1028"/>
    </row>
    <row r="1029" spans="5:5" x14ac:dyDescent="0.2">
      <c r="E1029"/>
    </row>
    <row r="1030" spans="5:5" x14ac:dyDescent="0.2">
      <c r="E1030"/>
    </row>
    <row r="1031" spans="5:5" x14ac:dyDescent="0.2">
      <c r="E1031"/>
    </row>
    <row r="1032" spans="5:5" x14ac:dyDescent="0.2">
      <c r="E1032"/>
    </row>
    <row r="1033" spans="5:5" x14ac:dyDescent="0.2">
      <c r="E1033"/>
    </row>
    <row r="1034" spans="5:5" x14ac:dyDescent="0.2">
      <c r="E1034"/>
    </row>
    <row r="1035" spans="5:5" x14ac:dyDescent="0.2">
      <c r="E1035"/>
    </row>
    <row r="1036" spans="5:5" x14ac:dyDescent="0.2">
      <c r="E1036"/>
    </row>
    <row r="1037" spans="5:5" x14ac:dyDescent="0.2">
      <c r="E1037"/>
    </row>
    <row r="1038" spans="5:5" x14ac:dyDescent="0.2">
      <c r="E1038"/>
    </row>
    <row r="1039" spans="5:5" x14ac:dyDescent="0.2">
      <c r="E1039"/>
    </row>
    <row r="1040" spans="5:5" x14ac:dyDescent="0.2">
      <c r="E1040"/>
    </row>
    <row r="1041" spans="5:5" x14ac:dyDescent="0.2">
      <c r="E1041"/>
    </row>
    <row r="1042" spans="5:5" x14ac:dyDescent="0.2">
      <c r="E1042"/>
    </row>
    <row r="1043" spans="5:5" x14ac:dyDescent="0.2">
      <c r="E1043"/>
    </row>
    <row r="1044" spans="5:5" x14ac:dyDescent="0.2">
      <c r="E1044"/>
    </row>
    <row r="1045" spans="5:5" x14ac:dyDescent="0.2">
      <c r="E1045"/>
    </row>
    <row r="1046" spans="5:5" x14ac:dyDescent="0.2">
      <c r="E1046"/>
    </row>
    <row r="1047" spans="5:5" x14ac:dyDescent="0.2">
      <c r="E1047"/>
    </row>
    <row r="1048" spans="5:5" x14ac:dyDescent="0.2">
      <c r="E1048"/>
    </row>
    <row r="1049" spans="5:5" x14ac:dyDescent="0.2">
      <c r="E1049"/>
    </row>
    <row r="1050" spans="5:5" x14ac:dyDescent="0.2">
      <c r="E1050"/>
    </row>
    <row r="1051" spans="5:5" x14ac:dyDescent="0.2">
      <c r="E1051"/>
    </row>
    <row r="1052" spans="5:5" x14ac:dyDescent="0.2">
      <c r="E1052"/>
    </row>
    <row r="1053" spans="5:5" x14ac:dyDescent="0.2">
      <c r="E1053"/>
    </row>
    <row r="1054" spans="5:5" x14ac:dyDescent="0.2">
      <c r="E1054"/>
    </row>
    <row r="1055" spans="5:5" x14ac:dyDescent="0.2">
      <c r="E1055"/>
    </row>
    <row r="1056" spans="5:5" x14ac:dyDescent="0.2">
      <c r="E1056"/>
    </row>
    <row r="1057" spans="5:5" x14ac:dyDescent="0.2">
      <c r="E1057"/>
    </row>
    <row r="1058" spans="5:5" x14ac:dyDescent="0.2">
      <c r="E1058"/>
    </row>
    <row r="1059" spans="5:5" x14ac:dyDescent="0.2">
      <c r="E1059"/>
    </row>
    <row r="1060" spans="5:5" x14ac:dyDescent="0.2">
      <c r="E1060"/>
    </row>
    <row r="1061" spans="5:5" x14ac:dyDescent="0.2">
      <c r="E1061"/>
    </row>
    <row r="1062" spans="5:5" x14ac:dyDescent="0.2">
      <c r="E1062"/>
    </row>
    <row r="1063" spans="5:5" x14ac:dyDescent="0.2">
      <c r="E1063"/>
    </row>
    <row r="1064" spans="5:5" x14ac:dyDescent="0.2">
      <c r="E1064"/>
    </row>
    <row r="1065" spans="5:5" x14ac:dyDescent="0.2">
      <c r="E1065"/>
    </row>
    <row r="1066" spans="5:5" x14ac:dyDescent="0.2">
      <c r="E1066"/>
    </row>
    <row r="1067" spans="5:5" x14ac:dyDescent="0.2">
      <c r="E1067"/>
    </row>
    <row r="1068" spans="5:5" x14ac:dyDescent="0.2">
      <c r="E1068"/>
    </row>
    <row r="1069" spans="5:5" x14ac:dyDescent="0.2">
      <c r="E1069"/>
    </row>
    <row r="1070" spans="5:5" x14ac:dyDescent="0.2">
      <c r="E1070"/>
    </row>
    <row r="1071" spans="5:5" x14ac:dyDescent="0.2">
      <c r="E1071"/>
    </row>
    <row r="1072" spans="5:5" x14ac:dyDescent="0.2">
      <c r="E1072"/>
    </row>
    <row r="1073" spans="5:5" x14ac:dyDescent="0.2">
      <c r="E1073"/>
    </row>
    <row r="1074" spans="5:5" x14ac:dyDescent="0.2">
      <c r="E1074"/>
    </row>
    <row r="1075" spans="5:5" x14ac:dyDescent="0.2">
      <c r="E1075"/>
    </row>
    <row r="1076" spans="5:5" x14ac:dyDescent="0.2">
      <c r="E1076"/>
    </row>
    <row r="1077" spans="5:5" x14ac:dyDescent="0.2">
      <c r="E1077"/>
    </row>
    <row r="1078" spans="5:5" x14ac:dyDescent="0.2">
      <c r="E1078"/>
    </row>
    <row r="1079" spans="5:5" x14ac:dyDescent="0.2">
      <c r="E1079"/>
    </row>
    <row r="1080" spans="5:5" x14ac:dyDescent="0.2">
      <c r="E1080"/>
    </row>
    <row r="1081" spans="5:5" x14ac:dyDescent="0.2">
      <c r="E1081"/>
    </row>
    <row r="1082" spans="5:5" x14ac:dyDescent="0.2">
      <c r="E1082"/>
    </row>
    <row r="1083" spans="5:5" x14ac:dyDescent="0.2">
      <c r="E1083"/>
    </row>
    <row r="1084" spans="5:5" x14ac:dyDescent="0.2">
      <c r="E1084"/>
    </row>
    <row r="1085" spans="5:5" x14ac:dyDescent="0.2">
      <c r="E1085"/>
    </row>
    <row r="1086" spans="5:5" x14ac:dyDescent="0.2">
      <c r="E1086"/>
    </row>
    <row r="1087" spans="5:5" x14ac:dyDescent="0.2">
      <c r="E1087"/>
    </row>
    <row r="1088" spans="5:5" x14ac:dyDescent="0.2">
      <c r="E1088"/>
    </row>
    <row r="1089" spans="5:5" x14ac:dyDescent="0.2">
      <c r="E1089"/>
    </row>
    <row r="1090" spans="5:5" x14ac:dyDescent="0.2">
      <c r="E1090"/>
    </row>
    <row r="1091" spans="5:5" x14ac:dyDescent="0.2">
      <c r="E1091"/>
    </row>
    <row r="1092" spans="5:5" x14ac:dyDescent="0.2">
      <c r="E1092"/>
    </row>
    <row r="1093" spans="5:5" x14ac:dyDescent="0.2">
      <c r="E1093"/>
    </row>
    <row r="1094" spans="5:5" x14ac:dyDescent="0.2">
      <c r="E1094"/>
    </row>
    <row r="1095" spans="5:5" x14ac:dyDescent="0.2">
      <c r="E1095"/>
    </row>
    <row r="1096" spans="5:5" x14ac:dyDescent="0.2">
      <c r="E1096"/>
    </row>
    <row r="1097" spans="5:5" x14ac:dyDescent="0.2">
      <c r="E1097"/>
    </row>
    <row r="1098" spans="5:5" x14ac:dyDescent="0.2">
      <c r="E1098"/>
    </row>
    <row r="1099" spans="5:5" x14ac:dyDescent="0.2">
      <c r="E1099"/>
    </row>
    <row r="1100" spans="5:5" x14ac:dyDescent="0.2">
      <c r="E1100"/>
    </row>
    <row r="1101" spans="5:5" x14ac:dyDescent="0.2">
      <c r="E1101"/>
    </row>
    <row r="1102" spans="5:5" x14ac:dyDescent="0.2">
      <c r="E1102"/>
    </row>
    <row r="1103" spans="5:5" x14ac:dyDescent="0.2">
      <c r="E1103"/>
    </row>
    <row r="1104" spans="5:5" x14ac:dyDescent="0.2">
      <c r="E1104"/>
    </row>
    <row r="1105" spans="5:5" x14ac:dyDescent="0.2">
      <c r="E1105"/>
    </row>
    <row r="1106" spans="5:5" x14ac:dyDescent="0.2">
      <c r="E1106"/>
    </row>
    <row r="1107" spans="5:5" x14ac:dyDescent="0.2">
      <c r="E1107"/>
    </row>
    <row r="1108" spans="5:5" x14ac:dyDescent="0.2">
      <c r="E1108"/>
    </row>
    <row r="1109" spans="5:5" x14ac:dyDescent="0.2">
      <c r="E1109"/>
    </row>
    <row r="1110" spans="5:5" x14ac:dyDescent="0.2">
      <c r="E1110"/>
    </row>
    <row r="1111" spans="5:5" x14ac:dyDescent="0.2">
      <c r="E1111"/>
    </row>
    <row r="1112" spans="5:5" x14ac:dyDescent="0.2">
      <c r="E1112"/>
    </row>
    <row r="1113" spans="5:5" x14ac:dyDescent="0.2">
      <c r="E1113"/>
    </row>
    <row r="1114" spans="5:5" x14ac:dyDescent="0.2">
      <c r="E1114"/>
    </row>
    <row r="1115" spans="5:5" x14ac:dyDescent="0.2">
      <c r="E1115"/>
    </row>
    <row r="1116" spans="5:5" x14ac:dyDescent="0.2">
      <c r="E1116"/>
    </row>
    <row r="1117" spans="5:5" x14ac:dyDescent="0.2">
      <c r="E1117"/>
    </row>
    <row r="1118" spans="5:5" x14ac:dyDescent="0.2">
      <c r="E1118"/>
    </row>
    <row r="1119" spans="5:5" x14ac:dyDescent="0.2">
      <c r="E1119"/>
    </row>
    <row r="1120" spans="5:5" x14ac:dyDescent="0.2">
      <c r="E1120"/>
    </row>
    <row r="1121" spans="5:5" x14ac:dyDescent="0.2">
      <c r="E1121"/>
    </row>
    <row r="1122" spans="5:5" x14ac:dyDescent="0.2">
      <c r="E1122"/>
    </row>
    <row r="1123" spans="5:5" x14ac:dyDescent="0.2">
      <c r="E1123"/>
    </row>
    <row r="1124" spans="5:5" x14ac:dyDescent="0.2">
      <c r="E1124"/>
    </row>
    <row r="1125" spans="5:5" x14ac:dyDescent="0.2">
      <c r="E1125"/>
    </row>
    <row r="1126" spans="5:5" x14ac:dyDescent="0.2">
      <c r="E1126"/>
    </row>
    <row r="1127" spans="5:5" x14ac:dyDescent="0.2">
      <c r="E1127"/>
    </row>
    <row r="1128" spans="5:5" x14ac:dyDescent="0.2">
      <c r="E1128"/>
    </row>
    <row r="1129" spans="5:5" x14ac:dyDescent="0.2">
      <c r="E1129"/>
    </row>
    <row r="1130" spans="5:5" x14ac:dyDescent="0.2">
      <c r="E1130"/>
    </row>
    <row r="1131" spans="5:5" x14ac:dyDescent="0.2">
      <c r="E1131"/>
    </row>
    <row r="1132" spans="5:5" x14ac:dyDescent="0.2">
      <c r="E1132"/>
    </row>
    <row r="1133" spans="5:5" x14ac:dyDescent="0.2">
      <c r="E1133"/>
    </row>
    <row r="1134" spans="5:5" x14ac:dyDescent="0.2">
      <c r="E1134"/>
    </row>
    <row r="1135" spans="5:5" x14ac:dyDescent="0.2">
      <c r="E1135"/>
    </row>
    <row r="1136" spans="5:5" x14ac:dyDescent="0.2">
      <c r="E1136"/>
    </row>
    <row r="1137" spans="5:5" x14ac:dyDescent="0.2">
      <c r="E1137"/>
    </row>
    <row r="1138" spans="5:5" x14ac:dyDescent="0.2">
      <c r="E1138"/>
    </row>
    <row r="1139" spans="5:5" x14ac:dyDescent="0.2">
      <c r="E1139"/>
    </row>
    <row r="1140" spans="5:5" x14ac:dyDescent="0.2">
      <c r="E1140"/>
    </row>
    <row r="1141" spans="5:5" x14ac:dyDescent="0.2">
      <c r="E1141"/>
    </row>
    <row r="1142" spans="5:5" x14ac:dyDescent="0.2">
      <c r="E1142"/>
    </row>
    <row r="1143" spans="5:5" x14ac:dyDescent="0.2">
      <c r="E1143"/>
    </row>
    <row r="1144" spans="5:5" x14ac:dyDescent="0.2">
      <c r="E1144"/>
    </row>
    <row r="1145" spans="5:5" x14ac:dyDescent="0.2">
      <c r="E1145"/>
    </row>
    <row r="1146" spans="5:5" x14ac:dyDescent="0.2">
      <c r="E1146"/>
    </row>
    <row r="1147" spans="5:5" x14ac:dyDescent="0.2">
      <c r="E1147"/>
    </row>
    <row r="1148" spans="5:5" x14ac:dyDescent="0.2">
      <c r="E1148"/>
    </row>
    <row r="1149" spans="5:5" x14ac:dyDescent="0.2">
      <c r="E1149"/>
    </row>
    <row r="1150" spans="5:5" x14ac:dyDescent="0.2">
      <c r="E1150"/>
    </row>
    <row r="1151" spans="5:5" x14ac:dyDescent="0.2">
      <c r="E1151"/>
    </row>
    <row r="1152" spans="5:5" x14ac:dyDescent="0.2">
      <c r="E1152"/>
    </row>
    <row r="1153" spans="5:5" x14ac:dyDescent="0.2">
      <c r="E1153"/>
    </row>
    <row r="1154" spans="5:5" x14ac:dyDescent="0.2">
      <c r="E1154"/>
    </row>
    <row r="1155" spans="5:5" x14ac:dyDescent="0.2">
      <c r="E1155"/>
    </row>
    <row r="1156" spans="5:5" x14ac:dyDescent="0.2">
      <c r="E1156"/>
    </row>
    <row r="1157" spans="5:5" x14ac:dyDescent="0.2">
      <c r="E1157"/>
    </row>
    <row r="1158" spans="5:5" x14ac:dyDescent="0.2">
      <c r="E1158"/>
    </row>
    <row r="1159" spans="5:5" x14ac:dyDescent="0.2">
      <c r="E1159"/>
    </row>
    <row r="1160" spans="5:5" x14ac:dyDescent="0.2">
      <c r="E1160"/>
    </row>
    <row r="1161" spans="5:5" x14ac:dyDescent="0.2">
      <c r="E1161"/>
    </row>
    <row r="1162" spans="5:5" x14ac:dyDescent="0.2">
      <c r="E1162"/>
    </row>
    <row r="1163" spans="5:5" x14ac:dyDescent="0.2">
      <c r="E1163"/>
    </row>
    <row r="1164" spans="5:5" x14ac:dyDescent="0.2">
      <c r="E1164"/>
    </row>
    <row r="1165" spans="5:5" x14ac:dyDescent="0.2">
      <c r="E1165"/>
    </row>
    <row r="1166" spans="5:5" x14ac:dyDescent="0.2">
      <c r="E1166"/>
    </row>
    <row r="1167" spans="5:5" x14ac:dyDescent="0.2">
      <c r="E1167"/>
    </row>
    <row r="1168" spans="5:5" x14ac:dyDescent="0.2">
      <c r="E1168"/>
    </row>
    <row r="1169" spans="5:5" x14ac:dyDescent="0.2">
      <c r="E1169"/>
    </row>
    <row r="1170" spans="5:5" x14ac:dyDescent="0.2">
      <c r="E1170"/>
    </row>
    <row r="1171" spans="5:5" x14ac:dyDescent="0.2">
      <c r="E1171"/>
    </row>
    <row r="1172" spans="5:5" x14ac:dyDescent="0.2">
      <c r="E1172"/>
    </row>
    <row r="1173" spans="5:5" x14ac:dyDescent="0.2">
      <c r="E1173"/>
    </row>
    <row r="1174" spans="5:5" x14ac:dyDescent="0.2">
      <c r="E1174"/>
    </row>
    <row r="1175" spans="5:5" x14ac:dyDescent="0.2">
      <c r="E1175"/>
    </row>
    <row r="1176" spans="5:5" x14ac:dyDescent="0.2">
      <c r="E1176"/>
    </row>
    <row r="1177" spans="5:5" x14ac:dyDescent="0.2">
      <c r="E1177"/>
    </row>
    <row r="1178" spans="5:5" x14ac:dyDescent="0.2">
      <c r="E1178"/>
    </row>
    <row r="1179" spans="5:5" x14ac:dyDescent="0.2">
      <c r="E1179"/>
    </row>
    <row r="1180" spans="5:5" x14ac:dyDescent="0.2">
      <c r="E1180"/>
    </row>
    <row r="1181" spans="5:5" x14ac:dyDescent="0.2">
      <c r="E1181"/>
    </row>
    <row r="1182" spans="5:5" x14ac:dyDescent="0.2">
      <c r="E1182"/>
    </row>
    <row r="1183" spans="5:5" x14ac:dyDescent="0.2">
      <c r="E1183"/>
    </row>
    <row r="1184" spans="5:5" x14ac:dyDescent="0.2">
      <c r="E1184"/>
    </row>
    <row r="1185" spans="5:5" x14ac:dyDescent="0.2">
      <c r="E1185"/>
    </row>
    <row r="1186" spans="5:5" x14ac:dyDescent="0.2">
      <c r="E1186"/>
    </row>
    <row r="1187" spans="5:5" x14ac:dyDescent="0.2">
      <c r="E1187"/>
    </row>
    <row r="1188" spans="5:5" x14ac:dyDescent="0.2">
      <c r="E1188"/>
    </row>
    <row r="1189" spans="5:5" x14ac:dyDescent="0.2">
      <c r="E1189"/>
    </row>
    <row r="1190" spans="5:5" x14ac:dyDescent="0.2">
      <c r="E1190"/>
    </row>
    <row r="1191" spans="5:5" x14ac:dyDescent="0.2">
      <c r="E1191"/>
    </row>
    <row r="1192" spans="5:5" x14ac:dyDescent="0.2">
      <c r="E1192"/>
    </row>
    <row r="1193" spans="5:5" x14ac:dyDescent="0.2">
      <c r="E1193"/>
    </row>
    <row r="1194" spans="5:5" x14ac:dyDescent="0.2">
      <c r="E1194"/>
    </row>
    <row r="1195" spans="5:5" x14ac:dyDescent="0.2">
      <c r="E1195"/>
    </row>
    <row r="1196" spans="5:5" x14ac:dyDescent="0.2">
      <c r="E1196"/>
    </row>
    <row r="1197" spans="5:5" x14ac:dyDescent="0.2">
      <c r="E1197"/>
    </row>
    <row r="1198" spans="5:5" x14ac:dyDescent="0.2">
      <c r="E1198"/>
    </row>
    <row r="1199" spans="5:5" x14ac:dyDescent="0.2">
      <c r="E1199"/>
    </row>
    <row r="1200" spans="5:5" x14ac:dyDescent="0.2">
      <c r="E1200"/>
    </row>
    <row r="1201" spans="5:5" x14ac:dyDescent="0.2">
      <c r="E1201"/>
    </row>
    <row r="1202" spans="5:5" x14ac:dyDescent="0.2">
      <c r="E1202"/>
    </row>
    <row r="1203" spans="5:5" x14ac:dyDescent="0.2">
      <c r="E1203"/>
    </row>
    <row r="1204" spans="5:5" x14ac:dyDescent="0.2">
      <c r="E1204"/>
    </row>
    <row r="1205" spans="5:5" x14ac:dyDescent="0.2">
      <c r="E1205"/>
    </row>
    <row r="1206" spans="5:5" x14ac:dyDescent="0.2">
      <c r="E1206"/>
    </row>
    <row r="1207" spans="5:5" x14ac:dyDescent="0.2">
      <c r="E1207"/>
    </row>
    <row r="1208" spans="5:5" x14ac:dyDescent="0.2">
      <c r="E1208"/>
    </row>
    <row r="1209" spans="5:5" x14ac:dyDescent="0.2">
      <c r="E1209"/>
    </row>
    <row r="1210" spans="5:5" x14ac:dyDescent="0.2">
      <c r="E1210"/>
    </row>
    <row r="1211" spans="5:5" x14ac:dyDescent="0.2">
      <c r="E1211"/>
    </row>
    <row r="1212" spans="5:5" x14ac:dyDescent="0.2">
      <c r="E1212"/>
    </row>
    <row r="1213" spans="5:5" x14ac:dyDescent="0.2">
      <c r="E1213"/>
    </row>
    <row r="1214" spans="5:5" x14ac:dyDescent="0.2">
      <c r="E1214"/>
    </row>
    <row r="1215" spans="5:5" x14ac:dyDescent="0.2">
      <c r="E1215"/>
    </row>
    <row r="1216" spans="5:5" x14ac:dyDescent="0.2">
      <c r="E1216"/>
    </row>
    <row r="1217" spans="5:5" x14ac:dyDescent="0.2">
      <c r="E1217"/>
    </row>
    <row r="1218" spans="5:5" x14ac:dyDescent="0.2">
      <c r="E1218"/>
    </row>
    <row r="1219" spans="5:5" x14ac:dyDescent="0.2">
      <c r="E1219"/>
    </row>
    <row r="1220" spans="5:5" x14ac:dyDescent="0.2">
      <c r="E1220"/>
    </row>
    <row r="1221" spans="5:5" x14ac:dyDescent="0.2">
      <c r="E1221"/>
    </row>
    <row r="1222" spans="5:5" x14ac:dyDescent="0.2">
      <c r="E1222"/>
    </row>
    <row r="1223" spans="5:5" x14ac:dyDescent="0.2">
      <c r="E1223"/>
    </row>
    <row r="1224" spans="5:5" x14ac:dyDescent="0.2">
      <c r="E1224"/>
    </row>
    <row r="1225" spans="5:5" x14ac:dyDescent="0.2">
      <c r="E1225"/>
    </row>
    <row r="1226" spans="5:5" x14ac:dyDescent="0.2">
      <c r="E1226"/>
    </row>
    <row r="1227" spans="5:5" x14ac:dyDescent="0.2">
      <c r="E1227"/>
    </row>
    <row r="1228" spans="5:5" x14ac:dyDescent="0.2">
      <c r="E1228"/>
    </row>
    <row r="1229" spans="5:5" x14ac:dyDescent="0.2">
      <c r="E1229"/>
    </row>
    <row r="1230" spans="5:5" x14ac:dyDescent="0.2">
      <c r="E1230"/>
    </row>
    <row r="1231" spans="5:5" x14ac:dyDescent="0.2">
      <c r="E1231"/>
    </row>
    <row r="1232" spans="5:5" x14ac:dyDescent="0.2">
      <c r="E1232"/>
    </row>
    <row r="1233" spans="5:5" x14ac:dyDescent="0.2">
      <c r="E1233"/>
    </row>
    <row r="1234" spans="5:5" x14ac:dyDescent="0.2">
      <c r="E1234"/>
    </row>
    <row r="1235" spans="5:5" x14ac:dyDescent="0.2">
      <c r="E1235"/>
    </row>
    <row r="1236" spans="5:5" x14ac:dyDescent="0.2">
      <c r="E1236"/>
    </row>
    <row r="1237" spans="5:5" x14ac:dyDescent="0.2">
      <c r="E1237"/>
    </row>
    <row r="1238" spans="5:5" x14ac:dyDescent="0.2">
      <c r="E1238"/>
    </row>
    <row r="1239" spans="5:5" x14ac:dyDescent="0.2">
      <c r="E1239"/>
    </row>
    <row r="1240" spans="5:5" x14ac:dyDescent="0.2">
      <c r="E1240"/>
    </row>
    <row r="1241" spans="5:5" x14ac:dyDescent="0.2">
      <c r="E1241"/>
    </row>
    <row r="1242" spans="5:5" x14ac:dyDescent="0.2">
      <c r="E1242"/>
    </row>
    <row r="1243" spans="5:5" x14ac:dyDescent="0.2">
      <c r="E1243"/>
    </row>
    <row r="1244" spans="5:5" x14ac:dyDescent="0.2">
      <c r="E1244"/>
    </row>
    <row r="1245" spans="5:5" x14ac:dyDescent="0.2">
      <c r="E1245"/>
    </row>
    <row r="1246" spans="5:5" x14ac:dyDescent="0.2">
      <c r="E1246"/>
    </row>
    <row r="1247" spans="5:5" x14ac:dyDescent="0.2">
      <c r="E1247"/>
    </row>
    <row r="1248" spans="5:5" x14ac:dyDescent="0.2">
      <c r="E1248"/>
    </row>
    <row r="1249" spans="5:5" x14ac:dyDescent="0.2">
      <c r="E1249"/>
    </row>
    <row r="1250" spans="5:5" x14ac:dyDescent="0.2">
      <c r="E1250"/>
    </row>
    <row r="1251" spans="5:5" x14ac:dyDescent="0.2">
      <c r="E1251"/>
    </row>
    <row r="1252" spans="5:5" x14ac:dyDescent="0.2">
      <c r="E1252"/>
    </row>
    <row r="1253" spans="5:5" x14ac:dyDescent="0.2">
      <c r="E1253"/>
    </row>
    <row r="1254" spans="5:5" x14ac:dyDescent="0.2">
      <c r="E1254"/>
    </row>
    <row r="1255" spans="5:5" x14ac:dyDescent="0.2">
      <c r="E1255"/>
    </row>
    <row r="1256" spans="5:5" x14ac:dyDescent="0.2">
      <c r="E1256"/>
    </row>
    <row r="1257" spans="5:5" x14ac:dyDescent="0.2">
      <c r="E1257"/>
    </row>
    <row r="1258" spans="5:5" x14ac:dyDescent="0.2">
      <c r="E1258"/>
    </row>
    <row r="1259" spans="5:5" x14ac:dyDescent="0.2">
      <c r="E1259"/>
    </row>
    <row r="1260" spans="5:5" x14ac:dyDescent="0.2">
      <c r="E1260"/>
    </row>
    <row r="1261" spans="5:5" x14ac:dyDescent="0.2">
      <c r="E1261"/>
    </row>
    <row r="1262" spans="5:5" x14ac:dyDescent="0.2">
      <c r="E1262"/>
    </row>
    <row r="1263" spans="5:5" x14ac:dyDescent="0.2">
      <c r="E1263"/>
    </row>
    <row r="1264" spans="5:5" x14ac:dyDescent="0.2">
      <c r="E1264"/>
    </row>
    <row r="1265" spans="5:5" x14ac:dyDescent="0.2">
      <c r="E1265"/>
    </row>
    <row r="1266" spans="5:5" x14ac:dyDescent="0.2">
      <c r="E1266"/>
    </row>
    <row r="1267" spans="5:5" x14ac:dyDescent="0.2">
      <c r="E1267"/>
    </row>
    <row r="1268" spans="5:5" x14ac:dyDescent="0.2">
      <c r="E1268"/>
    </row>
    <row r="1269" spans="5:5" x14ac:dyDescent="0.2">
      <c r="E1269"/>
    </row>
    <row r="1270" spans="5:5" x14ac:dyDescent="0.2">
      <c r="E1270"/>
    </row>
    <row r="1271" spans="5:5" x14ac:dyDescent="0.2">
      <c r="E1271"/>
    </row>
    <row r="1272" spans="5:5" x14ac:dyDescent="0.2">
      <c r="E1272"/>
    </row>
    <row r="1273" spans="5:5" x14ac:dyDescent="0.2">
      <c r="E1273"/>
    </row>
    <row r="1274" spans="5:5" x14ac:dyDescent="0.2">
      <c r="E1274"/>
    </row>
    <row r="1275" spans="5:5" x14ac:dyDescent="0.2">
      <c r="E1275"/>
    </row>
    <row r="1276" spans="5:5" x14ac:dyDescent="0.2">
      <c r="E1276"/>
    </row>
    <row r="1277" spans="5:5" x14ac:dyDescent="0.2">
      <c r="E1277"/>
    </row>
    <row r="1278" spans="5:5" x14ac:dyDescent="0.2">
      <c r="E1278"/>
    </row>
    <row r="1279" spans="5:5" x14ac:dyDescent="0.2">
      <c r="E1279"/>
    </row>
    <row r="1280" spans="5:5" x14ac:dyDescent="0.2">
      <c r="E1280"/>
    </row>
    <row r="1281" spans="5:5" x14ac:dyDescent="0.2">
      <c r="E1281"/>
    </row>
    <row r="1282" spans="5:5" x14ac:dyDescent="0.2">
      <c r="E1282"/>
    </row>
    <row r="1283" spans="5:5" x14ac:dyDescent="0.2">
      <c r="E1283"/>
    </row>
    <row r="1284" spans="5:5" x14ac:dyDescent="0.2">
      <c r="E1284"/>
    </row>
    <row r="1285" spans="5:5" x14ac:dyDescent="0.2">
      <c r="E1285"/>
    </row>
    <row r="1286" spans="5:5" x14ac:dyDescent="0.2">
      <c r="E1286"/>
    </row>
    <row r="1287" spans="5:5" x14ac:dyDescent="0.2">
      <c r="E1287"/>
    </row>
    <row r="1288" spans="5:5" x14ac:dyDescent="0.2">
      <c r="E1288"/>
    </row>
    <row r="1289" spans="5:5" x14ac:dyDescent="0.2">
      <c r="E1289"/>
    </row>
    <row r="1290" spans="5:5" x14ac:dyDescent="0.2">
      <c r="E1290"/>
    </row>
    <row r="1291" spans="5:5" x14ac:dyDescent="0.2">
      <c r="E1291"/>
    </row>
    <row r="1292" spans="5:5" x14ac:dyDescent="0.2">
      <c r="E1292"/>
    </row>
    <row r="1293" spans="5:5" x14ac:dyDescent="0.2">
      <c r="E1293"/>
    </row>
    <row r="1294" spans="5:5" x14ac:dyDescent="0.2">
      <c r="E1294"/>
    </row>
    <row r="1295" spans="5:5" x14ac:dyDescent="0.2">
      <c r="E1295"/>
    </row>
    <row r="1296" spans="5:5" x14ac:dyDescent="0.2">
      <c r="E1296"/>
    </row>
    <row r="1297" spans="5:5" x14ac:dyDescent="0.2">
      <c r="E1297"/>
    </row>
    <row r="1298" spans="5:5" x14ac:dyDescent="0.2">
      <c r="E1298"/>
    </row>
    <row r="1299" spans="5:5" x14ac:dyDescent="0.2">
      <c r="E1299"/>
    </row>
    <row r="1300" spans="5:5" x14ac:dyDescent="0.2">
      <c r="E1300"/>
    </row>
    <row r="1301" spans="5:5" x14ac:dyDescent="0.2">
      <c r="E1301"/>
    </row>
    <row r="1302" spans="5:5" x14ac:dyDescent="0.2">
      <c r="E1302"/>
    </row>
    <row r="1303" spans="5:5" x14ac:dyDescent="0.2">
      <c r="E1303"/>
    </row>
    <row r="1304" spans="5:5" x14ac:dyDescent="0.2">
      <c r="E1304"/>
    </row>
    <row r="1305" spans="5:5" x14ac:dyDescent="0.2">
      <c r="E1305"/>
    </row>
    <row r="1306" spans="5:5" x14ac:dyDescent="0.2">
      <c r="E1306"/>
    </row>
    <row r="1307" spans="5:5" x14ac:dyDescent="0.2">
      <c r="E1307"/>
    </row>
    <row r="1308" spans="5:5" x14ac:dyDescent="0.2">
      <c r="E1308"/>
    </row>
    <row r="1309" spans="5:5" x14ac:dyDescent="0.2">
      <c r="E1309"/>
    </row>
    <row r="1310" spans="5:5" x14ac:dyDescent="0.2">
      <c r="E1310"/>
    </row>
    <row r="1311" spans="5:5" x14ac:dyDescent="0.2">
      <c r="E1311"/>
    </row>
    <row r="1312" spans="5:5" x14ac:dyDescent="0.2">
      <c r="E1312"/>
    </row>
    <row r="1313" spans="5:5" x14ac:dyDescent="0.2">
      <c r="E1313"/>
    </row>
    <row r="1314" spans="5:5" x14ac:dyDescent="0.2">
      <c r="E1314"/>
    </row>
    <row r="1315" spans="5:5" x14ac:dyDescent="0.2">
      <c r="E1315"/>
    </row>
    <row r="1316" spans="5:5" x14ac:dyDescent="0.2">
      <c r="E1316"/>
    </row>
    <row r="1317" spans="5:5" x14ac:dyDescent="0.2">
      <c r="E1317"/>
    </row>
    <row r="1318" spans="5:5" x14ac:dyDescent="0.2">
      <c r="E1318"/>
    </row>
    <row r="1319" spans="5:5" x14ac:dyDescent="0.2">
      <c r="E1319"/>
    </row>
    <row r="1320" spans="5:5" x14ac:dyDescent="0.2">
      <c r="E1320"/>
    </row>
    <row r="1321" spans="5:5" x14ac:dyDescent="0.2">
      <c r="E1321"/>
    </row>
    <row r="1322" spans="5:5" x14ac:dyDescent="0.2">
      <c r="E1322"/>
    </row>
    <row r="1323" spans="5:5" x14ac:dyDescent="0.2">
      <c r="E1323"/>
    </row>
    <row r="1324" spans="5:5" x14ac:dyDescent="0.2">
      <c r="E1324"/>
    </row>
    <row r="1325" spans="5:5" x14ac:dyDescent="0.2">
      <c r="E1325"/>
    </row>
    <row r="1326" spans="5:5" x14ac:dyDescent="0.2">
      <c r="E1326"/>
    </row>
    <row r="1327" spans="5:5" x14ac:dyDescent="0.2">
      <c r="E1327"/>
    </row>
    <row r="1328" spans="5:5" x14ac:dyDescent="0.2">
      <c r="E1328"/>
    </row>
    <row r="1329" spans="5:5" x14ac:dyDescent="0.2">
      <c r="E1329"/>
    </row>
    <row r="1330" spans="5:5" x14ac:dyDescent="0.2">
      <c r="E1330"/>
    </row>
    <row r="1331" spans="5:5" x14ac:dyDescent="0.2">
      <c r="E1331"/>
    </row>
    <row r="1332" spans="5:5" x14ac:dyDescent="0.2">
      <c r="E1332"/>
    </row>
    <row r="1333" spans="5:5" x14ac:dyDescent="0.2">
      <c r="E1333"/>
    </row>
    <row r="1334" spans="5:5" x14ac:dyDescent="0.2">
      <c r="E1334"/>
    </row>
    <row r="1335" spans="5:5" x14ac:dyDescent="0.2">
      <c r="E1335"/>
    </row>
    <row r="1336" spans="5:5" x14ac:dyDescent="0.2">
      <c r="E1336"/>
    </row>
    <row r="1337" spans="5:5" x14ac:dyDescent="0.2">
      <c r="E1337"/>
    </row>
    <row r="1338" spans="5:5" x14ac:dyDescent="0.2">
      <c r="E1338"/>
    </row>
    <row r="1339" spans="5:5" x14ac:dyDescent="0.2">
      <c r="E1339"/>
    </row>
    <row r="1340" spans="5:5" x14ac:dyDescent="0.2">
      <c r="E1340"/>
    </row>
    <row r="1341" spans="5:5" x14ac:dyDescent="0.2">
      <c r="E1341"/>
    </row>
    <row r="1342" spans="5:5" x14ac:dyDescent="0.2">
      <c r="E1342"/>
    </row>
    <row r="1343" spans="5:5" x14ac:dyDescent="0.2">
      <c r="E1343"/>
    </row>
    <row r="1344" spans="5:5" x14ac:dyDescent="0.2">
      <c r="E1344"/>
    </row>
    <row r="1345" spans="5:5" x14ac:dyDescent="0.2">
      <c r="E1345"/>
    </row>
    <row r="1346" spans="5:5" x14ac:dyDescent="0.2">
      <c r="E1346"/>
    </row>
    <row r="1347" spans="5:5" x14ac:dyDescent="0.2">
      <c r="E1347"/>
    </row>
    <row r="1348" spans="5:5" x14ac:dyDescent="0.2">
      <c r="E1348"/>
    </row>
    <row r="1349" spans="5:5" x14ac:dyDescent="0.2">
      <c r="E1349"/>
    </row>
    <row r="1350" spans="5:5" x14ac:dyDescent="0.2">
      <c r="E1350"/>
    </row>
    <row r="1351" spans="5:5" x14ac:dyDescent="0.2">
      <c r="E1351"/>
    </row>
    <row r="1352" spans="5:5" x14ac:dyDescent="0.2">
      <c r="E1352"/>
    </row>
    <row r="1353" spans="5:5" x14ac:dyDescent="0.2">
      <c r="E1353"/>
    </row>
    <row r="1354" spans="5:5" x14ac:dyDescent="0.2">
      <c r="E1354"/>
    </row>
    <row r="1355" spans="5:5" x14ac:dyDescent="0.2">
      <c r="E1355"/>
    </row>
    <row r="1356" spans="5:5" x14ac:dyDescent="0.2">
      <c r="E1356"/>
    </row>
    <row r="1357" spans="5:5" x14ac:dyDescent="0.2">
      <c r="E1357"/>
    </row>
    <row r="1358" spans="5:5" x14ac:dyDescent="0.2">
      <c r="E1358"/>
    </row>
    <row r="1359" spans="5:5" x14ac:dyDescent="0.2">
      <c r="E1359"/>
    </row>
    <row r="1360" spans="5:5" x14ac:dyDescent="0.2">
      <c r="E1360"/>
    </row>
    <row r="1361" spans="5:5" x14ac:dyDescent="0.2">
      <c r="E1361"/>
    </row>
    <row r="1362" spans="5:5" x14ac:dyDescent="0.2">
      <c r="E1362"/>
    </row>
    <row r="1363" spans="5:5" x14ac:dyDescent="0.2">
      <c r="E1363"/>
    </row>
    <row r="1364" spans="5:5" x14ac:dyDescent="0.2">
      <c r="E1364"/>
    </row>
    <row r="1365" spans="5:5" x14ac:dyDescent="0.2">
      <c r="E1365"/>
    </row>
    <row r="1366" spans="5:5" x14ac:dyDescent="0.2">
      <c r="E1366"/>
    </row>
    <row r="1367" spans="5:5" x14ac:dyDescent="0.2">
      <c r="E1367"/>
    </row>
    <row r="1368" spans="5:5" x14ac:dyDescent="0.2">
      <c r="E1368"/>
    </row>
    <row r="1369" spans="5:5" x14ac:dyDescent="0.2">
      <c r="E1369"/>
    </row>
    <row r="1370" spans="5:5" x14ac:dyDescent="0.2">
      <c r="E1370"/>
    </row>
    <row r="1371" spans="5:5" x14ac:dyDescent="0.2">
      <c r="E1371"/>
    </row>
    <row r="1372" spans="5:5" x14ac:dyDescent="0.2">
      <c r="E1372"/>
    </row>
    <row r="1373" spans="5:5" x14ac:dyDescent="0.2">
      <c r="E1373"/>
    </row>
    <row r="1374" spans="5:5" x14ac:dyDescent="0.2">
      <c r="E1374"/>
    </row>
    <row r="1375" spans="5:5" x14ac:dyDescent="0.2">
      <c r="E1375"/>
    </row>
    <row r="1376" spans="5:5" x14ac:dyDescent="0.2">
      <c r="E1376"/>
    </row>
    <row r="1377" spans="5:5" x14ac:dyDescent="0.2">
      <c r="E1377"/>
    </row>
    <row r="1378" spans="5:5" x14ac:dyDescent="0.2">
      <c r="E1378"/>
    </row>
    <row r="1379" spans="5:5" x14ac:dyDescent="0.2">
      <c r="E1379"/>
    </row>
    <row r="1380" spans="5:5" x14ac:dyDescent="0.2">
      <c r="E1380"/>
    </row>
    <row r="1381" spans="5:5" x14ac:dyDescent="0.2">
      <c r="E1381"/>
    </row>
    <row r="1382" spans="5:5" x14ac:dyDescent="0.2">
      <c r="E1382"/>
    </row>
    <row r="1383" spans="5:5" x14ac:dyDescent="0.2">
      <c r="E1383"/>
    </row>
    <row r="1384" spans="5:5" x14ac:dyDescent="0.2">
      <c r="E1384"/>
    </row>
    <row r="1385" spans="5:5" x14ac:dyDescent="0.2">
      <c r="E1385"/>
    </row>
    <row r="1386" spans="5:5" x14ac:dyDescent="0.2">
      <c r="E1386"/>
    </row>
    <row r="1387" spans="5:5" x14ac:dyDescent="0.2">
      <c r="E1387"/>
    </row>
    <row r="1388" spans="5:5" x14ac:dyDescent="0.2">
      <c r="E1388"/>
    </row>
    <row r="1389" spans="5:5" x14ac:dyDescent="0.2">
      <c r="E1389"/>
    </row>
    <row r="1390" spans="5:5" x14ac:dyDescent="0.2">
      <c r="E1390"/>
    </row>
    <row r="1391" spans="5:5" x14ac:dyDescent="0.2">
      <c r="E1391"/>
    </row>
    <row r="1392" spans="5:5" x14ac:dyDescent="0.2">
      <c r="E1392"/>
    </row>
    <row r="1393" spans="5:5" x14ac:dyDescent="0.2">
      <c r="E1393"/>
    </row>
    <row r="1394" spans="5:5" x14ac:dyDescent="0.2">
      <c r="E1394"/>
    </row>
    <row r="1395" spans="5:5" x14ac:dyDescent="0.2">
      <c r="E1395"/>
    </row>
    <row r="1396" spans="5:5" x14ac:dyDescent="0.2">
      <c r="E1396"/>
    </row>
    <row r="1397" spans="5:5" x14ac:dyDescent="0.2">
      <c r="E1397"/>
    </row>
    <row r="1398" spans="5:5" x14ac:dyDescent="0.2">
      <c r="E1398"/>
    </row>
    <row r="1399" spans="5:5" x14ac:dyDescent="0.2">
      <c r="E1399"/>
    </row>
    <row r="1400" spans="5:5" x14ac:dyDescent="0.2">
      <c r="E1400"/>
    </row>
    <row r="1401" spans="5:5" x14ac:dyDescent="0.2">
      <c r="E1401"/>
    </row>
    <row r="1402" spans="5:5" x14ac:dyDescent="0.2">
      <c r="E1402"/>
    </row>
    <row r="1403" spans="5:5" x14ac:dyDescent="0.2">
      <c r="E1403"/>
    </row>
    <row r="1404" spans="5:5" x14ac:dyDescent="0.2">
      <c r="E1404"/>
    </row>
    <row r="1405" spans="5:5" x14ac:dyDescent="0.2">
      <c r="E1405"/>
    </row>
    <row r="1406" spans="5:5" x14ac:dyDescent="0.2">
      <c r="E1406"/>
    </row>
    <row r="1407" spans="5:5" x14ac:dyDescent="0.2">
      <c r="E1407"/>
    </row>
    <row r="1408" spans="5:5" x14ac:dyDescent="0.2">
      <c r="E1408"/>
    </row>
    <row r="1409" spans="5:5" x14ac:dyDescent="0.2">
      <c r="E1409"/>
    </row>
    <row r="1410" spans="5:5" x14ac:dyDescent="0.2">
      <c r="E1410"/>
    </row>
    <row r="1411" spans="5:5" x14ac:dyDescent="0.2">
      <c r="E1411"/>
    </row>
    <row r="1412" spans="5:5" x14ac:dyDescent="0.2">
      <c r="E1412"/>
    </row>
    <row r="1413" spans="5:5" x14ac:dyDescent="0.2">
      <c r="E1413"/>
    </row>
    <row r="1414" spans="5:5" x14ac:dyDescent="0.2">
      <c r="E1414"/>
    </row>
    <row r="1415" spans="5:5" x14ac:dyDescent="0.2">
      <c r="E1415"/>
    </row>
    <row r="1416" spans="5:5" x14ac:dyDescent="0.2">
      <c r="E1416"/>
    </row>
    <row r="1417" spans="5:5" x14ac:dyDescent="0.2">
      <c r="E1417"/>
    </row>
    <row r="1418" spans="5:5" x14ac:dyDescent="0.2">
      <c r="E1418"/>
    </row>
    <row r="1419" spans="5:5" x14ac:dyDescent="0.2">
      <c r="E1419"/>
    </row>
    <row r="1420" spans="5:5" x14ac:dyDescent="0.2">
      <c r="E1420"/>
    </row>
    <row r="1421" spans="5:5" x14ac:dyDescent="0.2">
      <c r="E1421"/>
    </row>
    <row r="1422" spans="5:5" x14ac:dyDescent="0.2">
      <c r="E1422"/>
    </row>
    <row r="1423" spans="5:5" x14ac:dyDescent="0.2">
      <c r="E1423"/>
    </row>
    <row r="1424" spans="5:5" x14ac:dyDescent="0.2">
      <c r="E1424"/>
    </row>
    <row r="1425" spans="5:5" x14ac:dyDescent="0.2">
      <c r="E1425"/>
    </row>
    <row r="1426" spans="5:5" x14ac:dyDescent="0.2">
      <c r="E1426"/>
    </row>
    <row r="1427" spans="5:5" x14ac:dyDescent="0.2">
      <c r="E1427"/>
    </row>
    <row r="1428" spans="5:5" x14ac:dyDescent="0.2">
      <c r="E1428"/>
    </row>
    <row r="1429" spans="5:5" x14ac:dyDescent="0.2">
      <c r="E1429"/>
    </row>
    <row r="1430" spans="5:5" x14ac:dyDescent="0.2">
      <c r="E1430"/>
    </row>
    <row r="1431" spans="5:5" x14ac:dyDescent="0.2">
      <c r="E1431"/>
    </row>
    <row r="1432" spans="5:5" x14ac:dyDescent="0.2">
      <c r="E1432"/>
    </row>
    <row r="1433" spans="5:5" x14ac:dyDescent="0.2">
      <c r="E1433"/>
    </row>
    <row r="1434" spans="5:5" x14ac:dyDescent="0.2">
      <c r="E1434"/>
    </row>
    <row r="1435" spans="5:5" x14ac:dyDescent="0.2">
      <c r="E1435"/>
    </row>
    <row r="1436" spans="5:5" x14ac:dyDescent="0.2">
      <c r="E1436"/>
    </row>
    <row r="1437" spans="5:5" x14ac:dyDescent="0.2">
      <c r="E1437"/>
    </row>
    <row r="1438" spans="5:5" x14ac:dyDescent="0.2">
      <c r="E1438"/>
    </row>
    <row r="1439" spans="5:5" x14ac:dyDescent="0.2">
      <c r="E1439"/>
    </row>
    <row r="1440" spans="5:5" x14ac:dyDescent="0.2">
      <c r="E1440"/>
    </row>
    <row r="1441" spans="5:5" x14ac:dyDescent="0.2">
      <c r="E1441"/>
    </row>
    <row r="1442" spans="5:5" x14ac:dyDescent="0.2">
      <c r="E1442"/>
    </row>
    <row r="1443" spans="5:5" x14ac:dyDescent="0.2">
      <c r="E1443"/>
    </row>
    <row r="1444" spans="5:5" x14ac:dyDescent="0.2">
      <c r="E1444"/>
    </row>
    <row r="1445" spans="5:5" x14ac:dyDescent="0.2">
      <c r="E1445"/>
    </row>
    <row r="1446" spans="5:5" x14ac:dyDescent="0.2">
      <c r="E1446"/>
    </row>
    <row r="1447" spans="5:5" x14ac:dyDescent="0.2">
      <c r="E1447"/>
    </row>
    <row r="1448" spans="5:5" x14ac:dyDescent="0.2">
      <c r="E1448"/>
    </row>
    <row r="1449" spans="5:5" x14ac:dyDescent="0.2">
      <c r="E1449"/>
    </row>
    <row r="1450" spans="5:5" x14ac:dyDescent="0.2">
      <c r="E1450"/>
    </row>
    <row r="1451" spans="5:5" x14ac:dyDescent="0.2">
      <c r="E1451"/>
    </row>
    <row r="1452" spans="5:5" x14ac:dyDescent="0.2">
      <c r="E1452"/>
    </row>
    <row r="1453" spans="5:5" x14ac:dyDescent="0.2">
      <c r="E1453"/>
    </row>
    <row r="1454" spans="5:5" x14ac:dyDescent="0.2">
      <c r="E1454"/>
    </row>
    <row r="1455" spans="5:5" x14ac:dyDescent="0.2">
      <c r="E1455"/>
    </row>
    <row r="1456" spans="5:5" x14ac:dyDescent="0.2">
      <c r="E1456"/>
    </row>
    <row r="1457" spans="5:5" x14ac:dyDescent="0.2">
      <c r="E1457"/>
    </row>
    <row r="1458" spans="5:5" x14ac:dyDescent="0.2">
      <c r="E1458"/>
    </row>
    <row r="1459" spans="5:5" x14ac:dyDescent="0.2">
      <c r="E1459"/>
    </row>
    <row r="1460" spans="5:5" x14ac:dyDescent="0.2">
      <c r="E1460"/>
    </row>
    <row r="1461" spans="5:5" x14ac:dyDescent="0.2">
      <c r="E1461"/>
    </row>
    <row r="1462" spans="5:5" x14ac:dyDescent="0.2">
      <c r="E1462"/>
    </row>
    <row r="1463" spans="5:5" x14ac:dyDescent="0.2">
      <c r="E1463"/>
    </row>
    <row r="1464" spans="5:5" x14ac:dyDescent="0.2">
      <c r="E1464"/>
    </row>
    <row r="1465" spans="5:5" x14ac:dyDescent="0.2">
      <c r="E1465"/>
    </row>
    <row r="1466" spans="5:5" x14ac:dyDescent="0.2">
      <c r="E1466"/>
    </row>
    <row r="1467" spans="5:5" x14ac:dyDescent="0.2">
      <c r="E1467"/>
    </row>
    <row r="1468" spans="5:5" x14ac:dyDescent="0.2">
      <c r="E1468"/>
    </row>
    <row r="1469" spans="5:5" x14ac:dyDescent="0.2">
      <c r="E1469"/>
    </row>
    <row r="1470" spans="5:5" x14ac:dyDescent="0.2">
      <c r="E1470"/>
    </row>
    <row r="1471" spans="5:5" x14ac:dyDescent="0.2">
      <c r="E1471"/>
    </row>
    <row r="1472" spans="5:5" x14ac:dyDescent="0.2">
      <c r="E1472"/>
    </row>
    <row r="1473" spans="5:5" x14ac:dyDescent="0.2">
      <c r="E1473"/>
    </row>
    <row r="1474" spans="5:5" x14ac:dyDescent="0.2">
      <c r="E1474"/>
    </row>
    <row r="1475" spans="5:5" x14ac:dyDescent="0.2">
      <c r="E1475"/>
    </row>
    <row r="1476" spans="5:5" x14ac:dyDescent="0.2">
      <c r="E1476"/>
    </row>
    <row r="1477" spans="5:5" x14ac:dyDescent="0.2">
      <c r="E1477"/>
    </row>
    <row r="1478" spans="5:5" x14ac:dyDescent="0.2">
      <c r="E1478"/>
    </row>
    <row r="1479" spans="5:5" x14ac:dyDescent="0.2">
      <c r="E1479"/>
    </row>
    <row r="1480" spans="5:5" x14ac:dyDescent="0.2">
      <c r="E1480"/>
    </row>
    <row r="1481" spans="5:5" x14ac:dyDescent="0.2">
      <c r="E1481"/>
    </row>
    <row r="1482" spans="5:5" x14ac:dyDescent="0.2">
      <c r="E1482"/>
    </row>
    <row r="1483" spans="5:5" x14ac:dyDescent="0.2">
      <c r="E1483"/>
    </row>
    <row r="1484" spans="5:5" x14ac:dyDescent="0.2">
      <c r="E1484"/>
    </row>
    <row r="1485" spans="5:5" x14ac:dyDescent="0.2">
      <c r="E1485"/>
    </row>
    <row r="1486" spans="5:5" x14ac:dyDescent="0.2">
      <c r="E1486"/>
    </row>
    <row r="1487" spans="5:5" x14ac:dyDescent="0.2">
      <c r="E1487"/>
    </row>
    <row r="1488" spans="5:5" x14ac:dyDescent="0.2">
      <c r="E1488"/>
    </row>
    <row r="1489" spans="5:5" x14ac:dyDescent="0.2">
      <c r="E1489"/>
    </row>
    <row r="1490" spans="5:5" x14ac:dyDescent="0.2">
      <c r="E1490"/>
    </row>
    <row r="1491" spans="5:5" x14ac:dyDescent="0.2">
      <c r="E1491"/>
    </row>
    <row r="1492" spans="5:5" x14ac:dyDescent="0.2">
      <c r="E1492"/>
    </row>
    <row r="1493" spans="5:5" x14ac:dyDescent="0.2">
      <c r="E1493"/>
    </row>
    <row r="1494" spans="5:5" x14ac:dyDescent="0.2">
      <c r="E1494"/>
    </row>
    <row r="1495" spans="5:5" x14ac:dyDescent="0.2">
      <c r="E1495"/>
    </row>
    <row r="1496" spans="5:5" x14ac:dyDescent="0.2">
      <c r="E1496"/>
    </row>
    <row r="1497" spans="5:5" x14ac:dyDescent="0.2">
      <c r="E1497"/>
    </row>
    <row r="1498" spans="5:5" x14ac:dyDescent="0.2">
      <c r="E1498"/>
    </row>
    <row r="1499" spans="5:5" x14ac:dyDescent="0.2">
      <c r="E1499"/>
    </row>
    <row r="1500" spans="5:5" x14ac:dyDescent="0.2">
      <c r="E1500"/>
    </row>
  </sheetData>
  <sortState ref="R7:S500">
    <sortCondition descending="1" ref="S7"/>
  </sortState>
  <customSheetViews>
    <customSheetView guid="{B300DD06-F104-4546-A761-DC6A728866C9}" showGridLines="0">
      <pane ySplit="6" topLeftCell="A7" activePane="bottomLeft" state="frozen"/>
      <selection pane="bottomLeft" activeCell="X4" sqref="X4"/>
      <pageMargins left="0" right="0" top="0" bottom="0.39370078740157483" header="0" footer="0"/>
      <printOptions horizontalCentered="1"/>
      <pageSetup paperSize="9" orientation="portrait" r:id="rId1"/>
      <headerFooter>
        <oddFooter>&amp;R&amp;"Arial,Italique"&amp;7&amp;P page / &amp;N</oddFooter>
      </headerFooter>
    </customSheetView>
  </customSheetViews>
  <mergeCells count="1">
    <mergeCell ref="B2:F2"/>
  </mergeCells>
  <printOptions horizontalCentered="1"/>
  <pageMargins left="0" right="0" top="0" bottom="0.39370078740157483" header="0" footer="0"/>
  <pageSetup paperSize="9" orientation="portrait" r:id="rId2"/>
  <headerFooter>
    <oddFooter>&amp;R&amp;"Arial,Italique"&amp;7&amp;P page / &amp;N</oddFooter>
  </headerFooter>
  <drawing r:id="rId3"/>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05">
    <pageSetUpPr autoPageBreaks="0"/>
  </sheetPr>
  <dimension ref="A1:S500"/>
  <sheetViews>
    <sheetView showGridLines="0" zoomScaleNormal="100" workbookViewId="0">
      <selection activeCell="G9" sqref="G9"/>
    </sheetView>
  </sheetViews>
  <sheetFormatPr baseColWidth="10" defaultColWidth="0" defaultRowHeight="14.25" zeroHeight="1" x14ac:dyDescent="0.2"/>
  <cols>
    <col min="1" max="1" width="3.375" customWidth="1"/>
    <col min="2" max="2" width="3.5" customWidth="1"/>
    <col min="3" max="3" width="6.625" customWidth="1"/>
    <col min="4" max="4" width="8.625" customWidth="1"/>
    <col min="5" max="5" width="7.625" customWidth="1"/>
    <col min="6" max="7" width="6.625" customWidth="1"/>
    <col min="8" max="8" width="8.625" customWidth="1"/>
    <col min="9" max="10" width="6.625" customWidth="1"/>
    <col min="11" max="11" width="8.625" customWidth="1"/>
    <col min="12" max="12" width="6.625" customWidth="1"/>
    <col min="13" max="13" width="6.625" style="358" customWidth="1"/>
    <col min="14" max="14" width="3.125" customWidth="1"/>
    <col min="15" max="15" width="6.625" customWidth="1"/>
    <col min="16" max="16" width="17" bestFit="1" customWidth="1"/>
    <col min="17" max="17" width="2.125" customWidth="1"/>
    <col min="18" max="18" width="10.75" customWidth="1"/>
    <col min="19" max="19" width="3.5" hidden="1" customWidth="1"/>
    <col min="20" max="20" width="11" hidden="1" customWidth="1"/>
    <col min="21" max="16384" width="11" hidden="1"/>
  </cols>
  <sheetData>
    <row r="1" spans="2:17" ht="14.25" customHeight="1" x14ac:dyDescent="0.2">
      <c r="B1" s="7"/>
      <c r="C1" s="480"/>
      <c r="D1" s="7"/>
      <c r="E1" s="7"/>
      <c r="F1" s="7"/>
      <c r="G1" s="7"/>
      <c r="H1" s="7"/>
      <c r="I1" s="7"/>
      <c r="J1" s="7"/>
      <c r="K1" s="7"/>
      <c r="L1" s="7"/>
      <c r="M1" s="382"/>
      <c r="N1" s="17"/>
      <c r="O1" s="7"/>
      <c r="P1" s="7"/>
      <c r="Q1" s="7"/>
    </row>
    <row r="2" spans="2:17" x14ac:dyDescent="0.2">
      <c r="B2" s="862" t="s">
        <v>41</v>
      </c>
      <c r="C2" s="862"/>
      <c r="D2" s="862"/>
      <c r="E2" s="862"/>
      <c r="F2" s="862"/>
      <c r="G2" s="862"/>
      <c r="H2" s="862"/>
      <c r="I2" s="862"/>
      <c r="J2" s="862"/>
      <c r="K2" s="862"/>
      <c r="L2" s="862"/>
      <c r="M2" s="862"/>
      <c r="N2" s="17"/>
      <c r="O2" s="7"/>
      <c r="P2" s="7"/>
      <c r="Q2" s="7"/>
    </row>
    <row r="3" spans="2:17" ht="19.5" customHeight="1" x14ac:dyDescent="0.2">
      <c r="B3" s="407" t="s">
        <v>165</v>
      </c>
      <c r="C3" s="407"/>
      <c r="D3" s="407"/>
      <c r="E3" s="407"/>
      <c r="F3" s="407"/>
      <c r="G3" s="407"/>
      <c r="H3" s="407"/>
      <c r="I3" s="407"/>
      <c r="J3" s="407"/>
      <c r="K3" s="407"/>
      <c r="L3" s="407"/>
      <c r="M3" s="407"/>
    </row>
    <row r="4" spans="2:17" ht="18" customHeight="1" x14ac:dyDescent="0.2">
      <c r="B4" s="654" t="str">
        <f>Nature_competition</f>
        <v>COUPE DE DREUX MINIME CADET LUTTE LIBRE &amp; FEMININE - 26/11/2017</v>
      </c>
      <c r="C4" s="408"/>
      <c r="D4" s="408"/>
      <c r="E4" s="408"/>
      <c r="F4" s="408"/>
      <c r="G4" s="408"/>
      <c r="H4" s="408"/>
      <c r="I4" s="408"/>
      <c r="J4" s="408"/>
      <c r="K4" s="408"/>
      <c r="L4" s="408"/>
      <c r="M4" s="408"/>
    </row>
    <row r="5" spans="2:17" ht="6.75" customHeight="1" x14ac:dyDescent="0.2">
      <c r="B5" s="7"/>
      <c r="C5" s="409"/>
      <c r="D5" s="409"/>
      <c r="E5" s="409"/>
      <c r="F5" s="409"/>
      <c r="G5" s="409"/>
      <c r="H5" s="409"/>
      <c r="I5" s="409"/>
      <c r="J5" s="409"/>
      <c r="K5" s="409"/>
      <c r="L5" s="409"/>
      <c r="M5" s="409"/>
    </row>
    <row r="6" spans="2:17" s="425" customFormat="1" ht="6.75" customHeight="1" x14ac:dyDescent="0.2">
      <c r="B6"/>
      <c r="C6" s="411"/>
      <c r="D6" s="411"/>
      <c r="E6" s="411"/>
      <c r="F6" s="411"/>
      <c r="G6" s="411"/>
      <c r="H6" s="411"/>
      <c r="I6" s="411"/>
      <c r="J6" s="411"/>
      <c r="K6" s="411"/>
      <c r="L6" s="406"/>
      <c r="M6" s="414"/>
    </row>
    <row r="7" spans="2:17" s="425" customFormat="1" x14ac:dyDescent="0.2">
      <c r="B7" s="427"/>
      <c r="C7" s="427"/>
      <c r="D7" s="427"/>
      <c r="E7" s="427"/>
      <c r="F7" s="427"/>
      <c r="L7" s="406" t="s">
        <v>28</v>
      </c>
      <c r="M7" s="771">
        <f>COUNTA(C21:C60,G21:G60,K21:K60)</f>
        <v>3</v>
      </c>
    </row>
    <row r="8" spans="2:17" s="425" customFormat="1" x14ac:dyDescent="0.2">
      <c r="B8" s="411"/>
      <c r="C8" s="411"/>
      <c r="D8" s="411"/>
      <c r="E8" s="411"/>
      <c r="F8" s="411"/>
      <c r="G8" s="411"/>
      <c r="H8" s="411"/>
      <c r="K8" s="411"/>
      <c r="L8" s="406" t="s">
        <v>30</v>
      </c>
      <c r="M8" s="771">
        <f>COUNTA(C13:C16,F13:F16,I13:I16,L13:L16)</f>
        <v>3</v>
      </c>
      <c r="Q8" s="428"/>
    </row>
    <row r="9" spans="2:17" ht="7.5" customHeight="1" x14ac:dyDescent="0.2">
      <c r="B9" s="390"/>
      <c r="C9" s="390"/>
      <c r="D9" s="390"/>
      <c r="E9" s="390"/>
      <c r="F9" s="390"/>
      <c r="G9" s="390"/>
      <c r="H9" s="390"/>
      <c r="I9" s="390"/>
      <c r="J9" s="390"/>
      <c r="M9" s="393"/>
      <c r="N9" s="390"/>
      <c r="P9" s="390"/>
      <c r="Q9" s="393"/>
    </row>
    <row r="10" spans="2:17" ht="23.25" customHeight="1" thickBot="1" x14ac:dyDescent="0.3">
      <c r="B10" s="429" t="s">
        <v>43</v>
      </c>
      <c r="C10" s="398"/>
      <c r="D10" s="398"/>
      <c r="E10" s="398"/>
      <c r="F10" s="398"/>
      <c r="G10" s="398"/>
      <c r="H10" s="398"/>
      <c r="I10" s="398"/>
      <c r="J10" s="398"/>
      <c r="K10" s="398"/>
      <c r="L10" s="398"/>
      <c r="M10" s="770" t="s">
        <v>44</v>
      </c>
      <c r="N10" s="390"/>
      <c r="Q10" s="393"/>
    </row>
    <row r="11" spans="2:17" ht="3" customHeight="1" x14ac:dyDescent="0.2">
      <c r="B11" s="426"/>
      <c r="C11" s="7"/>
      <c r="D11" s="7"/>
      <c r="E11" s="7"/>
      <c r="F11" s="7"/>
      <c r="G11" s="7"/>
      <c r="H11" s="7"/>
      <c r="I11" s="7"/>
      <c r="J11" s="7"/>
      <c r="K11" s="7"/>
      <c r="L11" s="7"/>
      <c r="M11" s="393"/>
      <c r="P11" s="390"/>
      <c r="Q11" s="393"/>
    </row>
    <row r="12" spans="2:17" ht="3" customHeight="1" x14ac:dyDescent="0.2">
      <c r="B12" s="397"/>
      <c r="C12" s="7"/>
      <c r="D12" s="7"/>
      <c r="E12" s="7"/>
      <c r="F12" s="7"/>
      <c r="G12" s="7"/>
      <c r="H12" s="7"/>
      <c r="I12" s="7"/>
      <c r="J12" s="7"/>
      <c r="K12" s="7"/>
      <c r="L12" s="7"/>
      <c r="M12" s="393"/>
      <c r="N12" s="390"/>
      <c r="Q12" s="393"/>
    </row>
    <row r="13" spans="2:17" x14ac:dyDescent="0.2">
      <c r="B13" s="396">
        <v>1</v>
      </c>
      <c r="C13" s="158" t="s">
        <v>167</v>
      </c>
      <c r="D13" s="400">
        <v>8</v>
      </c>
      <c r="E13" s="401"/>
      <c r="F13" s="158"/>
      <c r="G13" s="400"/>
      <c r="H13" s="401"/>
      <c r="I13" s="158"/>
      <c r="J13" s="400"/>
      <c r="K13" s="401"/>
      <c r="L13" s="158"/>
      <c r="M13" s="400"/>
      <c r="P13" s="390"/>
      <c r="Q13" s="393"/>
    </row>
    <row r="14" spans="2:17" x14ac:dyDescent="0.2">
      <c r="B14" s="396">
        <v>2</v>
      </c>
      <c r="C14" s="158" t="s">
        <v>168</v>
      </c>
      <c r="D14" s="400">
        <v>7</v>
      </c>
      <c r="E14" s="401"/>
      <c r="F14" s="158"/>
      <c r="G14" s="400"/>
      <c r="H14" s="401"/>
      <c r="I14" s="158"/>
      <c r="J14" s="400"/>
      <c r="K14" s="401"/>
      <c r="L14" s="158"/>
      <c r="M14" s="400"/>
      <c r="P14" s="390"/>
      <c r="Q14" s="393"/>
    </row>
    <row r="15" spans="2:17" x14ac:dyDescent="0.2">
      <c r="B15" s="396">
        <v>3</v>
      </c>
      <c r="C15" s="158" t="s">
        <v>169</v>
      </c>
      <c r="D15" s="400">
        <v>6</v>
      </c>
      <c r="E15" s="401"/>
      <c r="F15" s="158"/>
      <c r="G15" s="400"/>
      <c r="H15" s="401"/>
      <c r="I15" s="158"/>
      <c r="J15" s="400"/>
      <c r="K15" s="401"/>
      <c r="L15" s="158"/>
      <c r="M15" s="400"/>
      <c r="P15" s="390"/>
      <c r="Q15" s="393"/>
    </row>
    <row r="16" spans="2:17" x14ac:dyDescent="0.2">
      <c r="B16" s="396"/>
      <c r="C16" s="158"/>
      <c r="D16" s="400"/>
      <c r="E16" s="401"/>
      <c r="F16" s="158"/>
      <c r="G16" s="400"/>
      <c r="H16" s="401"/>
      <c r="I16" s="158"/>
      <c r="J16" s="400"/>
      <c r="K16" s="401"/>
      <c r="L16" s="158"/>
      <c r="M16" s="400"/>
      <c r="P16" s="390"/>
      <c r="Q16" s="393"/>
    </row>
    <row r="17" spans="2:18" ht="20.25" customHeight="1" x14ac:dyDescent="0.2">
      <c r="B17" s="7"/>
      <c r="C17" s="7"/>
      <c r="D17" s="7"/>
      <c r="E17" s="7"/>
      <c r="F17" s="7"/>
      <c r="G17" s="7"/>
      <c r="H17" s="7"/>
      <c r="J17" s="7"/>
      <c r="K17" s="7"/>
      <c r="L17" s="7"/>
      <c r="M17" s="393"/>
      <c r="P17" s="390"/>
      <c r="Q17" s="393"/>
    </row>
    <row r="18" spans="2:18" ht="15.75" thickBot="1" x14ac:dyDescent="0.3">
      <c r="B18" s="429" t="s">
        <v>45</v>
      </c>
      <c r="C18" s="398"/>
      <c r="D18" s="398"/>
      <c r="E18" s="398"/>
      <c r="F18" s="398"/>
      <c r="G18" s="398"/>
      <c r="H18" s="398"/>
      <c r="I18" s="398"/>
      <c r="J18" s="398"/>
      <c r="K18" s="398"/>
      <c r="L18" s="424"/>
      <c r="M18" s="770" t="s">
        <v>44</v>
      </c>
      <c r="P18" s="390"/>
      <c r="Q18" s="393"/>
    </row>
    <row r="19" spans="2:18" ht="3" customHeight="1" x14ac:dyDescent="0.2">
      <c r="B19" s="426"/>
      <c r="C19" s="7"/>
      <c r="D19" s="7"/>
      <c r="E19" s="7"/>
      <c r="F19" s="7"/>
      <c r="G19" s="7"/>
      <c r="H19" s="7"/>
      <c r="I19" s="7"/>
      <c r="J19" s="7"/>
      <c r="K19" s="7"/>
      <c r="L19" s="7"/>
      <c r="M19" s="393"/>
      <c r="P19" s="390"/>
      <c r="Q19" s="393"/>
    </row>
    <row r="20" spans="2:18" ht="3" customHeight="1" x14ac:dyDescent="0.2">
      <c r="B20" s="397"/>
      <c r="C20" s="7"/>
      <c r="D20" s="7"/>
      <c r="E20" s="7"/>
      <c r="F20" s="7"/>
      <c r="G20" s="7"/>
      <c r="H20" s="7"/>
      <c r="I20" s="7"/>
      <c r="J20" s="7"/>
      <c r="K20" s="7"/>
      <c r="L20" s="7"/>
      <c r="M20" s="393"/>
      <c r="N20" s="390"/>
      <c r="Q20" s="393"/>
    </row>
    <row r="21" spans="2:18" x14ac:dyDescent="0.2">
      <c r="B21" s="396">
        <v>1</v>
      </c>
      <c r="C21" s="160" t="s">
        <v>167</v>
      </c>
      <c r="D21" s="158"/>
      <c r="E21" s="400">
        <v>8</v>
      </c>
      <c r="F21" s="401"/>
      <c r="G21" s="352"/>
      <c r="H21" s="352"/>
      <c r="I21" s="400"/>
      <c r="J21" s="401"/>
      <c r="K21" s="352"/>
      <c r="L21" s="352"/>
      <c r="M21" s="400"/>
      <c r="P21" s="390"/>
      <c r="Q21" s="393"/>
    </row>
    <row r="22" spans="2:18" ht="15" customHeight="1" x14ac:dyDescent="0.2">
      <c r="B22" s="396">
        <v>2</v>
      </c>
      <c r="C22" s="160" t="s">
        <v>168</v>
      </c>
      <c r="D22" s="158"/>
      <c r="E22" s="400">
        <v>7</v>
      </c>
      <c r="F22" s="401"/>
      <c r="G22" s="352"/>
      <c r="H22" s="352"/>
      <c r="I22" s="400"/>
      <c r="J22" s="401"/>
      <c r="K22" s="352"/>
      <c r="L22" s="352"/>
      <c r="M22" s="400"/>
      <c r="P22" s="390"/>
      <c r="Q22" s="393"/>
    </row>
    <row r="23" spans="2:18" ht="15" customHeight="1" x14ac:dyDescent="0.2">
      <c r="B23" s="396">
        <v>3</v>
      </c>
      <c r="C23" s="160" t="s">
        <v>169</v>
      </c>
      <c r="D23" s="158"/>
      <c r="E23" s="400">
        <v>6</v>
      </c>
      <c r="F23" s="401"/>
      <c r="G23" s="352"/>
      <c r="H23" s="352"/>
      <c r="I23" s="400"/>
      <c r="J23" s="401"/>
      <c r="K23" s="352"/>
      <c r="L23" s="352"/>
      <c r="M23" s="400"/>
      <c r="P23" s="390"/>
      <c r="Q23" s="393"/>
    </row>
    <row r="24" spans="2:18" ht="15" customHeight="1" x14ac:dyDescent="0.2">
      <c r="B24" s="396"/>
      <c r="C24" s="160"/>
      <c r="D24" s="158"/>
      <c r="E24" s="400"/>
      <c r="F24" s="401"/>
      <c r="G24" s="352"/>
      <c r="H24" s="352"/>
      <c r="I24" s="400"/>
      <c r="J24" s="401"/>
      <c r="K24" s="352"/>
      <c r="L24" s="352"/>
      <c r="M24" s="400"/>
      <c r="P24" s="390"/>
      <c r="Q24" s="393"/>
    </row>
    <row r="25" spans="2:18" ht="15" customHeight="1" x14ac:dyDescent="0.2">
      <c r="B25" s="396"/>
      <c r="C25" s="160"/>
      <c r="D25" s="158"/>
      <c r="E25" s="400"/>
      <c r="F25" s="401"/>
      <c r="G25" s="352"/>
      <c r="H25" s="352"/>
      <c r="I25" s="400"/>
      <c r="J25" s="401"/>
      <c r="K25" s="352"/>
      <c r="L25" s="352"/>
      <c r="M25" s="400"/>
      <c r="P25" s="390"/>
      <c r="Q25" s="393"/>
    </row>
    <row r="26" spans="2:18" ht="15" customHeight="1" x14ac:dyDescent="0.2">
      <c r="B26" s="396"/>
      <c r="C26" s="160"/>
      <c r="D26" s="158"/>
      <c r="E26" s="400"/>
      <c r="F26" s="401"/>
      <c r="G26" s="352"/>
      <c r="H26" s="352"/>
      <c r="I26" s="400"/>
      <c r="J26" s="401"/>
      <c r="K26" s="352"/>
      <c r="L26" s="352"/>
      <c r="M26" s="400"/>
      <c r="P26" s="7"/>
      <c r="Q26" s="393"/>
      <c r="R26" s="395"/>
    </row>
    <row r="27" spans="2:18" ht="15" customHeight="1" x14ac:dyDescent="0.2">
      <c r="B27" s="396"/>
      <c r="C27" s="410"/>
      <c r="D27" s="158"/>
      <c r="E27" s="400"/>
      <c r="F27" s="401"/>
      <c r="G27" s="352"/>
      <c r="H27" s="352"/>
      <c r="I27" s="400"/>
      <c r="J27" s="401"/>
      <c r="K27" s="352"/>
      <c r="L27" s="352"/>
      <c r="M27" s="400"/>
      <c r="P27" s="7"/>
      <c r="Q27" s="393"/>
      <c r="R27" s="395"/>
    </row>
    <row r="28" spans="2:18" ht="15" customHeight="1" x14ac:dyDescent="0.2">
      <c r="B28" s="396"/>
      <c r="C28" s="160"/>
      <c r="D28" s="158"/>
      <c r="E28" s="400"/>
      <c r="F28" s="401"/>
      <c r="G28" s="352"/>
      <c r="H28" s="352"/>
      <c r="I28" s="400"/>
      <c r="J28" s="401"/>
      <c r="K28" s="352"/>
      <c r="L28" s="352"/>
      <c r="M28" s="400"/>
      <c r="P28" s="7"/>
      <c r="Q28" s="393"/>
      <c r="R28" s="395"/>
    </row>
    <row r="29" spans="2:18" ht="15" customHeight="1" x14ac:dyDescent="0.2">
      <c r="B29" s="396"/>
      <c r="C29" s="160"/>
      <c r="D29" s="158"/>
      <c r="E29" s="400"/>
      <c r="F29" s="401"/>
      <c r="G29" s="352"/>
      <c r="H29" s="352"/>
      <c r="I29" s="400"/>
      <c r="J29" s="401"/>
      <c r="K29" s="352"/>
      <c r="L29" s="352"/>
      <c r="M29" s="400"/>
      <c r="P29" s="7"/>
      <c r="Q29" s="393"/>
      <c r="R29" s="395"/>
    </row>
    <row r="30" spans="2:18" ht="15" customHeight="1" x14ac:dyDescent="0.2">
      <c r="B30" s="396"/>
      <c r="C30" s="160"/>
      <c r="D30" s="158"/>
      <c r="E30" s="400"/>
      <c r="F30" s="401"/>
      <c r="G30" s="352"/>
      <c r="H30" s="352"/>
      <c r="I30" s="400"/>
      <c r="J30" s="401"/>
      <c r="K30" s="352"/>
      <c r="L30" s="352"/>
      <c r="M30" s="400"/>
      <c r="P30" s="7"/>
      <c r="Q30" s="393"/>
      <c r="R30" s="395"/>
    </row>
    <row r="31" spans="2:18" ht="15" customHeight="1" x14ac:dyDescent="0.2">
      <c r="B31" s="396"/>
      <c r="C31" s="160"/>
      <c r="D31" s="158"/>
      <c r="E31" s="400"/>
      <c r="F31" s="401"/>
      <c r="G31" s="352"/>
      <c r="H31" s="352"/>
      <c r="I31" s="400"/>
      <c r="J31" s="401"/>
      <c r="K31" s="352"/>
      <c r="L31" s="352"/>
      <c r="M31" s="400"/>
      <c r="P31" s="7"/>
      <c r="Q31" s="393"/>
      <c r="R31" s="395"/>
    </row>
    <row r="32" spans="2:18" ht="15" customHeight="1" x14ac:dyDescent="0.2">
      <c r="B32" s="396"/>
      <c r="C32" s="160"/>
      <c r="D32" s="158"/>
      <c r="E32" s="400"/>
      <c r="F32" s="401"/>
      <c r="G32" s="352"/>
      <c r="H32" s="352"/>
      <c r="I32" s="400"/>
      <c r="J32" s="401"/>
      <c r="K32" s="352"/>
      <c r="L32" s="352"/>
      <c r="M32" s="400"/>
      <c r="P32" s="7"/>
      <c r="Q32" s="393"/>
      <c r="R32" s="395"/>
    </row>
    <row r="33" spans="2:18" ht="15" customHeight="1" x14ac:dyDescent="0.2">
      <c r="B33" s="396"/>
      <c r="C33" s="160"/>
      <c r="D33" s="158"/>
      <c r="E33" s="400"/>
      <c r="F33" s="401"/>
      <c r="G33" s="352"/>
      <c r="H33" s="352"/>
      <c r="I33" s="400"/>
      <c r="J33" s="401"/>
      <c r="K33" s="352"/>
      <c r="L33" s="352"/>
      <c r="M33" s="400"/>
      <c r="P33" s="7"/>
      <c r="Q33" s="393"/>
      <c r="R33" s="395"/>
    </row>
    <row r="34" spans="2:18" ht="15" customHeight="1" x14ac:dyDescent="0.2">
      <c r="B34" s="396"/>
      <c r="C34" s="160"/>
      <c r="D34" s="158"/>
      <c r="E34" s="400"/>
      <c r="F34" s="401"/>
      <c r="G34" s="158"/>
      <c r="H34" s="352"/>
      <c r="I34" s="400"/>
      <c r="J34" s="401"/>
      <c r="K34" s="158"/>
      <c r="L34" s="352"/>
      <c r="M34" s="400"/>
      <c r="P34" s="7"/>
      <c r="Q34" s="393"/>
      <c r="R34" s="395"/>
    </row>
    <row r="35" spans="2:18" ht="15" customHeight="1" x14ac:dyDescent="0.2">
      <c r="B35" s="396"/>
      <c r="C35" s="160"/>
      <c r="D35" s="158"/>
      <c r="E35" s="400"/>
      <c r="F35" s="401"/>
      <c r="G35" s="158"/>
      <c r="H35" s="352"/>
      <c r="I35" s="400"/>
      <c r="J35" s="401"/>
      <c r="K35" s="158"/>
      <c r="L35" s="352"/>
      <c r="M35" s="400"/>
      <c r="P35" s="7"/>
      <c r="Q35" s="393"/>
      <c r="R35" s="395"/>
    </row>
    <row r="36" spans="2:18" ht="15" customHeight="1" x14ac:dyDescent="0.2">
      <c r="B36" s="396"/>
      <c r="C36" s="160"/>
      <c r="D36" s="158"/>
      <c r="E36" s="400"/>
      <c r="F36" s="401"/>
      <c r="G36" s="158"/>
      <c r="H36" s="352"/>
      <c r="I36" s="400"/>
      <c r="J36" s="401"/>
      <c r="K36" s="158"/>
      <c r="L36" s="352"/>
      <c r="M36" s="400"/>
      <c r="P36" s="7"/>
      <c r="Q36" s="393"/>
      <c r="R36" s="395"/>
    </row>
    <row r="37" spans="2:18" ht="15" customHeight="1" x14ac:dyDescent="0.2">
      <c r="B37" s="396"/>
      <c r="C37" s="160"/>
      <c r="D37" s="158"/>
      <c r="E37" s="400"/>
      <c r="F37" s="401"/>
      <c r="G37" s="158"/>
      <c r="H37" s="352"/>
      <c r="I37" s="400"/>
      <c r="J37" s="401"/>
      <c r="K37" s="158"/>
      <c r="L37" s="352"/>
      <c r="M37" s="400"/>
      <c r="P37" s="7"/>
      <c r="Q37" s="393"/>
      <c r="R37" s="395"/>
    </row>
    <row r="38" spans="2:18" ht="15" customHeight="1" x14ac:dyDescent="0.2">
      <c r="B38" s="396"/>
      <c r="C38" s="160"/>
      <c r="D38" s="158"/>
      <c r="E38" s="400"/>
      <c r="F38" s="401"/>
      <c r="G38" s="158"/>
      <c r="H38" s="352"/>
      <c r="I38" s="400"/>
      <c r="J38" s="401"/>
      <c r="K38" s="158"/>
      <c r="L38" s="352"/>
      <c r="M38" s="400"/>
      <c r="P38" s="7"/>
      <c r="Q38" s="393"/>
      <c r="R38" s="395"/>
    </row>
    <row r="39" spans="2:18" ht="15" customHeight="1" x14ac:dyDescent="0.2">
      <c r="B39" s="396"/>
      <c r="C39" s="160"/>
      <c r="D39" s="158"/>
      <c r="E39" s="400"/>
      <c r="F39" s="401"/>
      <c r="G39" s="158"/>
      <c r="H39" s="352"/>
      <c r="I39" s="400"/>
      <c r="J39" s="401"/>
      <c r="K39" s="158"/>
      <c r="L39" s="352"/>
      <c r="M39" s="400"/>
      <c r="P39" s="7"/>
      <c r="Q39" s="393"/>
      <c r="R39" s="395"/>
    </row>
    <row r="40" spans="2:18" ht="15" customHeight="1" x14ac:dyDescent="0.2">
      <c r="B40" s="396"/>
      <c r="C40" s="160"/>
      <c r="D40" s="158"/>
      <c r="E40" s="400"/>
      <c r="F40" s="401"/>
      <c r="G40" s="158"/>
      <c r="H40" s="352"/>
      <c r="I40" s="400"/>
      <c r="J40" s="401"/>
      <c r="K40" s="158"/>
      <c r="L40" s="352"/>
      <c r="M40" s="400"/>
      <c r="P40" s="7"/>
      <c r="Q40" s="393"/>
      <c r="R40" s="395"/>
    </row>
    <row r="41" spans="2:18" ht="15" customHeight="1" x14ac:dyDescent="0.2">
      <c r="B41" s="396"/>
      <c r="C41" s="160"/>
      <c r="D41" s="158"/>
      <c r="E41" s="400"/>
      <c r="F41" s="401"/>
      <c r="G41" s="158"/>
      <c r="H41" s="352"/>
      <c r="I41" s="400"/>
      <c r="J41" s="401"/>
      <c r="K41" s="158"/>
      <c r="L41" s="352"/>
      <c r="M41" s="400"/>
      <c r="P41" s="7"/>
      <c r="Q41" s="393"/>
      <c r="R41" s="395"/>
    </row>
    <row r="42" spans="2:18" ht="15" customHeight="1" x14ac:dyDescent="0.2">
      <c r="B42" s="396"/>
      <c r="C42" s="160"/>
      <c r="D42" s="158"/>
      <c r="E42" s="400"/>
      <c r="F42" s="401"/>
      <c r="G42" s="158"/>
      <c r="H42" s="352"/>
      <c r="I42" s="400"/>
      <c r="J42" s="401"/>
      <c r="K42" s="158"/>
      <c r="L42" s="352"/>
      <c r="M42" s="400"/>
      <c r="P42" s="7"/>
      <c r="Q42" s="393"/>
      <c r="R42" s="395"/>
    </row>
    <row r="43" spans="2:18" ht="15" customHeight="1" x14ac:dyDescent="0.2">
      <c r="B43" s="396"/>
      <c r="C43" s="160"/>
      <c r="D43" s="158"/>
      <c r="E43" s="400"/>
      <c r="F43" s="401"/>
      <c r="G43" s="158"/>
      <c r="H43" s="352"/>
      <c r="I43" s="400"/>
      <c r="J43" s="401"/>
      <c r="K43" s="158"/>
      <c r="L43" s="352"/>
      <c r="M43" s="400"/>
      <c r="P43" s="7"/>
      <c r="Q43" s="393"/>
      <c r="R43" s="395"/>
    </row>
    <row r="44" spans="2:18" ht="15" customHeight="1" x14ac:dyDescent="0.2">
      <c r="B44" s="396"/>
      <c r="C44" s="160"/>
      <c r="D44" s="158"/>
      <c r="E44" s="400"/>
      <c r="F44" s="401"/>
      <c r="G44" s="158"/>
      <c r="H44" s="352"/>
      <c r="I44" s="400"/>
      <c r="J44" s="401"/>
      <c r="K44" s="158"/>
      <c r="L44" s="352"/>
      <c r="M44" s="400"/>
      <c r="P44" s="7"/>
      <c r="Q44" s="393"/>
      <c r="R44" s="395"/>
    </row>
    <row r="45" spans="2:18" ht="15" customHeight="1" x14ac:dyDescent="0.2">
      <c r="B45" s="396"/>
      <c r="C45" s="160"/>
      <c r="D45" s="158"/>
      <c r="E45" s="400"/>
      <c r="F45" s="401"/>
      <c r="G45" s="158"/>
      <c r="H45" s="352"/>
      <c r="I45" s="400"/>
      <c r="J45" s="401"/>
      <c r="K45" s="158"/>
      <c r="L45" s="352"/>
      <c r="M45" s="400"/>
      <c r="P45" s="7"/>
      <c r="Q45" s="393"/>
      <c r="R45" s="395"/>
    </row>
    <row r="46" spans="2:18" ht="15" customHeight="1" x14ac:dyDescent="0.2">
      <c r="B46" s="396"/>
      <c r="C46" s="160"/>
      <c r="D46" s="158"/>
      <c r="E46" s="400"/>
      <c r="F46" s="401"/>
      <c r="G46" s="158"/>
      <c r="H46" s="352"/>
      <c r="I46" s="400"/>
      <c r="J46" s="401"/>
      <c r="K46" s="158"/>
      <c r="L46" s="352"/>
      <c r="M46" s="400"/>
      <c r="Q46" s="393"/>
    </row>
    <row r="47" spans="2:18" ht="15" customHeight="1" x14ac:dyDescent="0.2">
      <c r="B47" s="396"/>
      <c r="C47" s="160"/>
      <c r="D47" s="158"/>
      <c r="E47" s="400"/>
      <c r="F47" s="401"/>
      <c r="G47" s="158"/>
      <c r="H47" s="352"/>
      <c r="I47" s="400"/>
      <c r="J47" s="401"/>
      <c r="K47" s="158"/>
      <c r="L47" s="352"/>
      <c r="M47" s="400"/>
      <c r="Q47" s="393"/>
    </row>
    <row r="48" spans="2:18" ht="15" customHeight="1" x14ac:dyDescent="0.2">
      <c r="B48" s="396"/>
      <c r="C48" s="160"/>
      <c r="D48" s="158"/>
      <c r="E48" s="400"/>
      <c r="F48" s="401"/>
      <c r="G48" s="158"/>
      <c r="H48" s="352"/>
      <c r="I48" s="400"/>
      <c r="J48" s="401"/>
      <c r="K48" s="158"/>
      <c r="L48" s="352"/>
      <c r="M48" s="400"/>
      <c r="Q48" s="393"/>
    </row>
    <row r="49" spans="2:17" ht="15" customHeight="1" x14ac:dyDescent="0.2">
      <c r="B49" s="396"/>
      <c r="C49" s="160"/>
      <c r="D49" s="158"/>
      <c r="E49" s="400"/>
      <c r="F49" s="401"/>
      <c r="G49" s="158"/>
      <c r="H49" s="352"/>
      <c r="I49" s="400"/>
      <c r="J49" s="401"/>
      <c r="K49" s="158"/>
      <c r="L49" s="352"/>
      <c r="M49" s="400"/>
      <c r="Q49" s="393"/>
    </row>
    <row r="50" spans="2:17" ht="15" customHeight="1" x14ac:dyDescent="0.2">
      <c r="B50" s="396"/>
      <c r="C50" s="160"/>
      <c r="D50" s="158"/>
      <c r="E50" s="400"/>
      <c r="F50" s="401"/>
      <c r="G50" s="158"/>
      <c r="H50" s="352"/>
      <c r="I50" s="400"/>
      <c r="J50" s="401"/>
      <c r="K50" s="158"/>
      <c r="L50" s="352"/>
      <c r="M50" s="400"/>
      <c r="Q50" s="393"/>
    </row>
    <row r="51" spans="2:17" ht="15" customHeight="1" x14ac:dyDescent="0.2">
      <c r="B51" s="396"/>
      <c r="C51" s="160"/>
      <c r="D51" s="158"/>
      <c r="E51" s="400"/>
      <c r="F51" s="401"/>
      <c r="G51" s="158"/>
      <c r="H51" s="352"/>
      <c r="I51" s="400"/>
      <c r="J51" s="401"/>
      <c r="K51" s="158"/>
      <c r="L51" s="352"/>
      <c r="M51" s="400"/>
      <c r="Q51" s="393"/>
    </row>
    <row r="52" spans="2:17" ht="15" customHeight="1" x14ac:dyDescent="0.2">
      <c r="B52" s="396"/>
      <c r="C52" s="160"/>
      <c r="D52" s="158"/>
      <c r="E52" s="400"/>
      <c r="F52" s="401"/>
      <c r="G52" s="158"/>
      <c r="H52" s="352"/>
      <c r="I52" s="400"/>
      <c r="J52" s="401"/>
      <c r="K52" s="158"/>
      <c r="L52" s="352"/>
      <c r="M52" s="400"/>
      <c r="Q52" s="393"/>
    </row>
    <row r="53" spans="2:17" ht="15" customHeight="1" x14ac:dyDescent="0.2">
      <c r="B53" s="396"/>
      <c r="C53" s="160"/>
      <c r="D53" s="158"/>
      <c r="E53" s="400"/>
      <c r="F53" s="401"/>
      <c r="G53" s="158"/>
      <c r="H53" s="352"/>
      <c r="I53" s="400"/>
      <c r="J53" s="401"/>
      <c r="K53" s="158"/>
      <c r="L53" s="352"/>
      <c r="M53" s="400"/>
      <c r="Q53" s="393"/>
    </row>
    <row r="54" spans="2:17" ht="15" customHeight="1" x14ac:dyDescent="0.2">
      <c r="B54" s="396"/>
      <c r="C54" s="160"/>
      <c r="D54" s="158"/>
      <c r="E54" s="400"/>
      <c r="F54" s="401"/>
      <c r="G54" s="158"/>
      <c r="H54" s="352"/>
      <c r="I54" s="400"/>
      <c r="J54" s="401"/>
      <c r="K54" s="158"/>
      <c r="L54" s="352"/>
      <c r="M54" s="400"/>
      <c r="Q54" s="393"/>
    </row>
    <row r="55" spans="2:17" ht="15" customHeight="1" x14ac:dyDescent="0.2">
      <c r="B55" s="396"/>
      <c r="C55" s="160"/>
      <c r="D55" s="158"/>
      <c r="E55" s="400"/>
      <c r="F55" s="401"/>
      <c r="G55" s="158"/>
      <c r="H55" s="352"/>
      <c r="I55" s="400"/>
      <c r="J55" s="401"/>
      <c r="K55" s="158"/>
      <c r="L55" s="352"/>
      <c r="M55" s="400"/>
      <c r="Q55" s="393"/>
    </row>
    <row r="56" spans="2:17" x14ac:dyDescent="0.2">
      <c r="B56" s="396"/>
      <c r="E56" s="400"/>
      <c r="F56" s="401"/>
      <c r="H56" s="395"/>
      <c r="I56" s="400"/>
      <c r="J56" s="401"/>
      <c r="L56" s="395"/>
      <c r="M56" s="400"/>
      <c r="Q56" s="393"/>
    </row>
    <row r="57" spans="2:17" x14ac:dyDescent="0.2">
      <c r="B57" s="396"/>
      <c r="E57" s="400"/>
      <c r="F57" s="401"/>
      <c r="H57" s="395"/>
      <c r="I57" s="400"/>
      <c r="J57" s="401"/>
      <c r="L57" s="395"/>
      <c r="M57" s="400"/>
      <c r="Q57" s="393"/>
    </row>
    <row r="58" spans="2:17" x14ac:dyDescent="0.2">
      <c r="B58" s="396"/>
      <c r="E58" s="400"/>
      <c r="F58" s="401"/>
      <c r="I58" s="400"/>
      <c r="J58" s="401"/>
      <c r="M58" s="400"/>
      <c r="Q58" s="393"/>
    </row>
    <row r="59" spans="2:17" x14ac:dyDescent="0.2">
      <c r="B59" s="396"/>
      <c r="E59" s="400"/>
      <c r="F59" s="401"/>
      <c r="I59" s="400"/>
      <c r="J59" s="401"/>
      <c r="M59" s="400"/>
      <c r="Q59" s="393"/>
    </row>
    <row r="60" spans="2:17" x14ac:dyDescent="0.2">
      <c r="B60" s="396"/>
      <c r="E60" s="400"/>
      <c r="F60" s="401"/>
      <c r="I60" s="400"/>
      <c r="J60" s="401"/>
      <c r="M60" s="400"/>
      <c r="Q60" s="393"/>
    </row>
    <row r="61" spans="2:17" ht="3" customHeight="1" x14ac:dyDescent="0.2">
      <c r="M61"/>
      <c r="Q61" s="393"/>
    </row>
    <row r="62" spans="2:17" x14ac:dyDescent="0.2">
      <c r="M62"/>
      <c r="Q62" s="393"/>
    </row>
    <row r="63" spans="2:17" x14ac:dyDescent="0.2">
      <c r="M63"/>
      <c r="Q63" s="393"/>
    </row>
    <row r="64" spans="2:17" x14ac:dyDescent="0.2">
      <c r="M64"/>
      <c r="Q64" s="393"/>
    </row>
    <row r="65" spans="13:17" x14ac:dyDescent="0.2">
      <c r="M65"/>
      <c r="Q65" s="393"/>
    </row>
    <row r="66" spans="13:17" x14ac:dyDescent="0.2">
      <c r="M66"/>
      <c r="Q66" s="393"/>
    </row>
    <row r="67" spans="13:17" x14ac:dyDescent="0.2">
      <c r="M67"/>
      <c r="Q67" s="393"/>
    </row>
    <row r="68" spans="13:17" x14ac:dyDescent="0.2">
      <c r="M68"/>
      <c r="Q68" s="393"/>
    </row>
    <row r="69" spans="13:17" x14ac:dyDescent="0.2">
      <c r="M69"/>
      <c r="Q69" s="393"/>
    </row>
    <row r="70" spans="13:17" x14ac:dyDescent="0.2">
      <c r="M70"/>
      <c r="Q70" s="393"/>
    </row>
    <row r="71" spans="13:17" x14ac:dyDescent="0.2">
      <c r="M71"/>
      <c r="Q71" s="393"/>
    </row>
    <row r="72" spans="13:17" x14ac:dyDescent="0.2">
      <c r="M72"/>
      <c r="Q72" s="393"/>
    </row>
    <row r="73" spans="13:17" x14ac:dyDescent="0.2">
      <c r="M73"/>
      <c r="Q73" s="393"/>
    </row>
    <row r="74" spans="13:17" x14ac:dyDescent="0.2">
      <c r="M74"/>
      <c r="Q74" s="393"/>
    </row>
    <row r="75" spans="13:17" x14ac:dyDescent="0.2">
      <c r="M75"/>
      <c r="Q75" s="393"/>
    </row>
    <row r="76" spans="13:17" x14ac:dyDescent="0.2">
      <c r="M76"/>
      <c r="Q76" s="393"/>
    </row>
    <row r="77" spans="13:17" x14ac:dyDescent="0.2">
      <c r="M77"/>
      <c r="Q77" s="393"/>
    </row>
    <row r="78" spans="13:17" x14ac:dyDescent="0.2">
      <c r="M78"/>
      <c r="Q78" s="393"/>
    </row>
    <row r="79" spans="13:17" x14ac:dyDescent="0.2">
      <c r="M79"/>
      <c r="Q79" s="393"/>
    </row>
    <row r="80" spans="13:17" x14ac:dyDescent="0.2">
      <c r="M80"/>
      <c r="Q80" s="393"/>
    </row>
    <row r="81" spans="13:17" x14ac:dyDescent="0.2">
      <c r="M81"/>
      <c r="Q81" s="393"/>
    </row>
    <row r="82" spans="13:17" x14ac:dyDescent="0.2">
      <c r="M82"/>
      <c r="Q82" s="393"/>
    </row>
    <row r="83" spans="13:17" x14ac:dyDescent="0.2">
      <c r="M83"/>
      <c r="Q83" s="393"/>
    </row>
    <row r="84" spans="13:17" x14ac:dyDescent="0.2">
      <c r="M84"/>
      <c r="Q84" s="393"/>
    </row>
    <row r="85" spans="13:17" x14ac:dyDescent="0.2">
      <c r="M85"/>
      <c r="Q85" s="393"/>
    </row>
    <row r="86" spans="13:17" x14ac:dyDescent="0.2">
      <c r="M86"/>
      <c r="Q86" s="393"/>
    </row>
    <row r="87" spans="13:17" x14ac:dyDescent="0.2">
      <c r="M87"/>
      <c r="Q87" s="393"/>
    </row>
    <row r="88" spans="13:17" x14ac:dyDescent="0.2">
      <c r="M88"/>
      <c r="Q88" s="393"/>
    </row>
    <row r="89" spans="13:17" x14ac:dyDescent="0.2">
      <c r="M89"/>
      <c r="Q89" s="393"/>
    </row>
    <row r="90" spans="13:17" x14ac:dyDescent="0.2">
      <c r="M90"/>
      <c r="Q90" s="393"/>
    </row>
    <row r="91" spans="13:17" x14ac:dyDescent="0.2">
      <c r="M91"/>
      <c r="Q91" s="393"/>
    </row>
    <row r="92" spans="13:17" x14ac:dyDescent="0.2">
      <c r="M92"/>
      <c r="Q92" s="393"/>
    </row>
    <row r="93" spans="13:17" x14ac:dyDescent="0.2">
      <c r="M93"/>
      <c r="Q93" s="393"/>
    </row>
    <row r="94" spans="13:17" x14ac:dyDescent="0.2">
      <c r="M94"/>
      <c r="Q94" s="393"/>
    </row>
    <row r="95" spans="13:17" x14ac:dyDescent="0.2">
      <c r="M95"/>
      <c r="Q95" s="393"/>
    </row>
    <row r="96" spans="13:17" x14ac:dyDescent="0.2">
      <c r="M96"/>
      <c r="Q96" s="393"/>
    </row>
    <row r="97" spans="13:17" x14ac:dyDescent="0.2">
      <c r="M97"/>
      <c r="Q97" s="393"/>
    </row>
    <row r="98" spans="13:17" x14ac:dyDescent="0.2">
      <c r="M98"/>
      <c r="Q98" s="393"/>
    </row>
    <row r="99" spans="13:17" x14ac:dyDescent="0.2">
      <c r="M99"/>
      <c r="Q99" s="393"/>
    </row>
    <row r="100" spans="13:17" x14ac:dyDescent="0.2">
      <c r="M100"/>
      <c r="Q100" s="393"/>
    </row>
    <row r="101" spans="13:17" x14ac:dyDescent="0.2">
      <c r="M101"/>
      <c r="Q101" s="393"/>
    </row>
    <row r="102" spans="13:17" x14ac:dyDescent="0.2">
      <c r="M102"/>
      <c r="Q102" s="393"/>
    </row>
    <row r="103" spans="13:17" x14ac:dyDescent="0.2">
      <c r="M103"/>
      <c r="Q103" s="393"/>
    </row>
    <row r="104" spans="13:17" x14ac:dyDescent="0.2">
      <c r="M104"/>
      <c r="Q104" s="393"/>
    </row>
    <row r="105" spans="13:17" x14ac:dyDescent="0.2">
      <c r="M105"/>
      <c r="Q105" s="393"/>
    </row>
    <row r="106" spans="13:17" x14ac:dyDescent="0.2">
      <c r="M106"/>
      <c r="Q106" s="393"/>
    </row>
    <row r="107" spans="13:17" x14ac:dyDescent="0.2">
      <c r="M107"/>
      <c r="Q107" s="393"/>
    </row>
    <row r="108" spans="13:17" x14ac:dyDescent="0.2">
      <c r="M108"/>
      <c r="Q108" s="393"/>
    </row>
    <row r="109" spans="13:17" x14ac:dyDescent="0.2">
      <c r="M109"/>
      <c r="Q109" s="393"/>
    </row>
    <row r="110" spans="13:17" x14ac:dyDescent="0.2">
      <c r="M110"/>
      <c r="Q110" s="393"/>
    </row>
    <row r="111" spans="13:17" x14ac:dyDescent="0.2">
      <c r="M111"/>
      <c r="Q111" s="393"/>
    </row>
    <row r="112" spans="13:17" x14ac:dyDescent="0.2">
      <c r="M112"/>
      <c r="Q112" s="393"/>
    </row>
    <row r="113" spans="13:17" x14ac:dyDescent="0.2">
      <c r="M113"/>
      <c r="Q113" s="393"/>
    </row>
    <row r="114" spans="13:17" x14ac:dyDescent="0.2">
      <c r="M114"/>
      <c r="Q114" s="393"/>
    </row>
    <row r="115" spans="13:17" x14ac:dyDescent="0.2">
      <c r="M115"/>
      <c r="Q115" s="393"/>
    </row>
    <row r="116" spans="13:17" x14ac:dyDescent="0.2">
      <c r="M116"/>
      <c r="Q116" s="393"/>
    </row>
    <row r="117" spans="13:17" x14ac:dyDescent="0.2">
      <c r="M117"/>
      <c r="Q117" s="393"/>
    </row>
    <row r="118" spans="13:17" x14ac:dyDescent="0.2">
      <c r="M118"/>
      <c r="Q118" s="393"/>
    </row>
    <row r="119" spans="13:17" x14ac:dyDescent="0.2">
      <c r="M119"/>
      <c r="Q119" s="393"/>
    </row>
    <row r="120" spans="13:17" x14ac:dyDescent="0.2">
      <c r="M120"/>
      <c r="Q120" s="393"/>
    </row>
    <row r="121" spans="13:17" x14ac:dyDescent="0.2">
      <c r="M121"/>
      <c r="Q121" s="393"/>
    </row>
    <row r="122" spans="13:17" x14ac:dyDescent="0.2">
      <c r="M122"/>
      <c r="Q122" s="393"/>
    </row>
    <row r="123" spans="13:17" x14ac:dyDescent="0.2">
      <c r="M123"/>
      <c r="Q123" s="393"/>
    </row>
    <row r="124" spans="13:17" x14ac:dyDescent="0.2">
      <c r="M124"/>
      <c r="Q124" s="393"/>
    </row>
    <row r="125" spans="13:17" x14ac:dyDescent="0.2">
      <c r="M125"/>
      <c r="Q125" s="393"/>
    </row>
    <row r="126" spans="13:17" x14ac:dyDescent="0.2">
      <c r="M126"/>
      <c r="Q126" s="393"/>
    </row>
    <row r="127" spans="13:17" x14ac:dyDescent="0.2">
      <c r="M127"/>
      <c r="Q127" s="393"/>
    </row>
    <row r="128" spans="13:17" x14ac:dyDescent="0.2">
      <c r="M128"/>
      <c r="Q128" s="393"/>
    </row>
    <row r="129" spans="13:17" x14ac:dyDescent="0.2">
      <c r="M129"/>
      <c r="Q129" s="393"/>
    </row>
    <row r="130" spans="13:17" x14ac:dyDescent="0.2">
      <c r="M130"/>
      <c r="Q130" s="393"/>
    </row>
    <row r="131" spans="13:17" x14ac:dyDescent="0.2">
      <c r="M131"/>
      <c r="Q131" s="393"/>
    </row>
    <row r="132" spans="13:17" x14ac:dyDescent="0.2">
      <c r="M132"/>
      <c r="Q132" s="393"/>
    </row>
    <row r="133" spans="13:17" x14ac:dyDescent="0.2">
      <c r="M133"/>
      <c r="Q133" s="393"/>
    </row>
    <row r="134" spans="13:17" x14ac:dyDescent="0.2">
      <c r="M134"/>
      <c r="Q134" s="393"/>
    </row>
    <row r="135" spans="13:17" x14ac:dyDescent="0.2">
      <c r="M135"/>
      <c r="Q135" s="393"/>
    </row>
    <row r="136" spans="13:17" x14ac:dyDescent="0.2">
      <c r="M136"/>
      <c r="Q136" s="393"/>
    </row>
    <row r="137" spans="13:17" x14ac:dyDescent="0.2">
      <c r="M137"/>
      <c r="Q137" s="393"/>
    </row>
    <row r="138" spans="13:17" x14ac:dyDescent="0.2">
      <c r="M138"/>
      <c r="Q138" s="393"/>
    </row>
    <row r="139" spans="13:17" x14ac:dyDescent="0.2">
      <c r="M139"/>
      <c r="Q139" s="393"/>
    </row>
    <row r="140" spans="13:17" x14ac:dyDescent="0.2">
      <c r="M140"/>
      <c r="Q140" s="393"/>
    </row>
    <row r="141" spans="13:17" x14ac:dyDescent="0.2">
      <c r="M141"/>
      <c r="Q141" s="393"/>
    </row>
    <row r="142" spans="13:17" x14ac:dyDescent="0.2">
      <c r="M142"/>
      <c r="Q142" s="393"/>
    </row>
    <row r="143" spans="13:17" x14ac:dyDescent="0.2">
      <c r="M143"/>
      <c r="Q143" s="393"/>
    </row>
    <row r="144" spans="13:17" x14ac:dyDescent="0.2">
      <c r="M144"/>
      <c r="Q144" s="393"/>
    </row>
    <row r="145" spans="13:17" x14ac:dyDescent="0.2">
      <c r="M145"/>
      <c r="Q145" s="393"/>
    </row>
    <row r="146" spans="13:17" x14ac:dyDescent="0.2">
      <c r="M146"/>
      <c r="Q146" s="393"/>
    </row>
    <row r="147" spans="13:17" x14ac:dyDescent="0.2">
      <c r="M147"/>
      <c r="Q147" s="393"/>
    </row>
    <row r="148" spans="13:17" x14ac:dyDescent="0.2">
      <c r="M148"/>
      <c r="Q148" s="393"/>
    </row>
    <row r="149" spans="13:17" x14ac:dyDescent="0.2">
      <c r="M149"/>
      <c r="Q149" s="393"/>
    </row>
    <row r="150" spans="13:17" x14ac:dyDescent="0.2">
      <c r="M150"/>
      <c r="Q150" s="393"/>
    </row>
    <row r="151" spans="13:17" x14ac:dyDescent="0.2">
      <c r="M151"/>
      <c r="Q151" s="393"/>
    </row>
    <row r="152" spans="13:17" x14ac:dyDescent="0.2">
      <c r="M152"/>
      <c r="Q152" s="393"/>
    </row>
    <row r="153" spans="13:17" x14ac:dyDescent="0.2">
      <c r="M153"/>
      <c r="Q153" s="393"/>
    </row>
    <row r="154" spans="13:17" x14ac:dyDescent="0.2">
      <c r="M154"/>
      <c r="Q154" s="393"/>
    </row>
    <row r="155" spans="13:17" x14ac:dyDescent="0.2">
      <c r="M155"/>
      <c r="Q155" s="393"/>
    </row>
    <row r="156" spans="13:17" x14ac:dyDescent="0.2">
      <c r="M156"/>
      <c r="Q156" s="393"/>
    </row>
    <row r="157" spans="13:17" x14ac:dyDescent="0.2">
      <c r="M157"/>
      <c r="Q157" s="393"/>
    </row>
    <row r="158" spans="13:17" x14ac:dyDescent="0.2">
      <c r="M158"/>
      <c r="Q158" s="393"/>
    </row>
    <row r="159" spans="13:17" x14ac:dyDescent="0.2">
      <c r="M159"/>
      <c r="Q159" s="393"/>
    </row>
    <row r="160" spans="13:17" x14ac:dyDescent="0.2">
      <c r="M160"/>
      <c r="Q160" s="393"/>
    </row>
    <row r="161" spans="13:17" x14ac:dyDescent="0.2">
      <c r="M161"/>
      <c r="Q161" s="393"/>
    </row>
    <row r="162" spans="13:17" x14ac:dyDescent="0.2">
      <c r="M162"/>
      <c r="Q162" s="393"/>
    </row>
    <row r="163" spans="13:17" x14ac:dyDescent="0.2">
      <c r="M163"/>
      <c r="Q163" s="393"/>
    </row>
    <row r="164" spans="13:17" x14ac:dyDescent="0.2">
      <c r="M164"/>
      <c r="Q164" s="393"/>
    </row>
    <row r="165" spans="13:17" x14ac:dyDescent="0.2">
      <c r="M165"/>
      <c r="Q165" s="393"/>
    </row>
    <row r="166" spans="13:17" x14ac:dyDescent="0.2">
      <c r="M166"/>
      <c r="Q166" s="393"/>
    </row>
    <row r="167" spans="13:17" x14ac:dyDescent="0.2">
      <c r="M167"/>
      <c r="Q167" s="393"/>
    </row>
    <row r="168" spans="13:17" x14ac:dyDescent="0.2">
      <c r="M168"/>
      <c r="Q168" s="393"/>
    </row>
    <row r="169" spans="13:17" x14ac:dyDescent="0.2">
      <c r="M169"/>
      <c r="Q169" s="393"/>
    </row>
    <row r="170" spans="13:17" x14ac:dyDescent="0.2">
      <c r="M170"/>
      <c r="Q170" s="393"/>
    </row>
    <row r="171" spans="13:17" x14ac:dyDescent="0.2">
      <c r="M171"/>
      <c r="Q171" s="393"/>
    </row>
    <row r="172" spans="13:17" x14ac:dyDescent="0.2">
      <c r="M172"/>
      <c r="Q172" s="393"/>
    </row>
    <row r="173" spans="13:17" x14ac:dyDescent="0.2">
      <c r="M173"/>
      <c r="Q173" s="393"/>
    </row>
    <row r="174" spans="13:17" x14ac:dyDescent="0.2">
      <c r="M174"/>
      <c r="Q174" s="393"/>
    </row>
    <row r="175" spans="13:17" x14ac:dyDescent="0.2">
      <c r="M175"/>
      <c r="Q175" s="393"/>
    </row>
    <row r="176" spans="13:17" x14ac:dyDescent="0.2">
      <c r="M176"/>
      <c r="Q176" s="393"/>
    </row>
    <row r="177" spans="13:17" x14ac:dyDescent="0.2">
      <c r="M177"/>
      <c r="Q177" s="393"/>
    </row>
    <row r="178" spans="13:17" x14ac:dyDescent="0.2">
      <c r="M178"/>
      <c r="Q178" s="393"/>
    </row>
    <row r="179" spans="13:17" x14ac:dyDescent="0.2">
      <c r="M179"/>
      <c r="Q179" s="393"/>
    </row>
    <row r="180" spans="13:17" x14ac:dyDescent="0.2">
      <c r="M180"/>
      <c r="Q180" s="393"/>
    </row>
    <row r="181" spans="13:17" x14ac:dyDescent="0.2">
      <c r="M181"/>
      <c r="Q181" s="393"/>
    </row>
    <row r="182" spans="13:17" x14ac:dyDescent="0.2">
      <c r="M182"/>
      <c r="Q182" s="393"/>
    </row>
    <row r="183" spans="13:17" x14ac:dyDescent="0.2">
      <c r="M183"/>
      <c r="Q183" s="393"/>
    </row>
    <row r="184" spans="13:17" x14ac:dyDescent="0.2">
      <c r="M184"/>
      <c r="Q184" s="393"/>
    </row>
    <row r="185" spans="13:17" x14ac:dyDescent="0.2">
      <c r="M185"/>
      <c r="Q185" s="393"/>
    </row>
    <row r="186" spans="13:17" x14ac:dyDescent="0.2">
      <c r="M186"/>
      <c r="Q186" s="393"/>
    </row>
    <row r="187" spans="13:17" x14ac:dyDescent="0.2">
      <c r="M187"/>
      <c r="Q187" s="393"/>
    </row>
    <row r="188" spans="13:17" x14ac:dyDescent="0.2">
      <c r="M188"/>
      <c r="Q188" s="393"/>
    </row>
    <row r="189" spans="13:17" x14ac:dyDescent="0.2">
      <c r="M189"/>
      <c r="Q189" s="393"/>
    </row>
    <row r="190" spans="13:17" x14ac:dyDescent="0.2">
      <c r="M190"/>
      <c r="Q190" s="393"/>
    </row>
    <row r="191" spans="13:17" x14ac:dyDescent="0.2">
      <c r="M191"/>
      <c r="Q191" s="393"/>
    </row>
    <row r="192" spans="13:17" x14ac:dyDescent="0.2">
      <c r="M192"/>
      <c r="Q192" s="393"/>
    </row>
    <row r="193" spans="13:17" x14ac:dyDescent="0.2">
      <c r="M193"/>
      <c r="Q193" s="393"/>
    </row>
    <row r="194" spans="13:17" x14ac:dyDescent="0.2">
      <c r="M194"/>
      <c r="Q194" s="393"/>
    </row>
    <row r="195" spans="13:17" x14ac:dyDescent="0.2">
      <c r="M195"/>
      <c r="Q195" s="393"/>
    </row>
    <row r="196" spans="13:17" x14ac:dyDescent="0.2">
      <c r="M196"/>
      <c r="Q196" s="393"/>
    </row>
    <row r="197" spans="13:17" x14ac:dyDescent="0.2">
      <c r="M197"/>
      <c r="Q197" s="393"/>
    </row>
    <row r="198" spans="13:17" x14ac:dyDescent="0.2">
      <c r="M198"/>
      <c r="Q198" s="393"/>
    </row>
    <row r="199" spans="13:17" x14ac:dyDescent="0.2">
      <c r="M199"/>
      <c r="Q199" s="393"/>
    </row>
    <row r="200" spans="13:17" x14ac:dyDescent="0.2">
      <c r="M200"/>
      <c r="Q200" s="393"/>
    </row>
    <row r="201" spans="13:17" x14ac:dyDescent="0.2">
      <c r="M201"/>
      <c r="Q201" s="393"/>
    </row>
    <row r="202" spans="13:17" x14ac:dyDescent="0.2">
      <c r="M202"/>
      <c r="Q202" s="393"/>
    </row>
    <row r="203" spans="13:17" x14ac:dyDescent="0.2">
      <c r="M203"/>
      <c r="Q203" s="393"/>
    </row>
    <row r="204" spans="13:17" x14ac:dyDescent="0.2">
      <c r="M204"/>
      <c r="Q204" s="393"/>
    </row>
    <row r="205" spans="13:17" x14ac:dyDescent="0.2">
      <c r="M205"/>
      <c r="Q205" s="393"/>
    </row>
    <row r="206" spans="13:17" x14ac:dyDescent="0.2">
      <c r="M206"/>
      <c r="Q206" s="393"/>
    </row>
    <row r="207" spans="13:17" x14ac:dyDescent="0.2">
      <c r="M207"/>
      <c r="Q207" s="393"/>
    </row>
    <row r="208" spans="13:17" x14ac:dyDescent="0.2">
      <c r="M208"/>
      <c r="Q208" s="393"/>
    </row>
    <row r="209" spans="13:17" x14ac:dyDescent="0.2">
      <c r="M209"/>
      <c r="Q209" s="393"/>
    </row>
    <row r="210" spans="13:17" x14ac:dyDescent="0.2">
      <c r="M210"/>
      <c r="Q210" s="393"/>
    </row>
    <row r="211" spans="13:17" x14ac:dyDescent="0.2">
      <c r="M211"/>
      <c r="Q211" s="393"/>
    </row>
    <row r="212" spans="13:17" x14ac:dyDescent="0.2">
      <c r="M212"/>
      <c r="Q212" s="393"/>
    </row>
    <row r="213" spans="13:17" x14ac:dyDescent="0.2">
      <c r="M213"/>
      <c r="Q213" s="393"/>
    </row>
    <row r="214" spans="13:17" x14ac:dyDescent="0.2">
      <c r="M214"/>
      <c r="Q214" s="393"/>
    </row>
    <row r="215" spans="13:17" x14ac:dyDescent="0.2">
      <c r="M215"/>
      <c r="Q215" s="393"/>
    </row>
    <row r="216" spans="13:17" x14ac:dyDescent="0.2">
      <c r="M216"/>
      <c r="Q216" s="393"/>
    </row>
    <row r="217" spans="13:17" x14ac:dyDescent="0.2">
      <c r="M217"/>
      <c r="Q217" s="393"/>
    </row>
    <row r="218" spans="13:17" x14ac:dyDescent="0.2">
      <c r="M218"/>
      <c r="Q218" s="393"/>
    </row>
    <row r="219" spans="13:17" x14ac:dyDescent="0.2">
      <c r="M219"/>
      <c r="Q219" s="393"/>
    </row>
    <row r="220" spans="13:17" x14ac:dyDescent="0.2">
      <c r="M220"/>
      <c r="Q220" s="393"/>
    </row>
    <row r="221" spans="13:17" x14ac:dyDescent="0.2">
      <c r="M221"/>
      <c r="Q221" s="393"/>
    </row>
    <row r="222" spans="13:17" x14ac:dyDescent="0.2">
      <c r="M222"/>
      <c r="Q222" s="393"/>
    </row>
    <row r="223" spans="13:17" x14ac:dyDescent="0.2">
      <c r="M223"/>
      <c r="Q223" s="393"/>
    </row>
    <row r="224" spans="13:17" x14ac:dyDescent="0.2">
      <c r="M224"/>
      <c r="Q224" s="393"/>
    </row>
    <row r="225" spans="13:17" x14ac:dyDescent="0.2">
      <c r="M225"/>
      <c r="Q225" s="393"/>
    </row>
    <row r="226" spans="13:17" x14ac:dyDescent="0.2">
      <c r="M226"/>
      <c r="Q226" s="393"/>
    </row>
    <row r="227" spans="13:17" x14ac:dyDescent="0.2">
      <c r="M227"/>
      <c r="Q227" s="393"/>
    </row>
    <row r="228" spans="13:17" x14ac:dyDescent="0.2">
      <c r="M228"/>
      <c r="Q228" s="393"/>
    </row>
    <row r="229" spans="13:17" x14ac:dyDescent="0.2">
      <c r="M229"/>
      <c r="Q229" s="393"/>
    </row>
    <row r="230" spans="13:17" x14ac:dyDescent="0.2">
      <c r="M230"/>
      <c r="Q230" s="393"/>
    </row>
    <row r="231" spans="13:17" x14ac:dyDescent="0.2">
      <c r="M231"/>
      <c r="Q231" s="393"/>
    </row>
    <row r="232" spans="13:17" x14ac:dyDescent="0.2">
      <c r="M232"/>
      <c r="Q232" s="393"/>
    </row>
    <row r="233" spans="13:17" x14ac:dyDescent="0.2">
      <c r="M233"/>
      <c r="Q233" s="393"/>
    </row>
    <row r="234" spans="13:17" x14ac:dyDescent="0.2">
      <c r="M234"/>
      <c r="Q234" s="393"/>
    </row>
    <row r="235" spans="13:17" x14ac:dyDescent="0.2">
      <c r="M235"/>
      <c r="Q235" s="393"/>
    </row>
    <row r="236" spans="13:17" x14ac:dyDescent="0.2">
      <c r="M236"/>
      <c r="Q236" s="393"/>
    </row>
    <row r="237" spans="13:17" x14ac:dyDescent="0.2">
      <c r="M237"/>
      <c r="Q237" s="393"/>
    </row>
    <row r="238" spans="13:17" x14ac:dyDescent="0.2">
      <c r="M238"/>
      <c r="Q238" s="393"/>
    </row>
    <row r="239" spans="13:17" x14ac:dyDescent="0.2">
      <c r="M239"/>
      <c r="Q239" s="393"/>
    </row>
    <row r="240" spans="13:17" x14ac:dyDescent="0.2">
      <c r="M240"/>
      <c r="Q240" s="393"/>
    </row>
    <row r="241" spans="13:17" x14ac:dyDescent="0.2">
      <c r="M241"/>
      <c r="Q241" s="393"/>
    </row>
    <row r="242" spans="13:17" x14ac:dyDescent="0.2">
      <c r="M242"/>
      <c r="Q242" s="393"/>
    </row>
    <row r="243" spans="13:17" x14ac:dyDescent="0.2">
      <c r="M243"/>
      <c r="Q243" s="393"/>
    </row>
    <row r="244" spans="13:17" x14ac:dyDescent="0.2">
      <c r="M244"/>
      <c r="Q244" s="393"/>
    </row>
    <row r="245" spans="13:17" x14ac:dyDescent="0.2">
      <c r="M245"/>
      <c r="Q245" s="393"/>
    </row>
    <row r="246" spans="13:17" x14ac:dyDescent="0.2">
      <c r="M246"/>
      <c r="Q246" s="393"/>
    </row>
    <row r="247" spans="13:17" x14ac:dyDescent="0.2">
      <c r="M247"/>
      <c r="Q247" s="393"/>
    </row>
    <row r="248" spans="13:17" x14ac:dyDescent="0.2">
      <c r="M248"/>
      <c r="Q248" s="393"/>
    </row>
    <row r="249" spans="13:17" x14ac:dyDescent="0.2">
      <c r="M249"/>
      <c r="Q249" s="393"/>
    </row>
    <row r="250" spans="13:17" x14ac:dyDescent="0.2">
      <c r="M250"/>
      <c r="Q250" s="393"/>
    </row>
    <row r="251" spans="13:17" x14ac:dyDescent="0.2">
      <c r="M251"/>
      <c r="Q251" s="393"/>
    </row>
    <row r="252" spans="13:17" x14ac:dyDescent="0.2">
      <c r="M252"/>
      <c r="Q252" s="393"/>
    </row>
    <row r="253" spans="13:17" x14ac:dyDescent="0.2">
      <c r="M253"/>
      <c r="Q253" s="393"/>
    </row>
    <row r="254" spans="13:17" x14ac:dyDescent="0.2">
      <c r="M254"/>
      <c r="Q254" s="393"/>
    </row>
    <row r="255" spans="13:17" x14ac:dyDescent="0.2">
      <c r="M255"/>
      <c r="Q255" s="393"/>
    </row>
    <row r="256" spans="13:17" x14ac:dyDescent="0.2">
      <c r="M256"/>
      <c r="Q256" s="393"/>
    </row>
    <row r="257" spans="13:17" x14ac:dyDescent="0.2">
      <c r="M257"/>
      <c r="Q257" s="393"/>
    </row>
    <row r="258" spans="13:17" x14ac:dyDescent="0.2">
      <c r="M258"/>
      <c r="Q258" s="393"/>
    </row>
    <row r="259" spans="13:17" x14ac:dyDescent="0.2">
      <c r="M259"/>
      <c r="Q259" s="393"/>
    </row>
    <row r="260" spans="13:17" x14ac:dyDescent="0.2">
      <c r="M260"/>
      <c r="Q260" s="393"/>
    </row>
    <row r="261" spans="13:17" x14ac:dyDescent="0.2">
      <c r="M261"/>
      <c r="Q261" s="393"/>
    </row>
    <row r="262" spans="13:17" x14ac:dyDescent="0.2">
      <c r="M262"/>
      <c r="Q262" s="393"/>
    </row>
    <row r="263" spans="13:17" x14ac:dyDescent="0.2">
      <c r="M263"/>
      <c r="Q263" s="393"/>
    </row>
    <row r="264" spans="13:17" x14ac:dyDescent="0.2">
      <c r="M264"/>
      <c r="Q264" s="393"/>
    </row>
    <row r="265" spans="13:17" x14ac:dyDescent="0.2">
      <c r="M265"/>
      <c r="Q265" s="393"/>
    </row>
    <row r="266" spans="13:17" x14ac:dyDescent="0.2">
      <c r="M266"/>
      <c r="Q266" s="393"/>
    </row>
    <row r="267" spans="13:17" x14ac:dyDescent="0.2">
      <c r="M267"/>
      <c r="Q267" s="393"/>
    </row>
    <row r="268" spans="13:17" x14ac:dyDescent="0.2">
      <c r="M268"/>
      <c r="Q268" s="393"/>
    </row>
    <row r="269" spans="13:17" x14ac:dyDescent="0.2">
      <c r="M269"/>
      <c r="Q269" s="393"/>
    </row>
    <row r="270" spans="13:17" x14ac:dyDescent="0.2">
      <c r="M270"/>
      <c r="Q270" s="393"/>
    </row>
    <row r="271" spans="13:17" x14ac:dyDescent="0.2">
      <c r="M271"/>
      <c r="Q271" s="393"/>
    </row>
    <row r="272" spans="13:17" x14ac:dyDescent="0.2">
      <c r="M272"/>
      <c r="Q272" s="393"/>
    </row>
    <row r="273" spans="13:17" x14ac:dyDescent="0.2">
      <c r="M273"/>
      <c r="Q273" s="393"/>
    </row>
    <row r="274" spans="13:17" x14ac:dyDescent="0.2">
      <c r="M274"/>
      <c r="Q274" s="393"/>
    </row>
    <row r="275" spans="13:17" x14ac:dyDescent="0.2">
      <c r="M275"/>
      <c r="Q275" s="393"/>
    </row>
    <row r="276" spans="13:17" x14ac:dyDescent="0.2">
      <c r="M276"/>
      <c r="Q276" s="393"/>
    </row>
    <row r="277" spans="13:17" x14ac:dyDescent="0.2">
      <c r="M277"/>
      <c r="Q277" s="393"/>
    </row>
    <row r="278" spans="13:17" x14ac:dyDescent="0.2">
      <c r="M278"/>
      <c r="Q278" s="393"/>
    </row>
    <row r="279" spans="13:17" x14ac:dyDescent="0.2">
      <c r="M279"/>
      <c r="Q279" s="393"/>
    </row>
    <row r="280" spans="13:17" x14ac:dyDescent="0.2">
      <c r="M280"/>
      <c r="Q280" s="393"/>
    </row>
    <row r="281" spans="13:17" x14ac:dyDescent="0.2">
      <c r="M281"/>
      <c r="Q281" s="393"/>
    </row>
    <row r="282" spans="13:17" x14ac:dyDescent="0.2">
      <c r="M282"/>
      <c r="Q282" s="393"/>
    </row>
    <row r="283" spans="13:17" x14ac:dyDescent="0.2">
      <c r="M283"/>
      <c r="Q283" s="393"/>
    </row>
    <row r="284" spans="13:17" x14ac:dyDescent="0.2">
      <c r="M284"/>
      <c r="Q284" s="393"/>
    </row>
    <row r="285" spans="13:17" x14ac:dyDescent="0.2">
      <c r="M285"/>
      <c r="Q285" s="393"/>
    </row>
    <row r="286" spans="13:17" x14ac:dyDescent="0.2">
      <c r="M286"/>
      <c r="Q286" s="393"/>
    </row>
    <row r="287" spans="13:17" x14ac:dyDescent="0.2">
      <c r="M287"/>
      <c r="Q287" s="393"/>
    </row>
    <row r="288" spans="13:17" x14ac:dyDescent="0.2">
      <c r="M288"/>
      <c r="Q288" s="393"/>
    </row>
    <row r="289" spans="13:17" x14ac:dyDescent="0.2">
      <c r="M289"/>
      <c r="Q289" s="393"/>
    </row>
    <row r="290" spans="13:17" x14ac:dyDescent="0.2">
      <c r="M290"/>
      <c r="Q290" s="393"/>
    </row>
    <row r="291" spans="13:17" x14ac:dyDescent="0.2">
      <c r="M291"/>
      <c r="Q291" s="393"/>
    </row>
    <row r="292" spans="13:17" x14ac:dyDescent="0.2">
      <c r="M292"/>
      <c r="Q292" s="393"/>
    </row>
    <row r="293" spans="13:17" x14ac:dyDescent="0.2">
      <c r="M293"/>
      <c r="Q293" s="393"/>
    </row>
    <row r="294" spans="13:17" x14ac:dyDescent="0.2">
      <c r="M294"/>
      <c r="Q294" s="393"/>
    </row>
    <row r="295" spans="13:17" x14ac:dyDescent="0.2">
      <c r="M295"/>
      <c r="Q295" s="393"/>
    </row>
    <row r="296" spans="13:17" x14ac:dyDescent="0.2">
      <c r="M296"/>
      <c r="Q296" s="393"/>
    </row>
    <row r="297" spans="13:17" x14ac:dyDescent="0.2">
      <c r="M297"/>
      <c r="Q297" s="393"/>
    </row>
    <row r="298" spans="13:17" x14ac:dyDescent="0.2">
      <c r="M298"/>
      <c r="Q298" s="393"/>
    </row>
    <row r="299" spans="13:17" x14ac:dyDescent="0.2">
      <c r="M299"/>
      <c r="Q299" s="393"/>
    </row>
    <row r="300" spans="13:17" x14ac:dyDescent="0.2">
      <c r="M300"/>
      <c r="Q300" s="393"/>
    </row>
    <row r="301" spans="13:17" x14ac:dyDescent="0.2">
      <c r="M301"/>
      <c r="Q301" s="393"/>
    </row>
    <row r="302" spans="13:17" x14ac:dyDescent="0.2">
      <c r="M302"/>
      <c r="Q302" s="393"/>
    </row>
    <row r="303" spans="13:17" x14ac:dyDescent="0.2">
      <c r="M303"/>
      <c r="Q303" s="393"/>
    </row>
    <row r="304" spans="13:17" x14ac:dyDescent="0.2">
      <c r="M304"/>
      <c r="Q304" s="393"/>
    </row>
    <row r="305" spans="13:17" x14ac:dyDescent="0.2">
      <c r="M305"/>
      <c r="Q305" s="393"/>
    </row>
    <row r="306" spans="13:17" x14ac:dyDescent="0.2">
      <c r="M306"/>
      <c r="Q306" s="393"/>
    </row>
    <row r="307" spans="13:17" x14ac:dyDescent="0.2">
      <c r="M307"/>
      <c r="Q307" s="393"/>
    </row>
    <row r="308" spans="13:17" x14ac:dyDescent="0.2">
      <c r="M308"/>
      <c r="Q308" s="393"/>
    </row>
    <row r="309" spans="13:17" x14ac:dyDescent="0.2">
      <c r="M309"/>
      <c r="Q309" s="393"/>
    </row>
    <row r="310" spans="13:17" x14ac:dyDescent="0.2">
      <c r="M310"/>
      <c r="Q310" s="393"/>
    </row>
    <row r="311" spans="13:17" x14ac:dyDescent="0.2">
      <c r="M311"/>
      <c r="Q311" s="393"/>
    </row>
    <row r="312" spans="13:17" x14ac:dyDescent="0.2">
      <c r="M312"/>
      <c r="Q312" s="393"/>
    </row>
    <row r="313" spans="13:17" x14ac:dyDescent="0.2">
      <c r="M313"/>
      <c r="Q313" s="393"/>
    </row>
    <row r="314" spans="13:17" x14ac:dyDescent="0.2">
      <c r="M314"/>
      <c r="Q314" s="393"/>
    </row>
    <row r="315" spans="13:17" x14ac:dyDescent="0.2">
      <c r="M315"/>
      <c r="Q315" s="393"/>
    </row>
    <row r="316" spans="13:17" x14ac:dyDescent="0.2">
      <c r="M316"/>
      <c r="Q316" s="393"/>
    </row>
    <row r="317" spans="13:17" x14ac:dyDescent="0.2">
      <c r="M317"/>
      <c r="Q317" s="393"/>
    </row>
    <row r="318" spans="13:17" x14ac:dyDescent="0.2">
      <c r="M318"/>
      <c r="Q318" s="393"/>
    </row>
    <row r="319" spans="13:17" x14ac:dyDescent="0.2">
      <c r="M319"/>
      <c r="Q319" s="393"/>
    </row>
    <row r="320" spans="13:17" x14ac:dyDescent="0.2">
      <c r="M320"/>
      <c r="Q320" s="393"/>
    </row>
    <row r="321" spans="13:17" x14ac:dyDescent="0.2">
      <c r="M321"/>
      <c r="Q321" s="393"/>
    </row>
    <row r="322" spans="13:17" x14ac:dyDescent="0.2">
      <c r="M322"/>
      <c r="Q322" s="393"/>
    </row>
    <row r="323" spans="13:17" x14ac:dyDescent="0.2">
      <c r="M323"/>
      <c r="Q323" s="393"/>
    </row>
    <row r="324" spans="13:17" x14ac:dyDescent="0.2">
      <c r="M324"/>
      <c r="Q324" s="393"/>
    </row>
    <row r="325" spans="13:17" x14ac:dyDescent="0.2">
      <c r="M325"/>
      <c r="Q325" s="393"/>
    </row>
    <row r="326" spans="13:17" x14ac:dyDescent="0.2">
      <c r="M326"/>
      <c r="Q326" s="393"/>
    </row>
    <row r="327" spans="13:17" x14ac:dyDescent="0.2">
      <c r="M327"/>
      <c r="Q327" s="393"/>
    </row>
    <row r="328" spans="13:17" x14ac:dyDescent="0.2">
      <c r="M328"/>
      <c r="Q328" s="393"/>
    </row>
    <row r="329" spans="13:17" x14ac:dyDescent="0.2">
      <c r="M329"/>
      <c r="Q329" s="393"/>
    </row>
    <row r="330" spans="13:17" x14ac:dyDescent="0.2">
      <c r="M330"/>
      <c r="Q330" s="393"/>
    </row>
    <row r="331" spans="13:17" x14ac:dyDescent="0.2">
      <c r="M331"/>
      <c r="Q331" s="393"/>
    </row>
    <row r="332" spans="13:17" x14ac:dyDescent="0.2">
      <c r="M332"/>
      <c r="Q332" s="393"/>
    </row>
    <row r="333" spans="13:17" x14ac:dyDescent="0.2">
      <c r="M333"/>
      <c r="Q333" s="393"/>
    </row>
    <row r="334" spans="13:17" x14ac:dyDescent="0.2">
      <c r="M334"/>
      <c r="Q334" s="393"/>
    </row>
    <row r="335" spans="13:17" x14ac:dyDescent="0.2">
      <c r="M335"/>
      <c r="Q335" s="393"/>
    </row>
    <row r="336" spans="13:17" x14ac:dyDescent="0.2">
      <c r="M336"/>
      <c r="Q336" s="393"/>
    </row>
    <row r="337" spans="13:17" x14ac:dyDescent="0.2">
      <c r="M337"/>
      <c r="Q337" s="393"/>
    </row>
    <row r="338" spans="13:17" x14ac:dyDescent="0.2">
      <c r="M338"/>
      <c r="Q338" s="393"/>
    </row>
    <row r="339" spans="13:17" x14ac:dyDescent="0.2">
      <c r="M339"/>
      <c r="Q339" s="393"/>
    </row>
    <row r="340" spans="13:17" x14ac:dyDescent="0.2">
      <c r="M340"/>
      <c r="Q340" s="393"/>
    </row>
    <row r="341" spans="13:17" x14ac:dyDescent="0.2">
      <c r="M341"/>
      <c r="Q341" s="393"/>
    </row>
    <row r="342" spans="13:17" x14ac:dyDescent="0.2">
      <c r="M342"/>
      <c r="Q342" s="393"/>
    </row>
    <row r="343" spans="13:17" x14ac:dyDescent="0.2">
      <c r="M343"/>
      <c r="Q343" s="393"/>
    </row>
    <row r="344" spans="13:17" x14ac:dyDescent="0.2">
      <c r="M344"/>
      <c r="Q344" s="393"/>
    </row>
    <row r="345" spans="13:17" x14ac:dyDescent="0.2">
      <c r="M345"/>
      <c r="Q345" s="393"/>
    </row>
    <row r="346" spans="13:17" x14ac:dyDescent="0.2">
      <c r="M346"/>
      <c r="Q346" s="393"/>
    </row>
    <row r="347" spans="13:17" x14ac:dyDescent="0.2">
      <c r="M347"/>
      <c r="Q347" s="393"/>
    </row>
    <row r="348" spans="13:17" x14ac:dyDescent="0.2">
      <c r="M348"/>
      <c r="Q348" s="393"/>
    </row>
    <row r="349" spans="13:17" x14ac:dyDescent="0.2">
      <c r="M349"/>
      <c r="Q349" s="393"/>
    </row>
    <row r="350" spans="13:17" x14ac:dyDescent="0.2">
      <c r="M350"/>
      <c r="Q350" s="393"/>
    </row>
    <row r="351" spans="13:17" x14ac:dyDescent="0.2">
      <c r="M351"/>
      <c r="Q351" s="393"/>
    </row>
    <row r="352" spans="13:17" x14ac:dyDescent="0.2">
      <c r="M352"/>
      <c r="Q352" s="393"/>
    </row>
    <row r="353" spans="13:17" x14ac:dyDescent="0.2">
      <c r="M353"/>
      <c r="Q353" s="393"/>
    </row>
    <row r="354" spans="13:17" x14ac:dyDescent="0.2">
      <c r="M354"/>
      <c r="Q354" s="393"/>
    </row>
    <row r="355" spans="13:17" x14ac:dyDescent="0.2">
      <c r="M355"/>
      <c r="Q355" s="393"/>
    </row>
    <row r="356" spans="13:17" x14ac:dyDescent="0.2">
      <c r="M356"/>
      <c r="Q356" s="393"/>
    </row>
    <row r="357" spans="13:17" x14ac:dyDescent="0.2">
      <c r="M357"/>
      <c r="Q357" s="393"/>
    </row>
    <row r="358" spans="13:17" x14ac:dyDescent="0.2">
      <c r="M358"/>
      <c r="Q358" s="393"/>
    </row>
    <row r="359" spans="13:17" x14ac:dyDescent="0.2">
      <c r="M359"/>
      <c r="Q359" s="393"/>
    </row>
    <row r="360" spans="13:17" x14ac:dyDescent="0.2">
      <c r="M360"/>
      <c r="Q360" s="393"/>
    </row>
    <row r="361" spans="13:17" x14ac:dyDescent="0.2">
      <c r="M361"/>
      <c r="Q361" s="393"/>
    </row>
    <row r="362" spans="13:17" x14ac:dyDescent="0.2">
      <c r="M362"/>
      <c r="Q362" s="393"/>
    </row>
    <row r="363" spans="13:17" x14ac:dyDescent="0.2">
      <c r="M363"/>
      <c r="Q363" s="393"/>
    </row>
    <row r="364" spans="13:17" x14ac:dyDescent="0.2">
      <c r="M364"/>
      <c r="Q364" s="393"/>
    </row>
    <row r="365" spans="13:17" x14ac:dyDescent="0.2">
      <c r="M365"/>
      <c r="Q365" s="393"/>
    </row>
    <row r="366" spans="13:17" x14ac:dyDescent="0.2">
      <c r="M366"/>
      <c r="Q366" s="393"/>
    </row>
    <row r="367" spans="13:17" x14ac:dyDescent="0.2">
      <c r="M367"/>
      <c r="Q367" s="393"/>
    </row>
    <row r="368" spans="13:17" x14ac:dyDescent="0.2">
      <c r="M368"/>
      <c r="Q368" s="393"/>
    </row>
    <row r="369" spans="13:17" x14ac:dyDescent="0.2">
      <c r="M369"/>
      <c r="Q369" s="393"/>
    </row>
    <row r="370" spans="13:17" x14ac:dyDescent="0.2">
      <c r="M370"/>
      <c r="Q370" s="393"/>
    </row>
    <row r="371" spans="13:17" x14ac:dyDescent="0.2">
      <c r="M371"/>
      <c r="Q371" s="393"/>
    </row>
    <row r="372" spans="13:17" x14ac:dyDescent="0.2">
      <c r="M372"/>
      <c r="Q372" s="393"/>
    </row>
    <row r="373" spans="13:17" x14ac:dyDescent="0.2">
      <c r="M373"/>
      <c r="Q373" s="393"/>
    </row>
    <row r="374" spans="13:17" x14ac:dyDescent="0.2">
      <c r="M374"/>
      <c r="Q374" s="393"/>
    </row>
    <row r="375" spans="13:17" x14ac:dyDescent="0.2">
      <c r="M375"/>
      <c r="Q375" s="393"/>
    </row>
    <row r="376" spans="13:17" x14ac:dyDescent="0.2">
      <c r="M376"/>
      <c r="Q376" s="393"/>
    </row>
    <row r="377" spans="13:17" x14ac:dyDescent="0.2">
      <c r="M377"/>
      <c r="Q377" s="393"/>
    </row>
    <row r="378" spans="13:17" x14ac:dyDescent="0.2">
      <c r="M378"/>
      <c r="Q378" s="393"/>
    </row>
    <row r="379" spans="13:17" x14ac:dyDescent="0.2">
      <c r="M379"/>
      <c r="Q379" s="393"/>
    </row>
    <row r="380" spans="13:17" x14ac:dyDescent="0.2">
      <c r="M380"/>
      <c r="Q380" s="393"/>
    </row>
    <row r="381" spans="13:17" x14ac:dyDescent="0.2">
      <c r="M381"/>
      <c r="Q381" s="393"/>
    </row>
    <row r="382" spans="13:17" x14ac:dyDescent="0.2">
      <c r="M382"/>
      <c r="Q382" s="393"/>
    </row>
    <row r="383" spans="13:17" x14ac:dyDescent="0.2">
      <c r="M383"/>
      <c r="Q383" s="393"/>
    </row>
    <row r="384" spans="13:17" x14ac:dyDescent="0.2">
      <c r="M384"/>
      <c r="Q384" s="393"/>
    </row>
    <row r="385" spans="13:17" x14ac:dyDescent="0.2">
      <c r="M385"/>
      <c r="Q385" s="393"/>
    </row>
    <row r="386" spans="13:17" x14ac:dyDescent="0.2">
      <c r="M386"/>
      <c r="Q386" s="393"/>
    </row>
    <row r="387" spans="13:17" x14ac:dyDescent="0.2">
      <c r="M387"/>
      <c r="Q387" s="393"/>
    </row>
    <row r="388" spans="13:17" x14ac:dyDescent="0.2">
      <c r="M388"/>
      <c r="Q388" s="393"/>
    </row>
    <row r="389" spans="13:17" x14ac:dyDescent="0.2">
      <c r="M389"/>
      <c r="Q389" s="393"/>
    </row>
    <row r="390" spans="13:17" x14ac:dyDescent="0.2">
      <c r="M390"/>
      <c r="Q390" s="393"/>
    </row>
    <row r="391" spans="13:17" x14ac:dyDescent="0.2">
      <c r="M391"/>
      <c r="Q391" s="393"/>
    </row>
    <row r="392" spans="13:17" x14ac:dyDescent="0.2">
      <c r="M392"/>
      <c r="Q392" s="393"/>
    </row>
    <row r="393" spans="13:17" x14ac:dyDescent="0.2">
      <c r="M393"/>
      <c r="Q393" s="393"/>
    </row>
    <row r="394" spans="13:17" x14ac:dyDescent="0.2">
      <c r="M394"/>
      <c r="Q394" s="393"/>
    </row>
    <row r="395" spans="13:17" x14ac:dyDescent="0.2">
      <c r="M395"/>
      <c r="Q395" s="393"/>
    </row>
    <row r="396" spans="13:17" x14ac:dyDescent="0.2">
      <c r="M396"/>
      <c r="Q396" s="393"/>
    </row>
    <row r="397" spans="13:17" x14ac:dyDescent="0.2">
      <c r="M397"/>
      <c r="Q397" s="393"/>
    </row>
    <row r="398" spans="13:17" x14ac:dyDescent="0.2">
      <c r="M398"/>
      <c r="Q398" s="393"/>
    </row>
    <row r="399" spans="13:17" x14ac:dyDescent="0.2">
      <c r="M399"/>
      <c r="Q399" s="393"/>
    </row>
    <row r="400" spans="13:17" x14ac:dyDescent="0.2">
      <c r="M400"/>
      <c r="Q400" s="393"/>
    </row>
    <row r="401" spans="13:17" x14ac:dyDescent="0.2">
      <c r="M401"/>
      <c r="Q401" s="393"/>
    </row>
    <row r="402" spans="13:17" x14ac:dyDescent="0.2">
      <c r="M402"/>
      <c r="Q402" s="393"/>
    </row>
    <row r="403" spans="13:17" x14ac:dyDescent="0.2">
      <c r="M403"/>
      <c r="Q403" s="393"/>
    </row>
    <row r="404" spans="13:17" x14ac:dyDescent="0.2">
      <c r="M404"/>
      <c r="Q404" s="393"/>
    </row>
    <row r="405" spans="13:17" x14ac:dyDescent="0.2">
      <c r="M405"/>
      <c r="Q405" s="393"/>
    </row>
    <row r="406" spans="13:17" x14ac:dyDescent="0.2">
      <c r="M406"/>
      <c r="Q406" s="393"/>
    </row>
    <row r="407" spans="13:17" x14ac:dyDescent="0.2">
      <c r="M407"/>
      <c r="Q407" s="393"/>
    </row>
    <row r="408" spans="13:17" x14ac:dyDescent="0.2">
      <c r="M408"/>
      <c r="Q408" s="393"/>
    </row>
    <row r="409" spans="13:17" x14ac:dyDescent="0.2">
      <c r="M409"/>
      <c r="Q409" s="393"/>
    </row>
    <row r="410" spans="13:17" x14ac:dyDescent="0.2">
      <c r="M410"/>
      <c r="Q410" s="393"/>
    </row>
    <row r="411" spans="13:17" x14ac:dyDescent="0.2">
      <c r="M411"/>
      <c r="Q411" s="393"/>
    </row>
    <row r="412" spans="13:17" x14ac:dyDescent="0.2">
      <c r="M412"/>
      <c r="Q412" s="393"/>
    </row>
    <row r="413" spans="13:17" x14ac:dyDescent="0.2">
      <c r="M413"/>
      <c r="Q413" s="393"/>
    </row>
    <row r="414" spans="13:17" x14ac:dyDescent="0.2">
      <c r="M414"/>
      <c r="Q414" s="393"/>
    </row>
    <row r="415" spans="13:17" x14ac:dyDescent="0.2">
      <c r="M415"/>
      <c r="Q415" s="393"/>
    </row>
    <row r="416" spans="13:17" x14ac:dyDescent="0.2">
      <c r="M416"/>
      <c r="Q416" s="393"/>
    </row>
    <row r="417" spans="13:17" x14ac:dyDescent="0.2">
      <c r="M417"/>
      <c r="Q417" s="393"/>
    </row>
    <row r="418" spans="13:17" x14ac:dyDescent="0.2">
      <c r="M418"/>
      <c r="Q418" s="393"/>
    </row>
    <row r="419" spans="13:17" x14ac:dyDescent="0.2">
      <c r="M419"/>
      <c r="Q419" s="393"/>
    </row>
    <row r="420" spans="13:17" x14ac:dyDescent="0.2">
      <c r="M420"/>
      <c r="Q420" s="393"/>
    </row>
    <row r="421" spans="13:17" x14ac:dyDescent="0.2">
      <c r="M421"/>
      <c r="Q421" s="393"/>
    </row>
    <row r="422" spans="13:17" x14ac:dyDescent="0.2">
      <c r="M422"/>
      <c r="Q422" s="393"/>
    </row>
    <row r="423" spans="13:17" x14ac:dyDescent="0.2">
      <c r="M423"/>
      <c r="Q423" s="393"/>
    </row>
    <row r="424" spans="13:17" x14ac:dyDescent="0.2">
      <c r="M424"/>
      <c r="Q424" s="393"/>
    </row>
    <row r="425" spans="13:17" x14ac:dyDescent="0.2">
      <c r="M425"/>
      <c r="Q425" s="393"/>
    </row>
    <row r="426" spans="13:17" x14ac:dyDescent="0.2">
      <c r="M426"/>
      <c r="Q426" s="393"/>
    </row>
    <row r="427" spans="13:17" x14ac:dyDescent="0.2">
      <c r="M427"/>
      <c r="Q427" s="393"/>
    </row>
    <row r="428" spans="13:17" x14ac:dyDescent="0.2">
      <c r="M428"/>
      <c r="Q428" s="393"/>
    </row>
    <row r="429" spans="13:17" x14ac:dyDescent="0.2">
      <c r="M429"/>
      <c r="Q429" s="393"/>
    </row>
    <row r="430" spans="13:17" x14ac:dyDescent="0.2">
      <c r="M430"/>
      <c r="Q430" s="393"/>
    </row>
    <row r="431" spans="13:17" x14ac:dyDescent="0.2">
      <c r="M431"/>
      <c r="Q431" s="393"/>
    </row>
    <row r="432" spans="13:17" x14ac:dyDescent="0.2">
      <c r="M432"/>
      <c r="Q432" s="393"/>
    </row>
    <row r="433" spans="13:17" x14ac:dyDescent="0.2">
      <c r="M433"/>
      <c r="Q433" s="393"/>
    </row>
    <row r="434" spans="13:17" x14ac:dyDescent="0.2">
      <c r="M434"/>
      <c r="Q434" s="393"/>
    </row>
    <row r="435" spans="13:17" x14ac:dyDescent="0.2">
      <c r="M435"/>
      <c r="Q435" s="393"/>
    </row>
    <row r="436" spans="13:17" x14ac:dyDescent="0.2">
      <c r="M436"/>
      <c r="Q436" s="393"/>
    </row>
    <row r="437" spans="13:17" x14ac:dyDescent="0.2">
      <c r="M437"/>
      <c r="Q437" s="393"/>
    </row>
    <row r="438" spans="13:17" x14ac:dyDescent="0.2">
      <c r="M438"/>
      <c r="Q438" s="393"/>
    </row>
    <row r="439" spans="13:17" x14ac:dyDescent="0.2">
      <c r="M439"/>
      <c r="Q439" s="393"/>
    </row>
    <row r="440" spans="13:17" x14ac:dyDescent="0.2">
      <c r="M440"/>
      <c r="Q440" s="393"/>
    </row>
    <row r="441" spans="13:17" x14ac:dyDescent="0.2">
      <c r="M441"/>
      <c r="Q441" s="393"/>
    </row>
    <row r="442" spans="13:17" x14ac:dyDescent="0.2">
      <c r="M442"/>
      <c r="Q442" s="393"/>
    </row>
    <row r="443" spans="13:17" x14ac:dyDescent="0.2">
      <c r="M443"/>
      <c r="Q443" s="393"/>
    </row>
    <row r="444" spans="13:17" x14ac:dyDescent="0.2">
      <c r="M444"/>
      <c r="Q444" s="393"/>
    </row>
    <row r="445" spans="13:17" x14ac:dyDescent="0.2">
      <c r="M445"/>
      <c r="Q445" s="393"/>
    </row>
    <row r="446" spans="13:17" x14ac:dyDescent="0.2">
      <c r="M446"/>
      <c r="Q446" s="393"/>
    </row>
    <row r="447" spans="13:17" x14ac:dyDescent="0.2">
      <c r="M447"/>
      <c r="Q447" s="393"/>
    </row>
    <row r="448" spans="13:17" x14ac:dyDescent="0.2">
      <c r="M448"/>
      <c r="Q448" s="393"/>
    </row>
    <row r="449" spans="13:17" x14ac:dyDescent="0.2">
      <c r="M449"/>
      <c r="Q449" s="393"/>
    </row>
    <row r="450" spans="13:17" x14ac:dyDescent="0.2">
      <c r="M450"/>
      <c r="Q450" s="393"/>
    </row>
    <row r="451" spans="13:17" x14ac:dyDescent="0.2">
      <c r="M451"/>
      <c r="Q451" s="393"/>
    </row>
    <row r="452" spans="13:17" x14ac:dyDescent="0.2">
      <c r="M452"/>
      <c r="Q452" s="393"/>
    </row>
    <row r="453" spans="13:17" x14ac:dyDescent="0.2">
      <c r="M453"/>
      <c r="Q453" s="393"/>
    </row>
    <row r="454" spans="13:17" x14ac:dyDescent="0.2">
      <c r="M454"/>
      <c r="Q454" s="393"/>
    </row>
    <row r="455" spans="13:17" x14ac:dyDescent="0.2">
      <c r="M455"/>
      <c r="Q455" s="393"/>
    </row>
    <row r="456" spans="13:17" x14ac:dyDescent="0.2">
      <c r="M456"/>
      <c r="Q456" s="393"/>
    </row>
    <row r="457" spans="13:17" x14ac:dyDescent="0.2">
      <c r="M457"/>
      <c r="Q457" s="393"/>
    </row>
    <row r="458" spans="13:17" x14ac:dyDescent="0.2">
      <c r="M458"/>
      <c r="Q458" s="393"/>
    </row>
    <row r="459" spans="13:17" x14ac:dyDescent="0.2">
      <c r="M459"/>
      <c r="Q459" s="393"/>
    </row>
    <row r="460" spans="13:17" x14ac:dyDescent="0.2">
      <c r="M460"/>
      <c r="Q460" s="393"/>
    </row>
    <row r="461" spans="13:17" x14ac:dyDescent="0.2">
      <c r="M461"/>
      <c r="Q461" s="393"/>
    </row>
    <row r="462" spans="13:17" x14ac:dyDescent="0.2">
      <c r="M462"/>
      <c r="Q462" s="393"/>
    </row>
    <row r="463" spans="13:17" x14ac:dyDescent="0.2">
      <c r="M463"/>
      <c r="Q463" s="393"/>
    </row>
    <row r="464" spans="13:17" x14ac:dyDescent="0.2">
      <c r="M464"/>
      <c r="Q464" s="393"/>
    </row>
    <row r="465" spans="13:17" x14ac:dyDescent="0.2">
      <c r="M465"/>
      <c r="Q465" s="393"/>
    </row>
    <row r="466" spans="13:17" x14ac:dyDescent="0.2">
      <c r="M466"/>
      <c r="Q466" s="393"/>
    </row>
    <row r="467" spans="13:17" x14ac:dyDescent="0.2">
      <c r="M467"/>
      <c r="Q467" s="393"/>
    </row>
    <row r="468" spans="13:17" x14ac:dyDescent="0.2">
      <c r="M468"/>
      <c r="Q468" s="393"/>
    </row>
    <row r="469" spans="13:17" x14ac:dyDescent="0.2">
      <c r="M469"/>
      <c r="Q469" s="393"/>
    </row>
    <row r="470" spans="13:17" x14ac:dyDescent="0.2">
      <c r="M470"/>
      <c r="Q470" s="393"/>
    </row>
    <row r="471" spans="13:17" x14ac:dyDescent="0.2">
      <c r="M471"/>
      <c r="Q471" s="393"/>
    </row>
    <row r="472" spans="13:17" x14ac:dyDescent="0.2">
      <c r="M472"/>
      <c r="Q472" s="393"/>
    </row>
    <row r="473" spans="13:17" x14ac:dyDescent="0.2">
      <c r="M473"/>
      <c r="Q473" s="393"/>
    </row>
    <row r="474" spans="13:17" x14ac:dyDescent="0.2">
      <c r="M474"/>
      <c r="Q474" s="393"/>
    </row>
    <row r="475" spans="13:17" x14ac:dyDescent="0.2">
      <c r="M475"/>
      <c r="Q475" s="393"/>
    </row>
    <row r="476" spans="13:17" x14ac:dyDescent="0.2">
      <c r="M476"/>
      <c r="Q476" s="393"/>
    </row>
    <row r="477" spans="13:17" x14ac:dyDescent="0.2">
      <c r="M477"/>
      <c r="Q477" s="393"/>
    </row>
    <row r="478" spans="13:17" x14ac:dyDescent="0.2">
      <c r="M478"/>
      <c r="Q478" s="393"/>
    </row>
    <row r="479" spans="13:17" x14ac:dyDescent="0.2">
      <c r="M479"/>
      <c r="Q479" s="393"/>
    </row>
    <row r="480" spans="13:17" x14ac:dyDescent="0.2">
      <c r="M480"/>
      <c r="Q480" s="393"/>
    </row>
    <row r="481" spans="13:17" x14ac:dyDescent="0.2">
      <c r="M481"/>
      <c r="Q481" s="393"/>
    </row>
    <row r="482" spans="13:17" x14ac:dyDescent="0.2">
      <c r="M482"/>
      <c r="Q482" s="393"/>
    </row>
    <row r="483" spans="13:17" x14ac:dyDescent="0.2">
      <c r="M483"/>
      <c r="Q483" s="393"/>
    </row>
    <row r="484" spans="13:17" x14ac:dyDescent="0.2">
      <c r="M484"/>
      <c r="Q484" s="393"/>
    </row>
    <row r="485" spans="13:17" x14ac:dyDescent="0.2">
      <c r="M485"/>
      <c r="Q485" s="393"/>
    </row>
    <row r="486" spans="13:17" x14ac:dyDescent="0.2">
      <c r="M486"/>
      <c r="Q486" s="393"/>
    </row>
    <row r="487" spans="13:17" x14ac:dyDescent="0.2">
      <c r="M487"/>
      <c r="Q487" s="393"/>
    </row>
    <row r="488" spans="13:17" x14ac:dyDescent="0.2">
      <c r="M488"/>
      <c r="Q488" s="393"/>
    </row>
    <row r="489" spans="13:17" x14ac:dyDescent="0.2">
      <c r="M489"/>
      <c r="Q489" s="393"/>
    </row>
    <row r="490" spans="13:17" x14ac:dyDescent="0.2">
      <c r="M490"/>
      <c r="Q490" s="393"/>
    </row>
    <row r="491" spans="13:17" x14ac:dyDescent="0.2">
      <c r="M491"/>
      <c r="Q491" s="393"/>
    </row>
    <row r="492" spans="13:17" x14ac:dyDescent="0.2">
      <c r="M492"/>
      <c r="Q492" s="393"/>
    </row>
    <row r="493" spans="13:17" x14ac:dyDescent="0.2">
      <c r="M493"/>
      <c r="Q493" s="393"/>
    </row>
    <row r="494" spans="13:17" x14ac:dyDescent="0.2">
      <c r="M494"/>
      <c r="Q494" s="393"/>
    </row>
    <row r="495" spans="13:17" x14ac:dyDescent="0.2">
      <c r="M495"/>
      <c r="Q495" s="393"/>
    </row>
    <row r="496" spans="13:17" x14ac:dyDescent="0.2">
      <c r="M496"/>
      <c r="Q496" s="393"/>
    </row>
    <row r="497" spans="13:17" x14ac:dyDescent="0.2">
      <c r="M497"/>
      <c r="Q497" s="393"/>
    </row>
    <row r="498" spans="13:17" x14ac:dyDescent="0.2">
      <c r="M498"/>
      <c r="Q498" s="393"/>
    </row>
    <row r="499" spans="13:17" x14ac:dyDescent="0.2">
      <c r="M499"/>
      <c r="Q499" s="393"/>
    </row>
    <row r="500" spans="13:17" x14ac:dyDescent="0.2">
      <c r="Q500" s="393"/>
    </row>
  </sheetData>
  <customSheetViews>
    <customSheetView guid="{B300DD06-F104-4546-A761-DC6A728866C9}" showGridLines="0" hiddenRows="1" hiddenColumns="1">
      <selection activeCell="G9" sqref="G9"/>
      <pageMargins left="0" right="0" top="0" bottom="0" header="0" footer="0"/>
      <printOptions horizontalCentered="1" verticalCentered="1"/>
      <pageSetup paperSize="9" orientation="portrait" r:id="rId1"/>
    </customSheetView>
  </customSheetViews>
  <mergeCells count="1">
    <mergeCell ref="B2:M2"/>
  </mergeCells>
  <conditionalFormatting sqref="B13:M61">
    <cfRule type="containsErrors" dxfId="20" priority="1">
      <formula>ISERROR(B13)</formula>
    </cfRule>
  </conditionalFormatting>
  <printOptions horizontalCentered="1" verticalCentered="1"/>
  <pageMargins left="0" right="0" top="0" bottom="0" header="0" footer="0"/>
  <pageSetup paperSize="9" orientation="portrait" r:id="rId2"/>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06">
    <pageSetUpPr autoPageBreaks="0"/>
  </sheetPr>
  <dimension ref="A1:X1500"/>
  <sheetViews>
    <sheetView showGridLines="0" workbookViewId="0">
      <pane ySplit="6" topLeftCell="A7" activePane="bottomLeft" state="frozen"/>
      <selection pane="bottomLeft" activeCell="G64" sqref="G64:I69"/>
    </sheetView>
  </sheetViews>
  <sheetFormatPr baseColWidth="10" defaultColWidth="0" defaultRowHeight="14.25" x14ac:dyDescent="0.2"/>
  <cols>
    <col min="1" max="1" width="4" style="553" customWidth="1"/>
    <col min="2" max="3" width="9.75" style="553" customWidth="1"/>
    <col min="4" max="4" width="6.75" style="555" bestFit="1" customWidth="1"/>
    <col min="5" max="5" width="10" style="555" customWidth="1"/>
    <col min="6" max="6" width="3" style="555" hidden="1" customWidth="1"/>
    <col min="7" max="7" width="23.25" style="553" bestFit="1" customWidth="1"/>
    <col min="8" max="8" width="17" style="553" bestFit="1" customWidth="1"/>
    <col min="9" max="9" width="5.125" style="553" bestFit="1" customWidth="1"/>
    <col min="10" max="10" width="1.875" style="553" customWidth="1"/>
    <col min="11" max="11" width="10.5" style="553" customWidth="1"/>
    <col min="12" max="12" width="8.875" style="553" customWidth="1"/>
    <col min="13" max="13" width="16.625" style="553" customWidth="1"/>
    <col min="14" max="24" width="0" style="553" hidden="1" customWidth="1"/>
    <col min="25" max="16384" width="10" style="553" hidden="1"/>
  </cols>
  <sheetData>
    <row r="1" spans="2:21" ht="10.5" customHeight="1" x14ac:dyDescent="0.2"/>
    <row r="2" spans="2:21" x14ac:dyDescent="0.2">
      <c r="B2" s="561" t="str">
        <f>Nature_competition</f>
        <v>COUPE DE DREUX MINIME CADET LUTTE LIBRE &amp; FEMININE - 26/11/2017</v>
      </c>
    </row>
    <row r="3" spans="2:21" ht="16.5" x14ac:dyDescent="0.25">
      <c r="B3" s="558" t="s">
        <v>46</v>
      </c>
      <c r="J3" s="554"/>
      <c r="K3" s="554"/>
      <c r="L3" s="554"/>
      <c r="M3" s="554"/>
      <c r="N3" s="554"/>
      <c r="O3" s="554"/>
      <c r="P3" s="554"/>
      <c r="Q3" s="554"/>
      <c r="R3" s="554"/>
      <c r="S3" s="554"/>
      <c r="T3" s="554"/>
      <c r="U3" s="554"/>
    </row>
    <row r="4" spans="2:21" ht="6" customHeight="1" x14ac:dyDescent="0.2">
      <c r="J4" s="554"/>
      <c r="K4" s="554"/>
      <c r="L4" s="554"/>
      <c r="M4" s="554"/>
      <c r="N4" s="554"/>
      <c r="O4" s="554"/>
      <c r="P4" s="554"/>
      <c r="Q4" s="554"/>
      <c r="R4" s="554"/>
      <c r="S4" s="554"/>
      <c r="T4" s="554"/>
      <c r="U4" s="554"/>
    </row>
    <row r="5" spans="2:21" ht="9" customHeight="1" x14ac:dyDescent="0.2">
      <c r="J5" s="554"/>
      <c r="K5" s="554"/>
      <c r="L5" s="554"/>
      <c r="M5" s="554"/>
      <c r="N5" s="554"/>
      <c r="O5" s="554"/>
      <c r="P5" s="554"/>
      <c r="Q5" s="554"/>
      <c r="R5" s="554"/>
      <c r="S5" s="554"/>
      <c r="T5" s="554"/>
      <c r="U5" s="554"/>
    </row>
    <row r="6" spans="2:21" ht="18" customHeight="1" x14ac:dyDescent="0.2">
      <c r="B6" s="557" t="s">
        <v>6</v>
      </c>
      <c r="C6" s="557" t="s">
        <v>7</v>
      </c>
      <c r="D6" s="556" t="s">
        <v>20</v>
      </c>
      <c r="E6" s="557" t="s">
        <v>47</v>
      </c>
      <c r="F6" s="556" t="s">
        <v>19</v>
      </c>
      <c r="G6" s="557" t="s">
        <v>48</v>
      </c>
      <c r="H6" s="557" t="s">
        <v>49</v>
      </c>
      <c r="I6" s="557" t="s">
        <v>16</v>
      </c>
      <c r="J6" s="554"/>
      <c r="K6" s="554"/>
      <c r="L6" s="554"/>
      <c r="M6" s="554"/>
      <c r="N6" s="554"/>
      <c r="O6" s="554"/>
      <c r="P6" s="554"/>
      <c r="Q6" s="554"/>
      <c r="R6" s="554"/>
      <c r="S6" s="554"/>
      <c r="T6" s="554"/>
      <c r="U6" s="554"/>
    </row>
    <row r="7" spans="2:21" s="559" customFormat="1" x14ac:dyDescent="0.2">
      <c r="B7" s="668"/>
      <c r="C7" s="668"/>
      <c r="D7" s="669"/>
      <c r="E7" s="668"/>
      <c r="F7" s="668"/>
      <c r="G7" s="668" t="s">
        <v>17</v>
      </c>
      <c r="H7" s="668" t="s">
        <v>17</v>
      </c>
      <c r="I7" s="668" t="s">
        <v>17</v>
      </c>
      <c r="K7" s="560"/>
      <c r="L7" s="560"/>
      <c r="M7" s="560"/>
    </row>
    <row r="8" spans="2:21" x14ac:dyDescent="0.2">
      <c r="B8" s="725"/>
      <c r="C8" s="725"/>
      <c r="D8" s="726"/>
      <c r="E8" s="725"/>
      <c r="F8" s="725"/>
      <c r="G8" s="725" t="s">
        <v>17</v>
      </c>
      <c r="H8" s="725" t="s">
        <v>17</v>
      </c>
      <c r="I8" s="725" t="s">
        <v>17</v>
      </c>
    </row>
    <row r="9" spans="2:21" x14ac:dyDescent="0.2">
      <c r="B9" s="725"/>
      <c r="C9" s="725"/>
      <c r="D9" s="726"/>
      <c r="E9" s="725"/>
      <c r="F9" s="725"/>
      <c r="G9" s="725" t="s">
        <v>17</v>
      </c>
      <c r="H9" s="725" t="s">
        <v>17</v>
      </c>
      <c r="I9" s="725" t="s">
        <v>17</v>
      </c>
    </row>
    <row r="10" spans="2:21" x14ac:dyDescent="0.2">
      <c r="B10" s="727"/>
      <c r="C10" s="727"/>
      <c r="D10" s="728"/>
      <c r="E10" s="727"/>
      <c r="F10" s="727"/>
      <c r="G10" s="727" t="s">
        <v>17</v>
      </c>
      <c r="H10" s="727" t="s">
        <v>17</v>
      </c>
      <c r="I10" s="727" t="s">
        <v>17</v>
      </c>
    </row>
    <row r="11" spans="2:21" x14ac:dyDescent="0.2">
      <c r="B11" s="727"/>
      <c r="C11" s="727"/>
      <c r="D11" s="728"/>
      <c r="E11" s="727"/>
      <c r="F11" s="727"/>
      <c r="G11" s="727" t="s">
        <v>17</v>
      </c>
      <c r="H11" s="727" t="s">
        <v>17</v>
      </c>
      <c r="I11" s="727" t="s">
        <v>17</v>
      </c>
    </row>
    <row r="12" spans="2:21" x14ac:dyDescent="0.2">
      <c r="B12" s="727"/>
      <c r="C12" s="727"/>
      <c r="D12" s="728"/>
      <c r="E12" s="727"/>
      <c r="F12" s="727"/>
      <c r="G12" s="727" t="s">
        <v>17</v>
      </c>
      <c r="H12" s="727" t="s">
        <v>17</v>
      </c>
      <c r="I12" s="727" t="s">
        <v>17</v>
      </c>
    </row>
    <row r="13" spans="2:21" x14ac:dyDescent="0.2">
      <c r="B13" s="725"/>
      <c r="C13" s="725"/>
      <c r="D13" s="726"/>
      <c r="E13" s="725"/>
      <c r="F13" s="725"/>
      <c r="G13" s="725" t="s">
        <v>17</v>
      </c>
      <c r="H13" s="725" t="s">
        <v>17</v>
      </c>
      <c r="I13" s="725" t="s">
        <v>17</v>
      </c>
    </row>
    <row r="14" spans="2:21" x14ac:dyDescent="0.2">
      <c r="B14" s="725"/>
      <c r="C14" s="725"/>
      <c r="D14" s="726"/>
      <c r="E14" s="725"/>
      <c r="F14" s="725"/>
      <c r="G14" s="725" t="s">
        <v>17</v>
      </c>
      <c r="H14" s="725" t="s">
        <v>17</v>
      </c>
      <c r="I14" s="725" t="s">
        <v>17</v>
      </c>
    </row>
    <row r="15" spans="2:21" x14ac:dyDescent="0.2">
      <c r="B15" s="725"/>
      <c r="C15" s="725"/>
      <c r="D15" s="726"/>
      <c r="E15" s="725"/>
      <c r="F15" s="725"/>
      <c r="G15" s="725" t="s">
        <v>17</v>
      </c>
      <c r="H15" s="725" t="s">
        <v>17</v>
      </c>
      <c r="I15" s="725" t="s">
        <v>17</v>
      </c>
    </row>
    <row r="16" spans="2:21" x14ac:dyDescent="0.2">
      <c r="B16" s="727"/>
      <c r="C16" s="727"/>
      <c r="D16" s="728"/>
      <c r="E16" s="727"/>
      <c r="F16" s="727"/>
      <c r="G16" s="727" t="s">
        <v>17</v>
      </c>
      <c r="H16" s="727" t="s">
        <v>17</v>
      </c>
      <c r="I16" s="727" t="s">
        <v>17</v>
      </c>
    </row>
    <row r="17" spans="2:9" x14ac:dyDescent="0.2">
      <c r="B17" s="727"/>
      <c r="C17" s="727"/>
      <c r="D17" s="728"/>
      <c r="E17" s="727"/>
      <c r="F17" s="727"/>
      <c r="G17" s="727" t="s">
        <v>17</v>
      </c>
      <c r="H17" s="727" t="s">
        <v>17</v>
      </c>
      <c r="I17" s="727" t="s">
        <v>17</v>
      </c>
    </row>
    <row r="18" spans="2:9" x14ac:dyDescent="0.2">
      <c r="B18" s="727"/>
      <c r="C18" s="727"/>
      <c r="D18" s="728"/>
      <c r="E18" s="727"/>
      <c r="F18" s="727"/>
      <c r="G18" s="727" t="s">
        <v>17</v>
      </c>
      <c r="H18" s="727" t="s">
        <v>17</v>
      </c>
      <c r="I18" s="727" t="s">
        <v>17</v>
      </c>
    </row>
    <row r="19" spans="2:9" x14ac:dyDescent="0.2">
      <c r="B19" s="725"/>
      <c r="C19" s="725"/>
      <c r="D19" s="726"/>
      <c r="E19" s="725"/>
      <c r="F19" s="725"/>
      <c r="G19" s="725" t="s">
        <v>17</v>
      </c>
      <c r="H19" s="725" t="s">
        <v>17</v>
      </c>
      <c r="I19" s="725" t="s">
        <v>17</v>
      </c>
    </row>
    <row r="20" spans="2:9" x14ac:dyDescent="0.2">
      <c r="B20" s="725"/>
      <c r="C20" s="725"/>
      <c r="D20" s="726"/>
      <c r="E20" s="725"/>
      <c r="F20" s="725"/>
      <c r="G20" s="725" t="s">
        <v>17</v>
      </c>
      <c r="H20" s="725" t="s">
        <v>17</v>
      </c>
      <c r="I20" s="725" t="s">
        <v>17</v>
      </c>
    </row>
    <row r="21" spans="2:9" x14ac:dyDescent="0.2">
      <c r="B21" s="725"/>
      <c r="C21" s="725"/>
      <c r="D21" s="726"/>
      <c r="E21" s="725"/>
      <c r="F21" s="725"/>
      <c r="G21" s="725" t="s">
        <v>17</v>
      </c>
      <c r="H21" s="725" t="s">
        <v>17</v>
      </c>
      <c r="I21" s="725" t="s">
        <v>17</v>
      </c>
    </row>
    <row r="22" spans="2:9" x14ac:dyDescent="0.2">
      <c r="B22" s="727"/>
      <c r="C22" s="727"/>
      <c r="D22" s="728"/>
      <c r="E22" s="727"/>
      <c r="F22" s="727"/>
      <c r="G22" s="727" t="s">
        <v>17</v>
      </c>
      <c r="H22" s="727" t="s">
        <v>17</v>
      </c>
      <c r="I22" s="727" t="s">
        <v>17</v>
      </c>
    </row>
    <row r="23" spans="2:9" x14ac:dyDescent="0.2">
      <c r="B23" s="727"/>
      <c r="C23" s="727"/>
      <c r="D23" s="728"/>
      <c r="E23" s="727"/>
      <c r="F23" s="727"/>
      <c r="G23" s="727" t="s">
        <v>17</v>
      </c>
      <c r="H23" s="727" t="s">
        <v>17</v>
      </c>
      <c r="I23" s="727" t="s">
        <v>17</v>
      </c>
    </row>
    <row r="24" spans="2:9" x14ac:dyDescent="0.2">
      <c r="B24" s="727"/>
      <c r="C24" s="727"/>
      <c r="D24" s="728"/>
      <c r="E24" s="727"/>
      <c r="F24" s="727"/>
      <c r="G24" s="727" t="s">
        <v>17</v>
      </c>
      <c r="H24" s="727" t="s">
        <v>17</v>
      </c>
      <c r="I24" s="727" t="s">
        <v>17</v>
      </c>
    </row>
    <row r="25" spans="2:9" x14ac:dyDescent="0.2">
      <c r="B25" s="725"/>
      <c r="C25" s="725"/>
      <c r="D25" s="726"/>
      <c r="E25" s="725"/>
      <c r="F25" s="725"/>
      <c r="G25" s="725" t="s">
        <v>17</v>
      </c>
      <c r="H25" s="725" t="s">
        <v>17</v>
      </c>
      <c r="I25" s="725" t="s">
        <v>17</v>
      </c>
    </row>
    <row r="26" spans="2:9" x14ac:dyDescent="0.2">
      <c r="B26" s="725"/>
      <c r="C26" s="725"/>
      <c r="D26" s="726"/>
      <c r="E26" s="725"/>
      <c r="F26" s="725"/>
      <c r="G26" s="725" t="s">
        <v>17</v>
      </c>
      <c r="H26" s="725" t="s">
        <v>17</v>
      </c>
      <c r="I26" s="725" t="s">
        <v>17</v>
      </c>
    </row>
    <row r="27" spans="2:9" x14ac:dyDescent="0.2">
      <c r="B27" s="725"/>
      <c r="C27" s="725"/>
      <c r="D27" s="726"/>
      <c r="E27" s="725"/>
      <c r="F27" s="725"/>
      <c r="G27" s="725" t="s">
        <v>17</v>
      </c>
      <c r="H27" s="725" t="s">
        <v>17</v>
      </c>
      <c r="I27" s="725" t="s">
        <v>17</v>
      </c>
    </row>
    <row r="28" spans="2:9" x14ac:dyDescent="0.2">
      <c r="B28" s="727"/>
      <c r="C28" s="727"/>
      <c r="D28" s="728"/>
      <c r="E28" s="727"/>
      <c r="F28" s="727"/>
      <c r="G28" s="727" t="s">
        <v>17</v>
      </c>
      <c r="H28" s="727" t="s">
        <v>17</v>
      </c>
      <c r="I28" s="727" t="s">
        <v>17</v>
      </c>
    </row>
    <row r="29" spans="2:9" x14ac:dyDescent="0.2">
      <c r="B29" s="727"/>
      <c r="C29" s="727"/>
      <c r="D29" s="728"/>
      <c r="E29" s="727"/>
      <c r="F29" s="727"/>
      <c r="G29" s="727" t="s">
        <v>17</v>
      </c>
      <c r="H29" s="727" t="s">
        <v>17</v>
      </c>
      <c r="I29" s="727" t="s">
        <v>17</v>
      </c>
    </row>
    <row r="30" spans="2:9" x14ac:dyDescent="0.2">
      <c r="B30" s="727"/>
      <c r="C30" s="727"/>
      <c r="D30" s="728"/>
      <c r="E30" s="727"/>
      <c r="F30" s="727"/>
      <c r="G30" s="727" t="s">
        <v>17</v>
      </c>
      <c r="H30" s="727" t="s">
        <v>17</v>
      </c>
      <c r="I30" s="727" t="s">
        <v>17</v>
      </c>
    </row>
    <row r="31" spans="2:9" x14ac:dyDescent="0.2">
      <c r="B31" s="725"/>
      <c r="C31" s="725"/>
      <c r="D31" s="726"/>
      <c r="E31" s="725"/>
      <c r="F31" s="725"/>
      <c r="G31" s="725" t="s">
        <v>17</v>
      </c>
      <c r="H31" s="725" t="s">
        <v>17</v>
      </c>
      <c r="I31" s="725" t="s">
        <v>17</v>
      </c>
    </row>
    <row r="32" spans="2:9" x14ac:dyDescent="0.2">
      <c r="B32" s="725"/>
      <c r="C32" s="725"/>
      <c r="D32" s="726"/>
      <c r="E32" s="725"/>
      <c r="F32" s="725"/>
      <c r="G32" s="725" t="s">
        <v>17</v>
      </c>
      <c r="H32" s="725" t="s">
        <v>17</v>
      </c>
      <c r="I32" s="725" t="s">
        <v>17</v>
      </c>
    </row>
    <row r="33" spans="2:9" x14ac:dyDescent="0.2">
      <c r="B33" s="725"/>
      <c r="C33" s="725"/>
      <c r="D33" s="726"/>
      <c r="E33" s="725"/>
      <c r="F33" s="725"/>
      <c r="G33" s="725" t="s">
        <v>17</v>
      </c>
      <c r="H33" s="725" t="s">
        <v>17</v>
      </c>
      <c r="I33" s="725" t="s">
        <v>17</v>
      </c>
    </row>
    <row r="34" spans="2:9" x14ac:dyDescent="0.2">
      <c r="B34" s="727"/>
      <c r="C34" s="727"/>
      <c r="D34" s="728"/>
      <c r="E34" s="727"/>
      <c r="F34" s="727"/>
      <c r="G34" s="727" t="s">
        <v>17</v>
      </c>
      <c r="H34" s="727" t="s">
        <v>17</v>
      </c>
      <c r="I34" s="727" t="s">
        <v>17</v>
      </c>
    </row>
    <row r="35" spans="2:9" x14ac:dyDescent="0.2">
      <c r="B35" s="727"/>
      <c r="C35" s="727"/>
      <c r="D35" s="728"/>
      <c r="E35" s="727"/>
      <c r="F35" s="727"/>
      <c r="G35" s="727" t="s">
        <v>17</v>
      </c>
      <c r="H35" s="727" t="s">
        <v>17</v>
      </c>
      <c r="I35" s="727" t="s">
        <v>17</v>
      </c>
    </row>
    <row r="36" spans="2:9" x14ac:dyDescent="0.2">
      <c r="B36" s="727"/>
      <c r="C36" s="727"/>
      <c r="D36" s="728"/>
      <c r="E36" s="727"/>
      <c r="F36" s="727"/>
      <c r="G36" s="727" t="s">
        <v>17</v>
      </c>
      <c r="H36" s="727" t="s">
        <v>17</v>
      </c>
      <c r="I36" s="727" t="s">
        <v>17</v>
      </c>
    </row>
    <row r="37" spans="2:9" x14ac:dyDescent="0.2">
      <c r="B37" s="725"/>
      <c r="C37" s="725"/>
      <c r="D37" s="726"/>
      <c r="E37" s="725"/>
      <c r="F37" s="725"/>
      <c r="G37" s="725" t="s">
        <v>17</v>
      </c>
      <c r="H37" s="725" t="s">
        <v>17</v>
      </c>
      <c r="I37" s="725" t="s">
        <v>17</v>
      </c>
    </row>
    <row r="38" spans="2:9" x14ac:dyDescent="0.2">
      <c r="B38" s="725"/>
      <c r="C38" s="725"/>
      <c r="D38" s="726"/>
      <c r="E38" s="725"/>
      <c r="F38" s="725"/>
      <c r="G38" s="725" t="s">
        <v>17</v>
      </c>
      <c r="H38" s="725" t="s">
        <v>17</v>
      </c>
      <c r="I38" s="725" t="s">
        <v>17</v>
      </c>
    </row>
    <row r="39" spans="2:9" x14ac:dyDescent="0.2">
      <c r="B39" s="725"/>
      <c r="C39" s="725"/>
      <c r="D39" s="726"/>
      <c r="E39" s="725"/>
      <c r="F39" s="725"/>
      <c r="G39" s="725" t="s">
        <v>17</v>
      </c>
      <c r="H39" s="725" t="s">
        <v>17</v>
      </c>
      <c r="I39" s="725" t="s">
        <v>17</v>
      </c>
    </row>
    <row r="40" spans="2:9" x14ac:dyDescent="0.2">
      <c r="B40" s="727"/>
      <c r="C40" s="727"/>
      <c r="D40" s="728"/>
      <c r="E40" s="727"/>
      <c r="F40" s="727"/>
      <c r="G40" s="727" t="s">
        <v>17</v>
      </c>
      <c r="H40" s="727" t="s">
        <v>17</v>
      </c>
      <c r="I40" s="727" t="s">
        <v>17</v>
      </c>
    </row>
    <row r="41" spans="2:9" x14ac:dyDescent="0.2">
      <c r="B41" s="727"/>
      <c r="C41" s="727"/>
      <c r="D41" s="728"/>
      <c r="E41" s="727"/>
      <c r="F41" s="727"/>
      <c r="G41" s="727" t="s">
        <v>17</v>
      </c>
      <c r="H41" s="727" t="s">
        <v>17</v>
      </c>
      <c r="I41" s="727" t="s">
        <v>17</v>
      </c>
    </row>
    <row r="42" spans="2:9" x14ac:dyDescent="0.2">
      <c r="B42" s="727"/>
      <c r="C42" s="727"/>
      <c r="D42" s="728"/>
      <c r="E42" s="727"/>
      <c r="F42" s="727"/>
      <c r="G42" s="727" t="s">
        <v>17</v>
      </c>
      <c r="H42" s="727" t="s">
        <v>17</v>
      </c>
      <c r="I42" s="727" t="s">
        <v>17</v>
      </c>
    </row>
    <row r="43" spans="2:9" x14ac:dyDescent="0.2">
      <c r="B43" s="725"/>
      <c r="C43" s="725"/>
      <c r="D43" s="726"/>
      <c r="E43" s="725"/>
      <c r="F43" s="725"/>
      <c r="G43" s="725" t="s">
        <v>17</v>
      </c>
      <c r="H43" s="725" t="s">
        <v>17</v>
      </c>
      <c r="I43" s="725" t="s">
        <v>17</v>
      </c>
    </row>
    <row r="44" spans="2:9" x14ac:dyDescent="0.2">
      <c r="B44" s="725"/>
      <c r="C44" s="725"/>
      <c r="D44" s="726"/>
      <c r="E44" s="725"/>
      <c r="F44" s="725"/>
      <c r="G44" s="725" t="s">
        <v>17</v>
      </c>
      <c r="H44" s="725" t="s">
        <v>17</v>
      </c>
      <c r="I44" s="725" t="s">
        <v>17</v>
      </c>
    </row>
    <row r="45" spans="2:9" x14ac:dyDescent="0.2">
      <c r="B45" s="725"/>
      <c r="C45" s="725"/>
      <c r="D45" s="726"/>
      <c r="E45" s="725"/>
      <c r="F45" s="725"/>
      <c r="G45" s="725" t="s">
        <v>17</v>
      </c>
      <c r="H45" s="725" t="s">
        <v>17</v>
      </c>
      <c r="I45" s="725" t="s">
        <v>17</v>
      </c>
    </row>
    <row r="46" spans="2:9" x14ac:dyDescent="0.2">
      <c r="B46" s="727"/>
      <c r="C46" s="727"/>
      <c r="D46" s="728"/>
      <c r="E46" s="727"/>
      <c r="F46" s="727"/>
      <c r="G46" s="727" t="s">
        <v>17</v>
      </c>
      <c r="H46" s="727" t="s">
        <v>17</v>
      </c>
      <c r="I46" s="727" t="s">
        <v>17</v>
      </c>
    </row>
    <row r="47" spans="2:9" x14ac:dyDescent="0.2">
      <c r="B47" s="727"/>
      <c r="C47" s="727"/>
      <c r="D47" s="728"/>
      <c r="E47" s="727"/>
      <c r="F47" s="727"/>
      <c r="G47" s="727" t="s">
        <v>17</v>
      </c>
      <c r="H47" s="727" t="s">
        <v>17</v>
      </c>
      <c r="I47" s="727" t="s">
        <v>17</v>
      </c>
    </row>
    <row r="48" spans="2:9" x14ac:dyDescent="0.2">
      <c r="B48" s="727"/>
      <c r="C48" s="727"/>
      <c r="D48" s="728"/>
      <c r="E48" s="727"/>
      <c r="F48" s="727"/>
      <c r="G48" s="727" t="s">
        <v>17</v>
      </c>
      <c r="H48" s="727" t="s">
        <v>17</v>
      </c>
      <c r="I48" s="727" t="s">
        <v>17</v>
      </c>
    </row>
    <row r="49" spans="2:9" x14ac:dyDescent="0.2">
      <c r="B49" s="725"/>
      <c r="C49" s="725"/>
      <c r="D49" s="726"/>
      <c r="E49" s="725"/>
      <c r="F49" s="725"/>
      <c r="G49" s="725" t="s">
        <v>17</v>
      </c>
      <c r="H49" s="725" t="s">
        <v>17</v>
      </c>
      <c r="I49" s="725" t="s">
        <v>17</v>
      </c>
    </row>
    <row r="50" spans="2:9" x14ac:dyDescent="0.2">
      <c r="B50" s="725"/>
      <c r="C50" s="725"/>
      <c r="D50" s="726"/>
      <c r="E50" s="725"/>
      <c r="F50" s="725"/>
      <c r="G50" s="725" t="s">
        <v>17</v>
      </c>
      <c r="H50" s="725" t="s">
        <v>17</v>
      </c>
      <c r="I50" s="725" t="s">
        <v>17</v>
      </c>
    </row>
    <row r="51" spans="2:9" x14ac:dyDescent="0.2">
      <c r="B51" s="725"/>
      <c r="C51" s="725"/>
      <c r="D51" s="726"/>
      <c r="E51" s="725"/>
      <c r="F51" s="725"/>
      <c r="G51" s="725" t="s">
        <v>17</v>
      </c>
      <c r="H51" s="725" t="s">
        <v>17</v>
      </c>
      <c r="I51" s="725" t="s">
        <v>17</v>
      </c>
    </row>
    <row r="52" spans="2:9" x14ac:dyDescent="0.2">
      <c r="B52" s="727"/>
      <c r="C52" s="727"/>
      <c r="D52" s="728"/>
      <c r="E52" s="727"/>
      <c r="F52" s="727"/>
      <c r="G52" s="727" t="s">
        <v>17</v>
      </c>
      <c r="H52" s="727" t="s">
        <v>17</v>
      </c>
      <c r="I52" s="727" t="s">
        <v>17</v>
      </c>
    </row>
    <row r="53" spans="2:9" x14ac:dyDescent="0.2">
      <c r="B53" s="727"/>
      <c r="C53" s="727"/>
      <c r="D53" s="728"/>
      <c r="E53" s="727"/>
      <c r="F53" s="727"/>
      <c r="G53" s="727" t="s">
        <v>17</v>
      </c>
      <c r="H53" s="727" t="s">
        <v>17</v>
      </c>
      <c r="I53" s="727" t="s">
        <v>17</v>
      </c>
    </row>
    <row r="54" spans="2:9" x14ac:dyDescent="0.2">
      <c r="B54" s="727"/>
      <c r="C54" s="727"/>
      <c r="D54" s="728"/>
      <c r="E54" s="727"/>
      <c r="F54" s="727"/>
      <c r="G54" s="727" t="s">
        <v>17</v>
      </c>
      <c r="H54" s="727" t="s">
        <v>17</v>
      </c>
      <c r="I54" s="727" t="s">
        <v>17</v>
      </c>
    </row>
    <row r="55" spans="2:9" x14ac:dyDescent="0.2">
      <c r="B55" s="725"/>
      <c r="C55" s="725"/>
      <c r="D55" s="726"/>
      <c r="E55" s="725"/>
      <c r="F55" s="725"/>
      <c r="G55" s="725" t="s">
        <v>17</v>
      </c>
      <c r="H55" s="725" t="s">
        <v>17</v>
      </c>
      <c r="I55" s="725" t="s">
        <v>17</v>
      </c>
    </row>
    <row r="56" spans="2:9" x14ac:dyDescent="0.2">
      <c r="B56" s="725"/>
      <c r="C56" s="725"/>
      <c r="D56" s="726"/>
      <c r="E56" s="725"/>
      <c r="F56" s="725"/>
      <c r="G56" s="725" t="s">
        <v>17</v>
      </c>
      <c r="H56" s="725" t="s">
        <v>17</v>
      </c>
      <c r="I56" s="725" t="s">
        <v>17</v>
      </c>
    </row>
    <row r="57" spans="2:9" x14ac:dyDescent="0.2">
      <c r="B57" s="725"/>
      <c r="C57" s="725"/>
      <c r="D57" s="726"/>
      <c r="E57" s="725"/>
      <c r="F57" s="725"/>
      <c r="G57" s="725" t="s">
        <v>17</v>
      </c>
      <c r="H57" s="725" t="s">
        <v>17</v>
      </c>
      <c r="I57" s="725" t="s">
        <v>17</v>
      </c>
    </row>
    <row r="58" spans="2:9" x14ac:dyDescent="0.2">
      <c r="B58" s="727"/>
      <c r="C58" s="727"/>
      <c r="D58" s="728"/>
      <c r="E58" s="727"/>
      <c r="F58" s="727"/>
      <c r="G58" s="727" t="s">
        <v>17</v>
      </c>
      <c r="H58" s="727" t="s">
        <v>17</v>
      </c>
      <c r="I58" s="727" t="s">
        <v>17</v>
      </c>
    </row>
    <row r="59" spans="2:9" x14ac:dyDescent="0.2">
      <c r="B59" s="727"/>
      <c r="C59" s="727"/>
      <c r="D59" s="728"/>
      <c r="E59" s="727"/>
      <c r="F59" s="727"/>
      <c r="G59" s="727" t="s">
        <v>17</v>
      </c>
      <c r="H59" s="727" t="s">
        <v>17</v>
      </c>
      <c r="I59" s="727" t="s">
        <v>17</v>
      </c>
    </row>
    <row r="60" spans="2:9" x14ac:dyDescent="0.2">
      <c r="B60" s="727"/>
      <c r="C60" s="727"/>
      <c r="D60" s="728"/>
      <c r="E60" s="727"/>
      <c r="F60" s="727"/>
      <c r="G60" s="727" t="s">
        <v>17</v>
      </c>
      <c r="H60" s="727" t="s">
        <v>17</v>
      </c>
      <c r="I60" s="727" t="s">
        <v>17</v>
      </c>
    </row>
    <row r="61" spans="2:9" x14ac:dyDescent="0.2">
      <c r="B61" s="725"/>
      <c r="C61" s="725"/>
      <c r="D61" s="726"/>
      <c r="E61" s="725"/>
      <c r="F61" s="725"/>
      <c r="G61" s="725" t="s">
        <v>17</v>
      </c>
      <c r="H61" s="725" t="s">
        <v>17</v>
      </c>
      <c r="I61" s="725" t="s">
        <v>17</v>
      </c>
    </row>
    <row r="62" spans="2:9" x14ac:dyDescent="0.2">
      <c r="B62" s="725"/>
      <c r="C62" s="725"/>
      <c r="D62" s="726"/>
      <c r="E62" s="725"/>
      <c r="F62" s="725"/>
      <c r="G62" s="725" t="s">
        <v>17</v>
      </c>
      <c r="H62" s="725" t="s">
        <v>17</v>
      </c>
      <c r="I62" s="725" t="s">
        <v>17</v>
      </c>
    </row>
    <row r="63" spans="2:9" x14ac:dyDescent="0.2">
      <c r="B63" s="725"/>
      <c r="C63" s="725"/>
      <c r="D63" s="726"/>
      <c r="E63" s="725"/>
      <c r="F63" s="725"/>
      <c r="G63" s="725" t="s">
        <v>17</v>
      </c>
      <c r="H63" s="725" t="s">
        <v>17</v>
      </c>
      <c r="I63" s="725" t="s">
        <v>17</v>
      </c>
    </row>
    <row r="64" spans="2:9" x14ac:dyDescent="0.2">
      <c r="B64" s="727"/>
      <c r="C64" s="727"/>
      <c r="D64" s="728"/>
      <c r="E64" s="727"/>
      <c r="F64" s="727">
        <v>1</v>
      </c>
      <c r="G64" s="727"/>
      <c r="H64" s="727"/>
      <c r="I64" s="727"/>
    </row>
    <row r="65" spans="2:9" x14ac:dyDescent="0.2">
      <c r="B65" s="727"/>
      <c r="C65" s="727"/>
      <c r="D65" s="728"/>
      <c r="E65" s="727"/>
      <c r="F65" s="727">
        <v>2</v>
      </c>
      <c r="G65" s="727"/>
      <c r="H65" s="727"/>
      <c r="I65" s="727"/>
    </row>
    <row r="66" spans="2:9" x14ac:dyDescent="0.2">
      <c r="B66" s="727"/>
      <c r="C66" s="727"/>
      <c r="D66" s="728"/>
      <c r="E66" s="727"/>
      <c r="F66" s="727">
        <v>8</v>
      </c>
      <c r="G66" s="727"/>
      <c r="H66" s="727"/>
      <c r="I66" s="727"/>
    </row>
    <row r="67" spans="2:9" x14ac:dyDescent="0.2">
      <c r="B67" s="727"/>
      <c r="C67" s="727"/>
      <c r="D67" s="728"/>
      <c r="E67" s="727"/>
      <c r="F67" s="727">
        <v>4</v>
      </c>
      <c r="G67" s="727"/>
      <c r="H67" s="727"/>
      <c r="I67" s="727"/>
    </row>
    <row r="68" spans="2:9" x14ac:dyDescent="0.2">
      <c r="B68" s="727"/>
      <c r="C68" s="727"/>
      <c r="D68" s="728"/>
      <c r="E68" s="727"/>
      <c r="F68" s="727">
        <v>7</v>
      </c>
      <c r="G68" s="727"/>
      <c r="H68" s="727"/>
      <c r="I68" s="727"/>
    </row>
    <row r="69" spans="2:9" x14ac:dyDescent="0.2">
      <c r="B69" s="727"/>
      <c r="C69" s="727"/>
      <c r="D69" s="728"/>
      <c r="E69" s="727"/>
      <c r="F69" s="727">
        <v>3</v>
      </c>
      <c r="G69" s="727"/>
      <c r="H69" s="727"/>
      <c r="I69" s="727"/>
    </row>
    <row r="70" spans="2:9" x14ac:dyDescent="0.2">
      <c r="B70" s="725"/>
      <c r="C70" s="725"/>
      <c r="D70" s="726"/>
      <c r="E70" s="725"/>
      <c r="F70" s="725"/>
      <c r="G70" s="725" t="s">
        <v>17</v>
      </c>
      <c r="H70" s="725" t="s">
        <v>17</v>
      </c>
      <c r="I70" s="725" t="s">
        <v>17</v>
      </c>
    </row>
    <row r="71" spans="2:9" x14ac:dyDescent="0.2">
      <c r="B71" s="725"/>
      <c r="C71" s="725"/>
      <c r="D71" s="726"/>
      <c r="E71" s="725"/>
      <c r="F71" s="725"/>
      <c r="G71" s="725" t="s">
        <v>17</v>
      </c>
      <c r="H71" s="725" t="s">
        <v>17</v>
      </c>
      <c r="I71" s="725" t="s">
        <v>17</v>
      </c>
    </row>
    <row r="72" spans="2:9" x14ac:dyDescent="0.2">
      <c r="B72" s="725"/>
      <c r="C72" s="725"/>
      <c r="D72" s="726"/>
      <c r="E72" s="725"/>
      <c r="F72" s="725"/>
      <c r="G72" s="725" t="s">
        <v>17</v>
      </c>
      <c r="H72" s="725" t="s">
        <v>17</v>
      </c>
      <c r="I72" s="725" t="s">
        <v>17</v>
      </c>
    </row>
    <row r="73" spans="2:9" x14ac:dyDescent="0.2">
      <c r="B73" s="725"/>
      <c r="C73" s="725"/>
      <c r="D73" s="726"/>
      <c r="E73" s="725"/>
      <c r="F73" s="725" t="s">
        <v>17</v>
      </c>
      <c r="G73" s="725" t="s">
        <v>17</v>
      </c>
      <c r="H73" s="725" t="s">
        <v>17</v>
      </c>
      <c r="I73" s="725" t="s">
        <v>17</v>
      </c>
    </row>
    <row r="74" spans="2:9" x14ac:dyDescent="0.2">
      <c r="B74" s="725"/>
      <c r="C74" s="725"/>
      <c r="D74" s="726"/>
      <c r="E74" s="725"/>
      <c r="F74" s="725"/>
      <c r="G74" s="725" t="s">
        <v>17</v>
      </c>
      <c r="H74" s="725" t="s">
        <v>17</v>
      </c>
      <c r="I74" s="725" t="s">
        <v>17</v>
      </c>
    </row>
    <row r="75" spans="2:9" x14ac:dyDescent="0.2">
      <c r="B75" s="725"/>
      <c r="C75" s="725"/>
      <c r="D75" s="726"/>
      <c r="E75" s="725"/>
      <c r="F75" s="725" t="s">
        <v>17</v>
      </c>
      <c r="G75" s="725" t="s">
        <v>17</v>
      </c>
      <c r="H75" s="725" t="s">
        <v>17</v>
      </c>
      <c r="I75" s="725" t="s">
        <v>17</v>
      </c>
    </row>
    <row r="76" spans="2:9" x14ac:dyDescent="0.2">
      <c r="B76" s="727"/>
      <c r="C76" s="727"/>
      <c r="D76" s="728"/>
      <c r="E76" s="727"/>
      <c r="F76" s="727"/>
      <c r="G76" s="727" t="s">
        <v>17</v>
      </c>
      <c r="H76" s="727" t="s">
        <v>17</v>
      </c>
      <c r="I76" s="727" t="s">
        <v>17</v>
      </c>
    </row>
    <row r="77" spans="2:9" x14ac:dyDescent="0.2">
      <c r="B77" s="727"/>
      <c r="C77" s="727"/>
      <c r="D77" s="728"/>
      <c r="E77" s="727"/>
      <c r="F77" s="727"/>
      <c r="G77" s="727" t="s">
        <v>17</v>
      </c>
      <c r="H77" s="727" t="s">
        <v>17</v>
      </c>
      <c r="I77" s="727" t="s">
        <v>17</v>
      </c>
    </row>
    <row r="78" spans="2:9" x14ac:dyDescent="0.2">
      <c r="B78" s="727"/>
      <c r="C78" s="727"/>
      <c r="D78" s="728"/>
      <c r="E78" s="727"/>
      <c r="F78" s="727"/>
      <c r="G78" s="727" t="s">
        <v>17</v>
      </c>
      <c r="H78" s="727" t="s">
        <v>17</v>
      </c>
      <c r="I78" s="727" t="s">
        <v>17</v>
      </c>
    </row>
    <row r="79" spans="2:9" x14ac:dyDescent="0.2">
      <c r="B79" s="727"/>
      <c r="C79" s="727"/>
      <c r="D79" s="728"/>
      <c r="E79" s="727"/>
      <c r="F79" s="727" t="s">
        <v>17</v>
      </c>
      <c r="G79" s="727" t="s">
        <v>17</v>
      </c>
      <c r="H79" s="727" t="s">
        <v>17</v>
      </c>
      <c r="I79" s="727" t="s">
        <v>17</v>
      </c>
    </row>
    <row r="80" spans="2:9" x14ac:dyDescent="0.2">
      <c r="B80" s="727"/>
      <c r="C80" s="727"/>
      <c r="D80" s="728"/>
      <c r="E80" s="727"/>
      <c r="F80" s="727"/>
      <c r="G80" s="727" t="s">
        <v>17</v>
      </c>
      <c r="H80" s="727" t="s">
        <v>17</v>
      </c>
      <c r="I80" s="727" t="s">
        <v>17</v>
      </c>
    </row>
    <row r="81" spans="2:9" x14ac:dyDescent="0.2">
      <c r="B81" s="727"/>
      <c r="C81" s="727"/>
      <c r="D81" s="728"/>
      <c r="E81" s="727"/>
      <c r="F81" s="727" t="s">
        <v>17</v>
      </c>
      <c r="G81" s="727" t="s">
        <v>17</v>
      </c>
      <c r="H81" s="727" t="s">
        <v>17</v>
      </c>
      <c r="I81" s="727" t="s">
        <v>17</v>
      </c>
    </row>
    <row r="82" spans="2:9" x14ac:dyDescent="0.2">
      <c r="B82" s="725"/>
      <c r="C82" s="725"/>
      <c r="D82" s="726"/>
      <c r="E82" s="725"/>
      <c r="F82" s="725"/>
      <c r="G82" s="725" t="s">
        <v>17</v>
      </c>
      <c r="H82" s="725" t="s">
        <v>17</v>
      </c>
      <c r="I82" s="725" t="s">
        <v>17</v>
      </c>
    </row>
    <row r="83" spans="2:9" x14ac:dyDescent="0.2">
      <c r="B83" s="725"/>
      <c r="C83" s="725"/>
      <c r="D83" s="726"/>
      <c r="E83" s="725"/>
      <c r="F83" s="725"/>
      <c r="G83" s="725" t="s">
        <v>17</v>
      </c>
      <c r="H83" s="725" t="s">
        <v>17</v>
      </c>
      <c r="I83" s="725" t="s">
        <v>17</v>
      </c>
    </row>
    <row r="84" spans="2:9" x14ac:dyDescent="0.2">
      <c r="B84" s="725"/>
      <c r="C84" s="725"/>
      <c r="D84" s="726"/>
      <c r="E84" s="725"/>
      <c r="F84" s="725"/>
      <c r="G84" s="725" t="s">
        <v>17</v>
      </c>
      <c r="H84" s="725" t="s">
        <v>17</v>
      </c>
      <c r="I84" s="725" t="s">
        <v>17</v>
      </c>
    </row>
    <row r="85" spans="2:9" x14ac:dyDescent="0.2">
      <c r="B85" s="725"/>
      <c r="C85" s="725"/>
      <c r="D85" s="726"/>
      <c r="E85" s="725"/>
      <c r="F85" s="725"/>
      <c r="G85" s="725" t="s">
        <v>17</v>
      </c>
      <c r="H85" s="725" t="s">
        <v>17</v>
      </c>
      <c r="I85" s="725" t="s">
        <v>17</v>
      </c>
    </row>
    <row r="86" spans="2:9" x14ac:dyDescent="0.2">
      <c r="B86" s="725"/>
      <c r="C86" s="725"/>
      <c r="D86" s="726"/>
      <c r="E86" s="725"/>
      <c r="F86" s="725"/>
      <c r="G86" s="725" t="s">
        <v>17</v>
      </c>
      <c r="H86" s="725" t="s">
        <v>17</v>
      </c>
      <c r="I86" s="725" t="s">
        <v>17</v>
      </c>
    </row>
    <row r="87" spans="2:9" x14ac:dyDescent="0.2">
      <c r="B87" s="725"/>
      <c r="C87" s="725"/>
      <c r="D87" s="726"/>
      <c r="E87" s="725"/>
      <c r="F87" s="725"/>
      <c r="G87" s="725" t="s">
        <v>17</v>
      </c>
      <c r="H87" s="725" t="s">
        <v>17</v>
      </c>
      <c r="I87" s="725" t="s">
        <v>17</v>
      </c>
    </row>
    <row r="88" spans="2:9" x14ac:dyDescent="0.2">
      <c r="B88" s="727"/>
      <c r="C88" s="727"/>
      <c r="D88" s="728"/>
      <c r="E88" s="727"/>
      <c r="F88" s="727"/>
      <c r="G88" s="727" t="s">
        <v>17</v>
      </c>
      <c r="H88" s="727" t="s">
        <v>17</v>
      </c>
      <c r="I88" s="727" t="s">
        <v>17</v>
      </c>
    </row>
    <row r="89" spans="2:9" x14ac:dyDescent="0.2">
      <c r="B89" s="727"/>
      <c r="C89" s="727"/>
      <c r="D89" s="728"/>
      <c r="E89" s="727"/>
      <c r="F89" s="727"/>
      <c r="G89" s="727" t="s">
        <v>17</v>
      </c>
      <c r="H89" s="727" t="s">
        <v>17</v>
      </c>
      <c r="I89" s="727" t="s">
        <v>17</v>
      </c>
    </row>
    <row r="90" spans="2:9" x14ac:dyDescent="0.2">
      <c r="B90" s="727"/>
      <c r="C90" s="727"/>
      <c r="D90" s="728"/>
      <c r="E90" s="727"/>
      <c r="F90" s="727"/>
      <c r="G90" s="727" t="s">
        <v>17</v>
      </c>
      <c r="H90" s="727" t="s">
        <v>17</v>
      </c>
      <c r="I90" s="727" t="s">
        <v>17</v>
      </c>
    </row>
    <row r="91" spans="2:9" x14ac:dyDescent="0.2">
      <c r="B91" s="727"/>
      <c r="C91" s="727"/>
      <c r="D91" s="728"/>
      <c r="E91" s="727"/>
      <c r="F91" s="727"/>
      <c r="G91" s="727" t="s">
        <v>17</v>
      </c>
      <c r="H91" s="727" t="s">
        <v>17</v>
      </c>
      <c r="I91" s="727" t="s">
        <v>17</v>
      </c>
    </row>
    <row r="92" spans="2:9" x14ac:dyDescent="0.2">
      <c r="B92" s="727"/>
      <c r="C92" s="727"/>
      <c r="D92" s="728"/>
      <c r="E92" s="727"/>
      <c r="F92" s="727"/>
      <c r="G92" s="727" t="s">
        <v>17</v>
      </c>
      <c r="H92" s="727" t="s">
        <v>17</v>
      </c>
      <c r="I92" s="727" t="s">
        <v>17</v>
      </c>
    </row>
    <row r="93" spans="2:9" x14ac:dyDescent="0.2">
      <c r="B93" s="727"/>
      <c r="C93" s="727"/>
      <c r="D93" s="728"/>
      <c r="E93" s="727"/>
      <c r="F93" s="727"/>
      <c r="G93" s="727" t="s">
        <v>17</v>
      </c>
      <c r="H93" s="727" t="s">
        <v>17</v>
      </c>
      <c r="I93" s="727" t="s">
        <v>17</v>
      </c>
    </row>
    <row r="94" spans="2:9" x14ac:dyDescent="0.2">
      <c r="B94" s="725"/>
      <c r="C94" s="725"/>
      <c r="D94" s="726"/>
      <c r="E94" s="725"/>
      <c r="F94" s="725"/>
      <c r="G94" s="725" t="s">
        <v>17</v>
      </c>
      <c r="H94" s="725" t="s">
        <v>17</v>
      </c>
      <c r="I94" s="725" t="s">
        <v>17</v>
      </c>
    </row>
    <row r="95" spans="2:9" x14ac:dyDescent="0.2">
      <c r="B95" s="725"/>
      <c r="C95" s="725"/>
      <c r="D95" s="726"/>
      <c r="E95" s="725"/>
      <c r="F95" s="725"/>
      <c r="G95" s="725" t="s">
        <v>17</v>
      </c>
      <c r="H95" s="725" t="s">
        <v>17</v>
      </c>
      <c r="I95" s="725" t="s">
        <v>17</v>
      </c>
    </row>
    <row r="96" spans="2:9" x14ac:dyDescent="0.2">
      <c r="B96" s="725"/>
      <c r="C96" s="725"/>
      <c r="D96" s="726"/>
      <c r="E96" s="725"/>
      <c r="F96" s="725"/>
      <c r="G96" s="725" t="s">
        <v>17</v>
      </c>
      <c r="H96" s="725" t="s">
        <v>17</v>
      </c>
      <c r="I96" s="725" t="s">
        <v>17</v>
      </c>
    </row>
    <row r="97" spans="2:9" x14ac:dyDescent="0.2">
      <c r="B97" s="725"/>
      <c r="C97" s="725"/>
      <c r="D97" s="726"/>
      <c r="E97" s="725"/>
      <c r="F97" s="725" t="s">
        <v>17</v>
      </c>
      <c r="G97" s="725" t="s">
        <v>17</v>
      </c>
      <c r="H97" s="725" t="s">
        <v>17</v>
      </c>
      <c r="I97" s="725" t="s">
        <v>17</v>
      </c>
    </row>
    <row r="98" spans="2:9" x14ac:dyDescent="0.2">
      <c r="B98" s="725"/>
      <c r="C98" s="725"/>
      <c r="D98" s="726"/>
      <c r="E98" s="725"/>
      <c r="F98" s="725"/>
      <c r="G98" s="725" t="s">
        <v>17</v>
      </c>
      <c r="H98" s="725" t="s">
        <v>17</v>
      </c>
      <c r="I98" s="725" t="s">
        <v>17</v>
      </c>
    </row>
    <row r="99" spans="2:9" x14ac:dyDescent="0.2">
      <c r="B99" s="725"/>
      <c r="C99" s="725"/>
      <c r="D99" s="726"/>
      <c r="E99" s="725"/>
      <c r="F99" s="725" t="s">
        <v>17</v>
      </c>
      <c r="G99" s="725" t="s">
        <v>17</v>
      </c>
      <c r="H99" s="725" t="s">
        <v>17</v>
      </c>
      <c r="I99" s="725" t="s">
        <v>17</v>
      </c>
    </row>
    <row r="100" spans="2:9" x14ac:dyDescent="0.2">
      <c r="B100" s="727"/>
      <c r="C100" s="727"/>
      <c r="D100" s="728"/>
      <c r="E100" s="727"/>
      <c r="F100" s="727"/>
      <c r="G100" s="727" t="s">
        <v>17</v>
      </c>
      <c r="H100" s="727" t="s">
        <v>17</v>
      </c>
      <c r="I100" s="727" t="s">
        <v>17</v>
      </c>
    </row>
    <row r="101" spans="2:9" x14ac:dyDescent="0.2">
      <c r="B101" s="727"/>
      <c r="C101" s="727"/>
      <c r="D101" s="728"/>
      <c r="E101" s="727"/>
      <c r="F101" s="727"/>
      <c r="G101" s="727" t="s">
        <v>17</v>
      </c>
      <c r="H101" s="727" t="s">
        <v>17</v>
      </c>
      <c r="I101" s="727" t="s">
        <v>17</v>
      </c>
    </row>
    <row r="102" spans="2:9" x14ac:dyDescent="0.2">
      <c r="B102" s="727"/>
      <c r="C102" s="727"/>
      <c r="D102" s="728"/>
      <c r="E102" s="727"/>
      <c r="F102" s="727"/>
      <c r="G102" s="727" t="s">
        <v>17</v>
      </c>
      <c r="H102" s="727" t="s">
        <v>17</v>
      </c>
      <c r="I102" s="727" t="s">
        <v>17</v>
      </c>
    </row>
    <row r="103" spans="2:9" x14ac:dyDescent="0.2">
      <c r="B103" s="725"/>
      <c r="C103" s="725"/>
      <c r="D103" s="726"/>
      <c r="E103" s="725"/>
      <c r="F103" s="725"/>
      <c r="G103" s="725" t="s">
        <v>17</v>
      </c>
      <c r="H103" s="725" t="s">
        <v>17</v>
      </c>
      <c r="I103" s="725" t="s">
        <v>17</v>
      </c>
    </row>
    <row r="104" spans="2:9" x14ac:dyDescent="0.2">
      <c r="B104" s="725"/>
      <c r="C104" s="725"/>
      <c r="D104" s="726"/>
      <c r="E104" s="725"/>
      <c r="F104" s="725"/>
      <c r="G104" s="725" t="s">
        <v>17</v>
      </c>
      <c r="H104" s="725" t="s">
        <v>17</v>
      </c>
      <c r="I104" s="725" t="s">
        <v>17</v>
      </c>
    </row>
    <row r="105" spans="2:9" x14ac:dyDescent="0.2">
      <c r="B105" s="725"/>
      <c r="C105" s="725"/>
      <c r="D105" s="726"/>
      <c r="E105" s="725"/>
      <c r="F105" s="725"/>
      <c r="G105" s="725" t="s">
        <v>17</v>
      </c>
      <c r="H105" s="725" t="s">
        <v>17</v>
      </c>
      <c r="I105" s="725" t="s">
        <v>17</v>
      </c>
    </row>
    <row r="106" spans="2:9" x14ac:dyDescent="0.2">
      <c r="B106" s="727"/>
      <c r="C106" s="727"/>
      <c r="D106" s="728"/>
      <c r="E106" s="727"/>
      <c r="F106" s="727"/>
      <c r="G106" s="727" t="s">
        <v>17</v>
      </c>
      <c r="H106" s="727" t="s">
        <v>17</v>
      </c>
      <c r="I106" s="727" t="s">
        <v>17</v>
      </c>
    </row>
    <row r="107" spans="2:9" x14ac:dyDescent="0.2">
      <c r="B107" s="727"/>
      <c r="C107" s="727"/>
      <c r="D107" s="728"/>
      <c r="E107" s="727"/>
      <c r="F107" s="727"/>
      <c r="G107" s="727" t="s">
        <v>17</v>
      </c>
      <c r="H107" s="727" t="s">
        <v>17</v>
      </c>
      <c r="I107" s="727" t="s">
        <v>17</v>
      </c>
    </row>
    <row r="108" spans="2:9" x14ac:dyDescent="0.2">
      <c r="B108" s="727"/>
      <c r="C108" s="727"/>
      <c r="D108" s="728"/>
      <c r="E108" s="727"/>
      <c r="F108" s="727"/>
      <c r="G108" s="727" t="s">
        <v>17</v>
      </c>
      <c r="H108" s="727" t="s">
        <v>17</v>
      </c>
      <c r="I108" s="727" t="s">
        <v>17</v>
      </c>
    </row>
    <row r="109" spans="2:9" x14ac:dyDescent="0.2">
      <c r="B109" s="725"/>
      <c r="C109" s="725"/>
      <c r="D109" s="726"/>
      <c r="E109" s="725"/>
      <c r="F109" s="725"/>
      <c r="G109" s="725" t="s">
        <v>17</v>
      </c>
      <c r="H109" s="725" t="s">
        <v>17</v>
      </c>
      <c r="I109" s="725" t="s">
        <v>17</v>
      </c>
    </row>
    <row r="110" spans="2:9" x14ac:dyDescent="0.2">
      <c r="B110" s="725"/>
      <c r="C110" s="725"/>
      <c r="D110" s="726"/>
      <c r="E110" s="725"/>
      <c r="F110" s="725"/>
      <c r="G110" s="725" t="s">
        <v>17</v>
      </c>
      <c r="H110" s="725" t="s">
        <v>17</v>
      </c>
      <c r="I110" s="725" t="s">
        <v>17</v>
      </c>
    </row>
    <row r="111" spans="2:9" x14ac:dyDescent="0.2">
      <c r="B111" s="725"/>
      <c r="C111" s="725"/>
      <c r="D111" s="726"/>
      <c r="E111" s="725"/>
      <c r="F111" s="725"/>
      <c r="G111" s="725" t="s">
        <v>17</v>
      </c>
      <c r="H111" s="725" t="s">
        <v>17</v>
      </c>
      <c r="I111" s="725" t="s">
        <v>17</v>
      </c>
    </row>
    <row r="112" spans="2:9" x14ac:dyDescent="0.2">
      <c r="B112" s="727"/>
      <c r="C112" s="727"/>
      <c r="D112" s="728"/>
      <c r="E112" s="727"/>
      <c r="F112" s="727"/>
      <c r="G112" s="727" t="s">
        <v>17</v>
      </c>
      <c r="H112" s="727" t="s">
        <v>17</v>
      </c>
      <c r="I112" s="727" t="s">
        <v>17</v>
      </c>
    </row>
    <row r="113" spans="2:9" x14ac:dyDescent="0.2">
      <c r="B113" s="727"/>
      <c r="C113" s="727"/>
      <c r="D113" s="728"/>
      <c r="E113" s="727"/>
      <c r="F113" s="727"/>
      <c r="G113" s="727" t="s">
        <v>17</v>
      </c>
      <c r="H113" s="727" t="s">
        <v>17</v>
      </c>
      <c r="I113" s="727" t="s">
        <v>17</v>
      </c>
    </row>
    <row r="114" spans="2:9" x14ac:dyDescent="0.2">
      <c r="B114" s="727"/>
      <c r="C114" s="727"/>
      <c r="D114" s="728"/>
      <c r="E114" s="727"/>
      <c r="F114" s="727"/>
      <c r="G114" s="727" t="s">
        <v>17</v>
      </c>
      <c r="H114" s="727" t="s">
        <v>17</v>
      </c>
      <c r="I114" s="727" t="s">
        <v>17</v>
      </c>
    </row>
    <row r="115" spans="2:9" x14ac:dyDescent="0.2">
      <c r="B115" s="725"/>
      <c r="C115" s="725"/>
      <c r="D115" s="726"/>
      <c r="E115" s="725"/>
      <c r="F115" s="725"/>
      <c r="G115" s="725" t="s">
        <v>17</v>
      </c>
      <c r="H115" s="725" t="s">
        <v>17</v>
      </c>
      <c r="I115" s="725" t="s">
        <v>17</v>
      </c>
    </row>
    <row r="116" spans="2:9" x14ac:dyDescent="0.2">
      <c r="B116" s="725"/>
      <c r="C116" s="725"/>
      <c r="D116" s="726"/>
      <c r="E116" s="725"/>
      <c r="F116" s="725"/>
      <c r="G116" s="725" t="s">
        <v>17</v>
      </c>
      <c r="H116" s="725" t="s">
        <v>17</v>
      </c>
      <c r="I116" s="725" t="s">
        <v>17</v>
      </c>
    </row>
    <row r="117" spans="2:9" x14ac:dyDescent="0.2">
      <c r="B117" s="725"/>
      <c r="C117" s="725"/>
      <c r="D117" s="726"/>
      <c r="E117" s="725"/>
      <c r="F117" s="725"/>
      <c r="G117" s="725" t="s">
        <v>17</v>
      </c>
      <c r="H117" s="725" t="s">
        <v>17</v>
      </c>
      <c r="I117" s="725" t="s">
        <v>17</v>
      </c>
    </row>
    <row r="118" spans="2:9" x14ac:dyDescent="0.2">
      <c r="B118" s="727"/>
      <c r="C118" s="727"/>
      <c r="D118" s="728"/>
      <c r="E118" s="727"/>
      <c r="F118" s="727"/>
      <c r="G118" s="727" t="s">
        <v>17</v>
      </c>
      <c r="H118" s="727" t="s">
        <v>17</v>
      </c>
      <c r="I118" s="727" t="s">
        <v>17</v>
      </c>
    </row>
    <row r="119" spans="2:9" x14ac:dyDescent="0.2">
      <c r="B119" s="727"/>
      <c r="C119" s="727"/>
      <c r="D119" s="728"/>
      <c r="E119" s="727"/>
      <c r="F119" s="727"/>
      <c r="G119" s="727" t="s">
        <v>17</v>
      </c>
      <c r="H119" s="727" t="s">
        <v>17</v>
      </c>
      <c r="I119" s="727" t="s">
        <v>17</v>
      </c>
    </row>
    <row r="120" spans="2:9" x14ac:dyDescent="0.2">
      <c r="B120" s="727"/>
      <c r="C120" s="727"/>
      <c r="D120" s="728"/>
      <c r="E120" s="727"/>
      <c r="F120" s="727"/>
      <c r="G120" s="727" t="s">
        <v>17</v>
      </c>
      <c r="H120" s="727" t="s">
        <v>17</v>
      </c>
      <c r="I120" s="727" t="s">
        <v>17</v>
      </c>
    </row>
    <row r="121" spans="2:9" x14ac:dyDescent="0.2">
      <c r="B121" s="725"/>
      <c r="C121" s="725"/>
      <c r="D121" s="726"/>
      <c r="E121" s="725"/>
      <c r="F121" s="725"/>
      <c r="G121" s="725" t="s">
        <v>17</v>
      </c>
      <c r="H121" s="725" t="s">
        <v>17</v>
      </c>
      <c r="I121" s="725" t="s">
        <v>17</v>
      </c>
    </row>
    <row r="122" spans="2:9" x14ac:dyDescent="0.2">
      <c r="B122" s="725"/>
      <c r="C122" s="725"/>
      <c r="D122" s="726"/>
      <c r="E122" s="725"/>
      <c r="F122" s="725"/>
      <c r="G122" s="725" t="s">
        <v>17</v>
      </c>
      <c r="H122" s="725" t="s">
        <v>17</v>
      </c>
      <c r="I122" s="725" t="s">
        <v>17</v>
      </c>
    </row>
    <row r="123" spans="2:9" x14ac:dyDescent="0.2">
      <c r="B123" s="725"/>
      <c r="C123" s="725"/>
      <c r="D123" s="726"/>
      <c r="E123" s="725"/>
      <c r="F123" s="725"/>
      <c r="G123" s="725" t="s">
        <v>17</v>
      </c>
      <c r="H123" s="725" t="s">
        <v>17</v>
      </c>
      <c r="I123" s="725" t="s">
        <v>17</v>
      </c>
    </row>
    <row r="124" spans="2:9" x14ac:dyDescent="0.2">
      <c r="B124" s="727"/>
      <c r="C124" s="727"/>
      <c r="D124" s="728"/>
      <c r="E124" s="727"/>
      <c r="F124" s="727"/>
      <c r="G124" s="727" t="s">
        <v>17</v>
      </c>
      <c r="H124" s="727" t="s">
        <v>17</v>
      </c>
      <c r="I124" s="727" t="s">
        <v>17</v>
      </c>
    </row>
    <row r="125" spans="2:9" x14ac:dyDescent="0.2">
      <c r="B125" s="727"/>
      <c r="C125" s="727"/>
      <c r="D125" s="728"/>
      <c r="E125" s="727"/>
      <c r="F125" s="727"/>
      <c r="G125" s="727" t="s">
        <v>17</v>
      </c>
      <c r="H125" s="727" t="s">
        <v>17</v>
      </c>
      <c r="I125" s="727" t="s">
        <v>17</v>
      </c>
    </row>
    <row r="126" spans="2:9" x14ac:dyDescent="0.2">
      <c r="B126" s="727"/>
      <c r="C126" s="727"/>
      <c r="D126" s="728"/>
      <c r="E126" s="727"/>
      <c r="F126" s="727"/>
      <c r="G126" s="727" t="s">
        <v>17</v>
      </c>
      <c r="H126" s="727" t="s">
        <v>17</v>
      </c>
      <c r="I126" s="727" t="s">
        <v>17</v>
      </c>
    </row>
    <row r="127" spans="2:9" x14ac:dyDescent="0.2">
      <c r="B127" s="725"/>
      <c r="C127" s="725"/>
      <c r="D127" s="726"/>
      <c r="E127" s="725"/>
      <c r="F127" s="725"/>
      <c r="G127" s="725" t="s">
        <v>17</v>
      </c>
      <c r="H127" s="725" t="s">
        <v>17</v>
      </c>
      <c r="I127" s="725" t="s">
        <v>17</v>
      </c>
    </row>
    <row r="128" spans="2:9" x14ac:dyDescent="0.2">
      <c r="B128" s="725"/>
      <c r="C128" s="725"/>
      <c r="D128" s="726"/>
      <c r="E128" s="725"/>
      <c r="F128" s="725"/>
      <c r="G128" s="725" t="s">
        <v>17</v>
      </c>
      <c r="H128" s="725" t="s">
        <v>17</v>
      </c>
      <c r="I128" s="725" t="s">
        <v>17</v>
      </c>
    </row>
    <row r="129" spans="2:9" x14ac:dyDescent="0.2">
      <c r="B129" s="725"/>
      <c r="C129" s="725"/>
      <c r="D129" s="726"/>
      <c r="E129" s="725"/>
      <c r="F129" s="725"/>
      <c r="G129" s="725" t="s">
        <v>17</v>
      </c>
      <c r="H129" s="725" t="s">
        <v>17</v>
      </c>
      <c r="I129" s="725" t="s">
        <v>17</v>
      </c>
    </row>
    <row r="130" spans="2:9" x14ac:dyDescent="0.2">
      <c r="B130" s="727"/>
      <c r="C130" s="727"/>
      <c r="D130" s="728"/>
      <c r="E130" s="727"/>
      <c r="F130" s="727"/>
      <c r="G130" s="727" t="s">
        <v>17</v>
      </c>
      <c r="H130" s="727" t="s">
        <v>17</v>
      </c>
      <c r="I130" s="727" t="s">
        <v>17</v>
      </c>
    </row>
    <row r="131" spans="2:9" x14ac:dyDescent="0.2">
      <c r="B131" s="727"/>
      <c r="C131" s="727"/>
      <c r="D131" s="728"/>
      <c r="E131" s="727"/>
      <c r="F131" s="727"/>
      <c r="G131" s="727" t="s">
        <v>17</v>
      </c>
      <c r="H131" s="727" t="s">
        <v>17</v>
      </c>
      <c r="I131" s="727" t="s">
        <v>17</v>
      </c>
    </row>
    <row r="132" spans="2:9" x14ac:dyDescent="0.2">
      <c r="B132" s="727"/>
      <c r="C132" s="727"/>
      <c r="D132" s="728"/>
      <c r="E132" s="727"/>
      <c r="F132" s="727"/>
      <c r="G132" s="727" t="s">
        <v>17</v>
      </c>
      <c r="H132" s="727" t="s">
        <v>17</v>
      </c>
      <c r="I132" s="727" t="s">
        <v>17</v>
      </c>
    </row>
    <row r="133" spans="2:9" x14ac:dyDescent="0.2">
      <c r="B133" s="725"/>
      <c r="C133" s="725"/>
      <c r="D133" s="726"/>
      <c r="E133" s="725"/>
      <c r="F133" s="725"/>
      <c r="G133" s="725" t="s">
        <v>17</v>
      </c>
      <c r="H133" s="725" t="s">
        <v>17</v>
      </c>
      <c r="I133" s="725" t="s">
        <v>17</v>
      </c>
    </row>
    <row r="134" spans="2:9" x14ac:dyDescent="0.2">
      <c r="B134" s="725"/>
      <c r="C134" s="725"/>
      <c r="D134" s="726"/>
      <c r="E134" s="725"/>
      <c r="F134" s="725"/>
      <c r="G134" s="725" t="s">
        <v>17</v>
      </c>
      <c r="H134" s="725" t="s">
        <v>17</v>
      </c>
      <c r="I134" s="725" t="s">
        <v>17</v>
      </c>
    </row>
    <row r="135" spans="2:9" x14ac:dyDescent="0.2">
      <c r="B135" s="725"/>
      <c r="C135" s="725"/>
      <c r="D135" s="726"/>
      <c r="E135" s="725"/>
      <c r="F135" s="725"/>
      <c r="G135" s="725" t="s">
        <v>17</v>
      </c>
      <c r="H135" s="725" t="s">
        <v>17</v>
      </c>
      <c r="I135" s="725" t="s">
        <v>17</v>
      </c>
    </row>
    <row r="136" spans="2:9" x14ac:dyDescent="0.2">
      <c r="B136" s="727"/>
      <c r="C136" s="727"/>
      <c r="D136" s="728"/>
      <c r="E136" s="727"/>
      <c r="F136" s="727"/>
      <c r="G136" s="727" t="s">
        <v>17</v>
      </c>
      <c r="H136" s="727" t="s">
        <v>17</v>
      </c>
      <c r="I136" s="727" t="s">
        <v>17</v>
      </c>
    </row>
    <row r="137" spans="2:9" x14ac:dyDescent="0.2">
      <c r="B137" s="727"/>
      <c r="C137" s="727"/>
      <c r="D137" s="728"/>
      <c r="E137" s="727"/>
      <c r="F137" s="727"/>
      <c r="G137" s="727" t="s">
        <v>17</v>
      </c>
      <c r="H137" s="727" t="s">
        <v>17</v>
      </c>
      <c r="I137" s="727" t="s">
        <v>17</v>
      </c>
    </row>
    <row r="138" spans="2:9" x14ac:dyDescent="0.2">
      <c r="B138" s="727"/>
      <c r="C138" s="727"/>
      <c r="D138" s="728"/>
      <c r="E138" s="727"/>
      <c r="F138" s="727"/>
      <c r="G138" s="727" t="s">
        <v>17</v>
      </c>
      <c r="H138" s="727" t="s">
        <v>17</v>
      </c>
      <c r="I138" s="727" t="s">
        <v>17</v>
      </c>
    </row>
    <row r="139" spans="2:9" x14ac:dyDescent="0.2">
      <c r="B139" s="725"/>
      <c r="C139" s="725"/>
      <c r="D139" s="726"/>
      <c r="E139" s="725"/>
      <c r="F139" s="725"/>
      <c r="G139" s="725" t="s">
        <v>17</v>
      </c>
      <c r="H139" s="725" t="s">
        <v>17</v>
      </c>
      <c r="I139" s="725" t="s">
        <v>17</v>
      </c>
    </row>
    <row r="140" spans="2:9" x14ac:dyDescent="0.2">
      <c r="B140" s="725"/>
      <c r="C140" s="725"/>
      <c r="D140" s="726"/>
      <c r="E140" s="725"/>
      <c r="F140" s="725"/>
      <c r="G140" s="725" t="s">
        <v>17</v>
      </c>
      <c r="H140" s="725" t="s">
        <v>17</v>
      </c>
      <c r="I140" s="725" t="s">
        <v>17</v>
      </c>
    </row>
    <row r="141" spans="2:9" x14ac:dyDescent="0.2">
      <c r="B141" s="562"/>
      <c r="C141" s="562"/>
      <c r="D141" s="563"/>
      <c r="E141" s="562"/>
      <c r="F141" s="562"/>
      <c r="G141" s="562" t="s">
        <v>17</v>
      </c>
      <c r="H141" s="562" t="s">
        <v>17</v>
      </c>
      <c r="I141" s="562" t="s">
        <v>17</v>
      </c>
    </row>
    <row r="142" spans="2:9" x14ac:dyDescent="0.2">
      <c r="B142"/>
      <c r="C142"/>
      <c r="D142"/>
      <c r="E142"/>
      <c r="F142"/>
      <c r="G142"/>
      <c r="H142"/>
      <c r="I142"/>
    </row>
    <row r="143" spans="2:9" x14ac:dyDescent="0.2">
      <c r="B143"/>
      <c r="C143"/>
      <c r="D143"/>
      <c r="E143"/>
      <c r="F143"/>
      <c r="G143"/>
      <c r="H143"/>
      <c r="I143"/>
    </row>
    <row r="144" spans="2:9" x14ac:dyDescent="0.2">
      <c r="B144"/>
      <c r="C144"/>
      <c r="D144"/>
      <c r="E144"/>
      <c r="F144"/>
      <c r="G144"/>
      <c r="H144"/>
      <c r="I144"/>
    </row>
    <row r="145" spans="2:9" x14ac:dyDescent="0.2">
      <c r="B145"/>
      <c r="C145"/>
      <c r="D145"/>
      <c r="E145"/>
      <c r="F145"/>
      <c r="G145"/>
      <c r="H145"/>
      <c r="I145"/>
    </row>
    <row r="146" spans="2:9" x14ac:dyDescent="0.2">
      <c r="B146"/>
      <c r="C146"/>
      <c r="D146"/>
      <c r="E146"/>
      <c r="F146"/>
      <c r="G146"/>
      <c r="H146"/>
      <c r="I146"/>
    </row>
    <row r="147" spans="2:9" x14ac:dyDescent="0.2">
      <c r="B147"/>
      <c r="C147"/>
      <c r="D147"/>
      <c r="E147"/>
      <c r="F147"/>
      <c r="G147"/>
      <c r="H147"/>
      <c r="I147"/>
    </row>
    <row r="148" spans="2:9" x14ac:dyDescent="0.2">
      <c r="B148"/>
      <c r="C148"/>
      <c r="D148"/>
      <c r="E148"/>
      <c r="F148"/>
      <c r="G148"/>
      <c r="H148"/>
      <c r="I148"/>
    </row>
    <row r="149" spans="2:9" x14ac:dyDescent="0.2">
      <c r="B149"/>
      <c r="C149"/>
      <c r="D149"/>
      <c r="E149"/>
      <c r="F149"/>
      <c r="G149"/>
      <c r="H149"/>
      <c r="I149"/>
    </row>
    <row r="150" spans="2:9" x14ac:dyDescent="0.2">
      <c r="B150"/>
      <c r="C150"/>
      <c r="D150"/>
      <c r="E150"/>
      <c r="F150"/>
      <c r="G150"/>
      <c r="H150"/>
      <c r="I150"/>
    </row>
    <row r="151" spans="2:9" x14ac:dyDescent="0.2">
      <c r="B151"/>
      <c r="C151"/>
      <c r="D151"/>
      <c r="E151"/>
      <c r="F151"/>
      <c r="G151"/>
      <c r="H151"/>
      <c r="I151"/>
    </row>
    <row r="152" spans="2:9" x14ac:dyDescent="0.2">
      <c r="B152"/>
      <c r="C152"/>
      <c r="D152"/>
      <c r="E152"/>
      <c r="F152"/>
      <c r="G152"/>
      <c r="H152"/>
      <c r="I152"/>
    </row>
    <row r="153" spans="2:9" x14ac:dyDescent="0.2">
      <c r="B153"/>
      <c r="C153"/>
      <c r="D153"/>
      <c r="E153"/>
      <c r="F153"/>
      <c r="G153"/>
      <c r="H153"/>
      <c r="I153"/>
    </row>
    <row r="154" spans="2:9" x14ac:dyDescent="0.2">
      <c r="B154"/>
      <c r="C154"/>
      <c r="D154"/>
      <c r="E154"/>
      <c r="F154"/>
      <c r="G154"/>
      <c r="H154"/>
      <c r="I154"/>
    </row>
    <row r="155" spans="2:9" x14ac:dyDescent="0.2">
      <c r="B155"/>
      <c r="C155"/>
      <c r="D155"/>
      <c r="E155"/>
      <c r="F155"/>
      <c r="G155"/>
      <c r="H155"/>
      <c r="I155"/>
    </row>
    <row r="156" spans="2:9" x14ac:dyDescent="0.2">
      <c r="B156"/>
      <c r="C156"/>
      <c r="D156"/>
      <c r="E156"/>
      <c r="F156"/>
      <c r="G156"/>
      <c r="H156"/>
      <c r="I156"/>
    </row>
    <row r="157" spans="2:9" x14ac:dyDescent="0.2">
      <c r="B157"/>
      <c r="C157"/>
      <c r="D157"/>
      <c r="E157"/>
      <c r="F157"/>
      <c r="G157"/>
      <c r="H157"/>
      <c r="I157"/>
    </row>
    <row r="158" spans="2:9" x14ac:dyDescent="0.2">
      <c r="B158"/>
      <c r="C158"/>
      <c r="D158"/>
      <c r="E158"/>
      <c r="F158"/>
      <c r="G158"/>
      <c r="H158"/>
      <c r="I158"/>
    </row>
    <row r="159" spans="2:9" x14ac:dyDescent="0.2">
      <c r="B159"/>
      <c r="C159"/>
      <c r="D159"/>
      <c r="E159"/>
      <c r="F159"/>
      <c r="G159"/>
      <c r="H159"/>
      <c r="I159"/>
    </row>
    <row r="160" spans="2:9" x14ac:dyDescent="0.2">
      <c r="B160"/>
      <c r="C160"/>
      <c r="D160"/>
      <c r="E160"/>
      <c r="F160"/>
      <c r="G160"/>
      <c r="H160"/>
      <c r="I160"/>
    </row>
    <row r="161" spans="2:9" x14ac:dyDescent="0.2">
      <c r="B161"/>
      <c r="C161"/>
      <c r="D161"/>
      <c r="E161"/>
      <c r="F161"/>
      <c r="G161"/>
      <c r="H161"/>
      <c r="I161"/>
    </row>
    <row r="162" spans="2:9" x14ac:dyDescent="0.2">
      <c r="B162"/>
      <c r="C162"/>
      <c r="D162"/>
      <c r="E162"/>
      <c r="F162"/>
      <c r="G162"/>
      <c r="H162"/>
      <c r="I162"/>
    </row>
    <row r="163" spans="2:9" x14ac:dyDescent="0.2">
      <c r="B163"/>
      <c r="C163"/>
      <c r="D163"/>
      <c r="E163"/>
      <c r="F163"/>
      <c r="G163"/>
      <c r="H163"/>
      <c r="I163"/>
    </row>
    <row r="164" spans="2:9" x14ac:dyDescent="0.2">
      <c r="B164"/>
      <c r="C164"/>
      <c r="D164"/>
      <c r="E164"/>
      <c r="F164"/>
      <c r="G164"/>
      <c r="H164"/>
      <c r="I164"/>
    </row>
    <row r="165" spans="2:9" x14ac:dyDescent="0.2">
      <c r="B165"/>
      <c r="C165"/>
      <c r="D165"/>
      <c r="E165"/>
      <c r="F165"/>
      <c r="G165"/>
      <c r="H165"/>
      <c r="I165"/>
    </row>
    <row r="166" spans="2:9" x14ac:dyDescent="0.2">
      <c r="B166"/>
      <c r="C166"/>
      <c r="D166"/>
      <c r="E166"/>
      <c r="F166"/>
      <c r="G166"/>
      <c r="H166"/>
      <c r="I166"/>
    </row>
    <row r="167" spans="2:9" x14ac:dyDescent="0.2">
      <c r="B167"/>
      <c r="C167"/>
      <c r="D167"/>
      <c r="E167"/>
      <c r="F167"/>
      <c r="G167"/>
      <c r="H167"/>
      <c r="I167"/>
    </row>
    <row r="168" spans="2:9" x14ac:dyDescent="0.2">
      <c r="B168"/>
      <c r="C168"/>
      <c r="D168"/>
      <c r="E168"/>
      <c r="F168"/>
      <c r="G168"/>
      <c r="H168"/>
      <c r="I168"/>
    </row>
    <row r="169" spans="2:9" x14ac:dyDescent="0.2">
      <c r="B169"/>
      <c r="C169"/>
      <c r="D169"/>
      <c r="E169"/>
      <c r="F169"/>
      <c r="G169"/>
      <c r="H169"/>
      <c r="I169"/>
    </row>
    <row r="170" spans="2:9" x14ac:dyDescent="0.2">
      <c r="B170"/>
      <c r="C170"/>
      <c r="D170"/>
      <c r="E170"/>
      <c r="F170"/>
      <c r="G170"/>
      <c r="H170"/>
      <c r="I170"/>
    </row>
    <row r="171" spans="2:9" x14ac:dyDescent="0.2">
      <c r="B171"/>
      <c r="C171"/>
      <c r="D171"/>
      <c r="E171"/>
      <c r="F171"/>
      <c r="G171"/>
      <c r="H171"/>
      <c r="I171"/>
    </row>
    <row r="172" spans="2:9" x14ac:dyDescent="0.2">
      <c r="B172"/>
      <c r="C172"/>
      <c r="D172"/>
      <c r="E172"/>
      <c r="F172"/>
      <c r="G172"/>
      <c r="H172"/>
      <c r="I172"/>
    </row>
    <row r="173" spans="2:9" x14ac:dyDescent="0.2">
      <c r="B173"/>
      <c r="C173"/>
      <c r="D173"/>
      <c r="E173"/>
      <c r="F173"/>
      <c r="G173"/>
      <c r="H173"/>
      <c r="I173"/>
    </row>
    <row r="174" spans="2:9" x14ac:dyDescent="0.2">
      <c r="B174"/>
      <c r="C174"/>
      <c r="D174"/>
      <c r="E174"/>
      <c r="F174"/>
      <c r="G174"/>
      <c r="H174"/>
      <c r="I174"/>
    </row>
    <row r="175" spans="2:9" x14ac:dyDescent="0.2">
      <c r="B175"/>
      <c r="C175"/>
      <c r="D175"/>
      <c r="E175"/>
      <c r="F175"/>
      <c r="G175"/>
      <c r="H175"/>
      <c r="I175"/>
    </row>
    <row r="176" spans="2:9" x14ac:dyDescent="0.2">
      <c r="B176"/>
      <c r="C176"/>
      <c r="D176"/>
      <c r="E176"/>
      <c r="F176"/>
      <c r="G176"/>
      <c r="H176"/>
      <c r="I176"/>
    </row>
    <row r="177" spans="2:9" x14ac:dyDescent="0.2">
      <c r="B177"/>
      <c r="C177"/>
      <c r="D177"/>
      <c r="E177"/>
      <c r="F177"/>
      <c r="G177"/>
      <c r="H177"/>
      <c r="I177"/>
    </row>
    <row r="178" spans="2:9" x14ac:dyDescent="0.2">
      <c r="B178"/>
      <c r="C178"/>
      <c r="D178"/>
      <c r="E178"/>
      <c r="F178"/>
      <c r="G178"/>
      <c r="H178"/>
      <c r="I178"/>
    </row>
    <row r="179" spans="2:9" x14ac:dyDescent="0.2">
      <c r="B179"/>
      <c r="C179"/>
      <c r="D179"/>
      <c r="E179"/>
      <c r="F179"/>
      <c r="G179"/>
      <c r="H179"/>
      <c r="I179"/>
    </row>
    <row r="180" spans="2:9" x14ac:dyDescent="0.2">
      <c r="B180"/>
      <c r="C180"/>
      <c r="D180"/>
      <c r="E180"/>
      <c r="F180"/>
      <c r="G180"/>
      <c r="H180"/>
      <c r="I180"/>
    </row>
    <row r="181" spans="2:9" x14ac:dyDescent="0.2">
      <c r="B181"/>
      <c r="C181"/>
      <c r="D181"/>
      <c r="E181"/>
      <c r="F181"/>
      <c r="G181"/>
      <c r="H181"/>
      <c r="I181"/>
    </row>
    <row r="182" spans="2:9" x14ac:dyDescent="0.2">
      <c r="B182"/>
      <c r="C182"/>
      <c r="D182"/>
      <c r="E182"/>
      <c r="F182"/>
      <c r="G182"/>
      <c r="H182"/>
      <c r="I182"/>
    </row>
    <row r="183" spans="2:9" x14ac:dyDescent="0.2">
      <c r="B183"/>
      <c r="C183"/>
      <c r="D183"/>
      <c r="E183"/>
      <c r="F183"/>
      <c r="G183"/>
      <c r="H183"/>
      <c r="I183"/>
    </row>
    <row r="184" spans="2:9" x14ac:dyDescent="0.2">
      <c r="B184"/>
      <c r="C184"/>
      <c r="D184"/>
      <c r="E184"/>
      <c r="F184"/>
      <c r="G184"/>
      <c r="H184"/>
      <c r="I184"/>
    </row>
    <row r="185" spans="2:9" x14ac:dyDescent="0.2">
      <c r="B185"/>
      <c r="C185"/>
      <c r="D185"/>
      <c r="E185"/>
      <c r="F185"/>
      <c r="G185"/>
      <c r="H185"/>
      <c r="I185"/>
    </row>
    <row r="186" spans="2:9" x14ac:dyDescent="0.2">
      <c r="B186"/>
      <c r="C186"/>
      <c r="D186"/>
      <c r="E186"/>
      <c r="F186"/>
      <c r="G186"/>
      <c r="H186"/>
      <c r="I186"/>
    </row>
    <row r="187" spans="2:9" x14ac:dyDescent="0.2">
      <c r="B187"/>
      <c r="C187"/>
      <c r="D187"/>
      <c r="E187"/>
      <c r="F187"/>
      <c r="G187"/>
      <c r="H187"/>
      <c r="I187"/>
    </row>
    <row r="188" spans="2:9" x14ac:dyDescent="0.2">
      <c r="B188"/>
      <c r="C188"/>
      <c r="D188"/>
      <c r="E188"/>
      <c r="F188"/>
      <c r="G188"/>
      <c r="H188"/>
      <c r="I188"/>
    </row>
    <row r="189" spans="2:9" x14ac:dyDescent="0.2">
      <c r="B189"/>
      <c r="C189"/>
      <c r="D189"/>
      <c r="E189"/>
      <c r="F189"/>
      <c r="G189"/>
      <c r="H189"/>
      <c r="I189"/>
    </row>
    <row r="190" spans="2:9" x14ac:dyDescent="0.2">
      <c r="B190"/>
      <c r="C190"/>
      <c r="D190"/>
      <c r="E190"/>
      <c r="F190"/>
      <c r="G190"/>
      <c r="H190"/>
      <c r="I190"/>
    </row>
    <row r="191" spans="2:9" x14ac:dyDescent="0.2">
      <c r="B191"/>
      <c r="C191"/>
      <c r="D191"/>
      <c r="E191"/>
      <c r="F191"/>
      <c r="G191"/>
      <c r="H191"/>
      <c r="I191"/>
    </row>
    <row r="192" spans="2:9" x14ac:dyDescent="0.2">
      <c r="B192"/>
      <c r="C192"/>
      <c r="D192"/>
      <c r="E192"/>
      <c r="F192"/>
      <c r="G192"/>
      <c r="H192"/>
      <c r="I192"/>
    </row>
    <row r="193" spans="2:9" x14ac:dyDescent="0.2">
      <c r="B193"/>
      <c r="C193"/>
      <c r="D193"/>
      <c r="E193"/>
      <c r="F193"/>
      <c r="G193"/>
      <c r="H193"/>
      <c r="I193"/>
    </row>
    <row r="194" spans="2:9" x14ac:dyDescent="0.2">
      <c r="B194"/>
      <c r="C194"/>
      <c r="D194"/>
      <c r="E194"/>
      <c r="F194"/>
      <c r="G194"/>
      <c r="H194"/>
      <c r="I194"/>
    </row>
    <row r="195" spans="2:9" x14ac:dyDescent="0.2">
      <c r="B195"/>
      <c r="C195"/>
      <c r="D195"/>
      <c r="E195"/>
      <c r="F195"/>
      <c r="G195"/>
      <c r="H195"/>
      <c r="I195"/>
    </row>
    <row r="196" spans="2:9" x14ac:dyDescent="0.2">
      <c r="B196"/>
      <c r="C196"/>
      <c r="D196"/>
      <c r="E196"/>
      <c r="F196"/>
      <c r="G196"/>
      <c r="H196"/>
      <c r="I196"/>
    </row>
    <row r="197" spans="2:9" x14ac:dyDescent="0.2">
      <c r="B197"/>
      <c r="C197"/>
      <c r="D197"/>
      <c r="E197"/>
      <c r="F197"/>
      <c r="G197"/>
      <c r="H197"/>
      <c r="I197"/>
    </row>
    <row r="198" spans="2:9" x14ac:dyDescent="0.2">
      <c r="B198"/>
      <c r="C198"/>
      <c r="D198"/>
      <c r="E198"/>
      <c r="F198"/>
      <c r="G198"/>
      <c r="H198"/>
      <c r="I198"/>
    </row>
    <row r="199" spans="2:9" x14ac:dyDescent="0.2">
      <c r="B199"/>
      <c r="C199"/>
      <c r="D199"/>
      <c r="E199"/>
      <c r="F199"/>
      <c r="G199"/>
      <c r="H199"/>
      <c r="I199"/>
    </row>
    <row r="200" spans="2:9" x14ac:dyDescent="0.2">
      <c r="B200"/>
      <c r="C200"/>
      <c r="D200"/>
      <c r="E200"/>
      <c r="F200"/>
      <c r="G200"/>
      <c r="H200"/>
      <c r="I200"/>
    </row>
    <row r="201" spans="2:9" x14ac:dyDescent="0.2">
      <c r="B201"/>
      <c r="C201"/>
      <c r="D201"/>
      <c r="E201"/>
      <c r="F201"/>
      <c r="G201"/>
      <c r="H201"/>
      <c r="I201"/>
    </row>
    <row r="202" spans="2:9" x14ac:dyDescent="0.2">
      <c r="B202"/>
      <c r="C202"/>
      <c r="D202"/>
      <c r="E202"/>
      <c r="F202"/>
      <c r="G202"/>
      <c r="H202"/>
      <c r="I202"/>
    </row>
    <row r="203" spans="2:9" x14ac:dyDescent="0.2">
      <c r="B203"/>
      <c r="C203"/>
      <c r="D203"/>
      <c r="E203"/>
      <c r="F203"/>
      <c r="G203"/>
      <c r="H203"/>
      <c r="I203"/>
    </row>
    <row r="204" spans="2:9" x14ac:dyDescent="0.2">
      <c r="B204"/>
      <c r="C204"/>
      <c r="D204"/>
      <c r="E204"/>
      <c r="F204"/>
      <c r="G204"/>
      <c r="H204"/>
      <c r="I204"/>
    </row>
    <row r="205" spans="2:9" x14ac:dyDescent="0.2">
      <c r="B205"/>
      <c r="C205"/>
      <c r="D205"/>
      <c r="E205"/>
      <c r="F205"/>
      <c r="G205"/>
      <c r="H205"/>
      <c r="I205"/>
    </row>
    <row r="206" spans="2:9" x14ac:dyDescent="0.2">
      <c r="B206"/>
      <c r="C206"/>
      <c r="D206"/>
      <c r="E206"/>
      <c r="F206"/>
      <c r="G206"/>
      <c r="H206"/>
      <c r="I206"/>
    </row>
    <row r="207" spans="2:9" x14ac:dyDescent="0.2">
      <c r="B207"/>
      <c r="C207"/>
      <c r="D207"/>
      <c r="E207"/>
      <c r="F207"/>
      <c r="G207"/>
      <c r="H207"/>
      <c r="I207"/>
    </row>
    <row r="208" spans="2:9" x14ac:dyDescent="0.2">
      <c r="B208"/>
      <c r="C208"/>
      <c r="D208"/>
      <c r="E208"/>
      <c r="F208"/>
      <c r="G208"/>
      <c r="H208"/>
      <c r="I208"/>
    </row>
    <row r="209" spans="2:9" x14ac:dyDescent="0.2">
      <c r="B209"/>
      <c r="C209"/>
      <c r="D209"/>
      <c r="E209"/>
      <c r="F209"/>
      <c r="G209"/>
      <c r="H209"/>
      <c r="I209"/>
    </row>
    <row r="210" spans="2:9" x14ac:dyDescent="0.2">
      <c r="B210"/>
      <c r="C210"/>
      <c r="D210"/>
      <c r="E210"/>
      <c r="F210"/>
      <c r="G210"/>
      <c r="H210"/>
      <c r="I210"/>
    </row>
    <row r="211" spans="2:9" x14ac:dyDescent="0.2">
      <c r="B211"/>
      <c r="C211"/>
      <c r="D211"/>
      <c r="E211"/>
      <c r="F211"/>
      <c r="G211"/>
      <c r="H211"/>
      <c r="I211"/>
    </row>
    <row r="212" spans="2:9" x14ac:dyDescent="0.2">
      <c r="B212"/>
      <c r="C212"/>
      <c r="D212"/>
      <c r="E212"/>
      <c r="F212"/>
      <c r="G212"/>
      <c r="H212"/>
      <c r="I212"/>
    </row>
    <row r="213" spans="2:9" x14ac:dyDescent="0.2">
      <c r="B213"/>
      <c r="C213"/>
      <c r="D213"/>
      <c r="E213"/>
      <c r="F213"/>
      <c r="G213"/>
      <c r="H213"/>
      <c r="I213"/>
    </row>
    <row r="214" spans="2:9" x14ac:dyDescent="0.2">
      <c r="B214"/>
      <c r="C214"/>
      <c r="D214"/>
      <c r="E214"/>
      <c r="F214"/>
      <c r="G214"/>
      <c r="H214"/>
      <c r="I214"/>
    </row>
    <row r="215" spans="2:9" x14ac:dyDescent="0.2">
      <c r="B215"/>
      <c r="C215"/>
      <c r="D215"/>
      <c r="E215"/>
      <c r="F215"/>
      <c r="G215"/>
      <c r="H215"/>
      <c r="I215"/>
    </row>
    <row r="216" spans="2:9" x14ac:dyDescent="0.2">
      <c r="B216"/>
      <c r="C216"/>
      <c r="D216"/>
      <c r="E216"/>
      <c r="F216"/>
      <c r="G216"/>
      <c r="H216"/>
      <c r="I216"/>
    </row>
    <row r="217" spans="2:9" x14ac:dyDescent="0.2">
      <c r="B217"/>
      <c r="C217"/>
      <c r="D217"/>
      <c r="E217"/>
      <c r="F217"/>
      <c r="G217"/>
      <c r="H217"/>
      <c r="I217"/>
    </row>
    <row r="218" spans="2:9" x14ac:dyDescent="0.2">
      <c r="B218"/>
      <c r="C218"/>
      <c r="D218"/>
      <c r="E218"/>
      <c r="F218"/>
      <c r="G218"/>
      <c r="H218"/>
      <c r="I218"/>
    </row>
    <row r="219" spans="2:9" x14ac:dyDescent="0.2">
      <c r="B219"/>
      <c r="C219"/>
      <c r="D219"/>
      <c r="E219"/>
      <c r="F219"/>
      <c r="G219"/>
      <c r="H219"/>
      <c r="I219"/>
    </row>
    <row r="220" spans="2:9" x14ac:dyDescent="0.2">
      <c r="B220"/>
      <c r="C220"/>
      <c r="D220"/>
      <c r="E220"/>
      <c r="F220"/>
      <c r="G220"/>
      <c r="H220"/>
      <c r="I220"/>
    </row>
    <row r="221" spans="2:9" x14ac:dyDescent="0.2">
      <c r="B221"/>
      <c r="C221"/>
      <c r="D221"/>
      <c r="E221"/>
      <c r="F221"/>
      <c r="G221"/>
      <c r="H221"/>
      <c r="I221"/>
    </row>
    <row r="222" spans="2:9" x14ac:dyDescent="0.2">
      <c r="B222"/>
      <c r="C222"/>
      <c r="D222"/>
      <c r="E222"/>
      <c r="F222"/>
      <c r="G222"/>
      <c r="H222"/>
      <c r="I222"/>
    </row>
    <row r="223" spans="2:9" x14ac:dyDescent="0.2">
      <c r="B223"/>
      <c r="C223"/>
      <c r="D223"/>
      <c r="E223"/>
      <c r="F223"/>
      <c r="G223"/>
      <c r="H223"/>
      <c r="I223"/>
    </row>
    <row r="224" spans="2:9" x14ac:dyDescent="0.2">
      <c r="B224"/>
      <c r="C224"/>
      <c r="D224"/>
      <c r="E224"/>
      <c r="F224"/>
      <c r="G224"/>
      <c r="H224"/>
      <c r="I224"/>
    </row>
    <row r="225" spans="2:9" x14ac:dyDescent="0.2">
      <c r="B225"/>
      <c r="C225"/>
      <c r="D225"/>
      <c r="E225"/>
      <c r="F225"/>
      <c r="G225"/>
      <c r="H225"/>
      <c r="I225"/>
    </row>
    <row r="226" spans="2:9" x14ac:dyDescent="0.2">
      <c r="B226"/>
      <c r="C226"/>
      <c r="D226"/>
      <c r="E226"/>
      <c r="F226"/>
      <c r="G226"/>
      <c r="H226"/>
      <c r="I226"/>
    </row>
    <row r="227" spans="2:9" x14ac:dyDescent="0.2">
      <c r="B227"/>
      <c r="C227"/>
      <c r="D227"/>
      <c r="E227"/>
      <c r="F227"/>
      <c r="G227"/>
      <c r="H227"/>
      <c r="I227"/>
    </row>
    <row r="228" spans="2:9" x14ac:dyDescent="0.2">
      <c r="B228"/>
      <c r="C228"/>
      <c r="D228"/>
      <c r="E228"/>
      <c r="F228"/>
      <c r="G228"/>
      <c r="H228"/>
      <c r="I228"/>
    </row>
    <row r="229" spans="2:9" x14ac:dyDescent="0.2">
      <c r="B229"/>
      <c r="C229"/>
      <c r="D229"/>
      <c r="E229"/>
      <c r="F229"/>
      <c r="G229"/>
      <c r="H229"/>
      <c r="I229"/>
    </row>
    <row r="230" spans="2:9" x14ac:dyDescent="0.2">
      <c r="B230"/>
      <c r="C230"/>
      <c r="D230"/>
      <c r="E230"/>
      <c r="F230"/>
      <c r="G230"/>
      <c r="H230"/>
      <c r="I230"/>
    </row>
    <row r="231" spans="2:9" x14ac:dyDescent="0.2">
      <c r="B231"/>
      <c r="C231"/>
      <c r="D231"/>
      <c r="E231"/>
      <c r="F231"/>
      <c r="G231"/>
      <c r="H231"/>
      <c r="I231"/>
    </row>
    <row r="232" spans="2:9" x14ac:dyDescent="0.2">
      <c r="B232"/>
      <c r="C232"/>
      <c r="D232"/>
      <c r="E232"/>
      <c r="F232"/>
      <c r="G232"/>
      <c r="H232"/>
      <c r="I232"/>
    </row>
    <row r="233" spans="2:9" x14ac:dyDescent="0.2">
      <c r="B233"/>
      <c r="C233"/>
      <c r="D233"/>
      <c r="E233"/>
      <c r="F233"/>
      <c r="G233"/>
      <c r="H233"/>
      <c r="I233"/>
    </row>
    <row r="234" spans="2:9" x14ac:dyDescent="0.2">
      <c r="B234"/>
      <c r="C234"/>
      <c r="D234"/>
      <c r="E234"/>
      <c r="F234"/>
      <c r="G234"/>
      <c r="H234"/>
      <c r="I234"/>
    </row>
    <row r="235" spans="2:9" x14ac:dyDescent="0.2">
      <c r="B235"/>
      <c r="C235"/>
      <c r="D235"/>
      <c r="E235"/>
      <c r="F235"/>
      <c r="G235"/>
      <c r="H235"/>
      <c r="I235"/>
    </row>
    <row r="236" spans="2:9" x14ac:dyDescent="0.2">
      <c r="B236"/>
      <c r="C236"/>
      <c r="D236"/>
      <c r="E236"/>
      <c r="F236"/>
      <c r="G236"/>
      <c r="H236"/>
      <c r="I236"/>
    </row>
    <row r="237" spans="2:9" x14ac:dyDescent="0.2">
      <c r="B237"/>
      <c r="C237"/>
      <c r="D237"/>
      <c r="E237"/>
      <c r="F237"/>
      <c r="G237"/>
      <c r="H237"/>
      <c r="I237"/>
    </row>
    <row r="238" spans="2:9" x14ac:dyDescent="0.2">
      <c r="B238"/>
      <c r="C238"/>
      <c r="D238"/>
      <c r="E238"/>
      <c r="F238"/>
      <c r="G238"/>
      <c r="H238"/>
      <c r="I238"/>
    </row>
    <row r="239" spans="2:9" x14ac:dyDescent="0.2">
      <c r="B239"/>
      <c r="C239"/>
      <c r="D239"/>
      <c r="E239"/>
      <c r="F239"/>
      <c r="G239"/>
      <c r="H239"/>
      <c r="I239"/>
    </row>
    <row r="240" spans="2:9" x14ac:dyDescent="0.2">
      <c r="B240"/>
      <c r="C240"/>
      <c r="D240"/>
      <c r="E240"/>
      <c r="F240"/>
      <c r="G240"/>
      <c r="H240"/>
      <c r="I240"/>
    </row>
    <row r="241" spans="2:9" x14ac:dyDescent="0.2">
      <c r="B241"/>
      <c r="C241"/>
      <c r="D241"/>
      <c r="E241"/>
      <c r="F241"/>
      <c r="G241"/>
      <c r="H241"/>
      <c r="I241"/>
    </row>
    <row r="242" spans="2:9" x14ac:dyDescent="0.2">
      <c r="B242"/>
      <c r="C242"/>
      <c r="D242"/>
      <c r="E242"/>
      <c r="F242"/>
      <c r="G242"/>
      <c r="H242"/>
      <c r="I242"/>
    </row>
    <row r="243" spans="2:9" x14ac:dyDescent="0.2">
      <c r="B243"/>
      <c r="C243"/>
      <c r="D243"/>
      <c r="E243"/>
      <c r="F243"/>
      <c r="G243"/>
      <c r="H243"/>
      <c r="I243"/>
    </row>
    <row r="244" spans="2:9" x14ac:dyDescent="0.2">
      <c r="B244"/>
      <c r="C244"/>
      <c r="D244"/>
      <c r="E244"/>
      <c r="F244"/>
      <c r="G244"/>
      <c r="H244"/>
      <c r="I244"/>
    </row>
    <row r="245" spans="2:9" x14ac:dyDescent="0.2">
      <c r="B245"/>
      <c r="C245"/>
      <c r="D245"/>
      <c r="E245"/>
      <c r="F245"/>
      <c r="G245"/>
      <c r="H245"/>
      <c r="I245"/>
    </row>
    <row r="246" spans="2:9" x14ac:dyDescent="0.2">
      <c r="B246"/>
      <c r="C246"/>
      <c r="D246"/>
      <c r="E246"/>
      <c r="F246"/>
      <c r="G246"/>
      <c r="H246"/>
      <c r="I246"/>
    </row>
    <row r="247" spans="2:9" x14ac:dyDescent="0.2">
      <c r="B247"/>
      <c r="C247"/>
      <c r="D247"/>
      <c r="E247"/>
      <c r="F247"/>
      <c r="G247"/>
      <c r="H247"/>
      <c r="I247"/>
    </row>
    <row r="248" spans="2:9" x14ac:dyDescent="0.2">
      <c r="B248"/>
      <c r="C248"/>
      <c r="D248"/>
      <c r="E248"/>
      <c r="F248"/>
      <c r="G248"/>
      <c r="H248"/>
      <c r="I248"/>
    </row>
    <row r="249" spans="2:9" x14ac:dyDescent="0.2">
      <c r="B249"/>
      <c r="C249"/>
      <c r="D249"/>
      <c r="E249"/>
      <c r="F249"/>
      <c r="G249"/>
      <c r="H249"/>
      <c r="I249"/>
    </row>
    <row r="250" spans="2:9" x14ac:dyDescent="0.2">
      <c r="B250"/>
      <c r="C250"/>
      <c r="D250"/>
      <c r="E250"/>
      <c r="F250"/>
      <c r="G250"/>
      <c r="H250"/>
      <c r="I250"/>
    </row>
    <row r="251" spans="2:9" x14ac:dyDescent="0.2">
      <c r="B251"/>
      <c r="C251"/>
      <c r="D251"/>
      <c r="E251"/>
      <c r="F251"/>
      <c r="G251"/>
      <c r="H251"/>
      <c r="I251"/>
    </row>
    <row r="252" spans="2:9" x14ac:dyDescent="0.2">
      <c r="B252"/>
      <c r="C252"/>
      <c r="D252"/>
      <c r="E252"/>
      <c r="F252"/>
      <c r="G252"/>
      <c r="H252"/>
      <c r="I252"/>
    </row>
    <row r="253" spans="2:9" x14ac:dyDescent="0.2">
      <c r="B253"/>
      <c r="C253"/>
      <c r="D253"/>
      <c r="E253"/>
      <c r="F253"/>
      <c r="G253"/>
      <c r="H253"/>
      <c r="I253"/>
    </row>
    <row r="254" spans="2:9" x14ac:dyDescent="0.2">
      <c r="B254"/>
      <c r="C254"/>
      <c r="D254"/>
      <c r="E254"/>
      <c r="F254"/>
      <c r="G254"/>
      <c r="H254"/>
      <c r="I254"/>
    </row>
    <row r="255" spans="2:9" x14ac:dyDescent="0.2">
      <c r="B255"/>
      <c r="C255"/>
      <c r="D255"/>
      <c r="E255"/>
      <c r="F255"/>
      <c r="G255"/>
      <c r="H255"/>
      <c r="I255"/>
    </row>
    <row r="256" spans="2:9" x14ac:dyDescent="0.2">
      <c r="B256"/>
      <c r="C256"/>
      <c r="D256"/>
      <c r="E256"/>
      <c r="F256"/>
      <c r="G256"/>
      <c r="H256"/>
      <c r="I256"/>
    </row>
    <row r="257" spans="2:9" x14ac:dyDescent="0.2">
      <c r="B257"/>
      <c r="C257"/>
      <c r="D257"/>
      <c r="E257"/>
      <c r="F257"/>
      <c r="G257"/>
      <c r="H257"/>
      <c r="I257"/>
    </row>
    <row r="258" spans="2:9" x14ac:dyDescent="0.2">
      <c r="B258"/>
      <c r="C258"/>
      <c r="D258"/>
      <c r="E258"/>
      <c r="F258"/>
      <c r="G258"/>
      <c r="H258"/>
      <c r="I258"/>
    </row>
    <row r="259" spans="2:9" x14ac:dyDescent="0.2">
      <c r="B259"/>
      <c r="C259"/>
      <c r="D259"/>
      <c r="E259"/>
      <c r="F259"/>
      <c r="G259"/>
      <c r="H259"/>
      <c r="I259"/>
    </row>
    <row r="260" spans="2:9" x14ac:dyDescent="0.2">
      <c r="B260"/>
      <c r="C260"/>
      <c r="D260"/>
      <c r="E260"/>
      <c r="F260"/>
      <c r="G260"/>
      <c r="H260"/>
      <c r="I260"/>
    </row>
    <row r="261" spans="2:9" x14ac:dyDescent="0.2">
      <c r="B261"/>
      <c r="C261"/>
      <c r="D261"/>
      <c r="E261"/>
      <c r="F261"/>
      <c r="G261"/>
      <c r="H261"/>
      <c r="I261"/>
    </row>
    <row r="262" spans="2:9" x14ac:dyDescent="0.2">
      <c r="B262"/>
      <c r="C262"/>
      <c r="D262"/>
      <c r="E262"/>
      <c r="F262"/>
      <c r="G262"/>
      <c r="H262"/>
      <c r="I262"/>
    </row>
    <row r="263" spans="2:9" x14ac:dyDescent="0.2">
      <c r="B263"/>
      <c r="C263"/>
      <c r="D263"/>
      <c r="E263"/>
      <c r="F263"/>
      <c r="G263"/>
      <c r="H263"/>
      <c r="I263"/>
    </row>
    <row r="264" spans="2:9" x14ac:dyDescent="0.2">
      <c r="B264"/>
      <c r="C264"/>
      <c r="D264"/>
      <c r="E264"/>
      <c r="F264"/>
      <c r="G264"/>
      <c r="H264"/>
      <c r="I264"/>
    </row>
    <row r="265" spans="2:9" x14ac:dyDescent="0.2">
      <c r="B265"/>
      <c r="C265"/>
      <c r="D265"/>
      <c r="E265"/>
      <c r="F265"/>
      <c r="G265"/>
      <c r="H265"/>
      <c r="I265"/>
    </row>
    <row r="266" spans="2:9" x14ac:dyDescent="0.2">
      <c r="B266"/>
      <c r="C266"/>
      <c r="D266"/>
      <c r="E266"/>
      <c r="F266"/>
      <c r="G266"/>
      <c r="H266"/>
      <c r="I266"/>
    </row>
    <row r="267" spans="2:9" x14ac:dyDescent="0.2">
      <c r="B267"/>
      <c r="C267"/>
      <c r="D267"/>
      <c r="E267"/>
      <c r="F267"/>
      <c r="G267"/>
      <c r="H267"/>
      <c r="I267"/>
    </row>
    <row r="268" spans="2:9" x14ac:dyDescent="0.2">
      <c r="B268"/>
      <c r="C268"/>
      <c r="D268"/>
      <c r="E268"/>
      <c r="F268"/>
      <c r="G268"/>
      <c r="H268"/>
      <c r="I268"/>
    </row>
    <row r="269" spans="2:9" x14ac:dyDescent="0.2">
      <c r="B269"/>
      <c r="C269"/>
      <c r="D269"/>
      <c r="E269"/>
      <c r="F269"/>
      <c r="G269"/>
      <c r="H269"/>
      <c r="I269"/>
    </row>
    <row r="270" spans="2:9" x14ac:dyDescent="0.2">
      <c r="B270"/>
      <c r="C270"/>
      <c r="D270"/>
      <c r="E270"/>
      <c r="F270"/>
      <c r="G270"/>
      <c r="H270"/>
      <c r="I270"/>
    </row>
    <row r="271" spans="2:9" x14ac:dyDescent="0.2">
      <c r="B271"/>
      <c r="C271"/>
      <c r="D271"/>
      <c r="E271"/>
      <c r="F271"/>
      <c r="G271"/>
      <c r="H271"/>
      <c r="I271"/>
    </row>
    <row r="272" spans="2:9" x14ac:dyDescent="0.2">
      <c r="B272"/>
      <c r="C272"/>
      <c r="D272"/>
      <c r="E272"/>
      <c r="F272"/>
      <c r="G272"/>
      <c r="H272"/>
      <c r="I272"/>
    </row>
    <row r="273" spans="2:9" x14ac:dyDescent="0.2">
      <c r="B273"/>
      <c r="C273"/>
      <c r="D273"/>
      <c r="E273"/>
      <c r="F273"/>
      <c r="G273"/>
      <c r="H273"/>
      <c r="I273"/>
    </row>
    <row r="274" spans="2:9" x14ac:dyDescent="0.2">
      <c r="B274"/>
      <c r="C274"/>
      <c r="D274"/>
      <c r="E274"/>
      <c r="F274"/>
      <c r="G274"/>
      <c r="H274"/>
      <c r="I274"/>
    </row>
    <row r="275" spans="2:9" x14ac:dyDescent="0.2">
      <c r="B275"/>
      <c r="C275"/>
      <c r="D275"/>
      <c r="E275"/>
      <c r="F275"/>
      <c r="G275"/>
      <c r="H275"/>
      <c r="I275"/>
    </row>
    <row r="276" spans="2:9" x14ac:dyDescent="0.2">
      <c r="B276"/>
      <c r="C276"/>
      <c r="D276"/>
      <c r="E276"/>
      <c r="F276"/>
      <c r="G276"/>
      <c r="H276"/>
      <c r="I276"/>
    </row>
    <row r="277" spans="2:9" x14ac:dyDescent="0.2">
      <c r="B277"/>
      <c r="C277"/>
      <c r="D277"/>
      <c r="E277"/>
      <c r="F277"/>
      <c r="G277"/>
      <c r="H277"/>
      <c r="I277"/>
    </row>
    <row r="278" spans="2:9" x14ac:dyDescent="0.2">
      <c r="B278"/>
      <c r="C278"/>
      <c r="D278"/>
      <c r="E278"/>
      <c r="F278"/>
      <c r="G278"/>
      <c r="H278"/>
      <c r="I278"/>
    </row>
    <row r="279" spans="2:9" x14ac:dyDescent="0.2">
      <c r="B279"/>
      <c r="C279"/>
      <c r="D279"/>
      <c r="E279"/>
      <c r="F279"/>
      <c r="G279"/>
      <c r="H279"/>
      <c r="I279"/>
    </row>
    <row r="280" spans="2:9" x14ac:dyDescent="0.2">
      <c r="B280"/>
      <c r="C280"/>
      <c r="D280"/>
      <c r="E280"/>
      <c r="F280"/>
      <c r="G280"/>
      <c r="H280"/>
      <c r="I280"/>
    </row>
    <row r="281" spans="2:9" x14ac:dyDescent="0.2">
      <c r="B281"/>
      <c r="C281"/>
      <c r="D281"/>
      <c r="E281"/>
      <c r="F281"/>
      <c r="G281"/>
      <c r="H281"/>
      <c r="I281"/>
    </row>
    <row r="282" spans="2:9" x14ac:dyDescent="0.2">
      <c r="B282"/>
      <c r="C282"/>
      <c r="D282"/>
      <c r="E282"/>
      <c r="F282"/>
      <c r="G282"/>
      <c r="H282"/>
      <c r="I282"/>
    </row>
    <row r="283" spans="2:9" x14ac:dyDescent="0.2">
      <c r="B283"/>
      <c r="C283"/>
      <c r="D283"/>
      <c r="E283"/>
      <c r="F283"/>
      <c r="G283"/>
      <c r="H283"/>
      <c r="I283"/>
    </row>
    <row r="284" spans="2:9" x14ac:dyDescent="0.2">
      <c r="B284"/>
      <c r="C284"/>
      <c r="D284"/>
      <c r="E284"/>
      <c r="F284"/>
      <c r="G284"/>
      <c r="H284"/>
      <c r="I284"/>
    </row>
    <row r="285" spans="2:9" x14ac:dyDescent="0.2">
      <c r="B285"/>
      <c r="C285"/>
      <c r="D285"/>
      <c r="E285"/>
      <c r="F285"/>
      <c r="G285"/>
      <c r="H285"/>
      <c r="I285"/>
    </row>
    <row r="286" spans="2:9" x14ac:dyDescent="0.2">
      <c r="B286"/>
      <c r="C286"/>
      <c r="D286"/>
      <c r="E286"/>
      <c r="F286"/>
      <c r="G286"/>
      <c r="H286"/>
      <c r="I286"/>
    </row>
    <row r="287" spans="2:9" x14ac:dyDescent="0.2">
      <c r="B287"/>
      <c r="C287"/>
      <c r="D287"/>
      <c r="E287"/>
      <c r="F287"/>
      <c r="G287"/>
      <c r="H287"/>
      <c r="I287"/>
    </row>
    <row r="288" spans="2:9" x14ac:dyDescent="0.2">
      <c r="B288"/>
      <c r="C288"/>
      <c r="D288"/>
      <c r="E288"/>
      <c r="F288"/>
      <c r="G288"/>
      <c r="H288"/>
      <c r="I288"/>
    </row>
    <row r="289" spans="2:9" x14ac:dyDescent="0.2">
      <c r="B289"/>
      <c r="C289"/>
      <c r="D289"/>
      <c r="E289"/>
      <c r="F289"/>
      <c r="G289"/>
      <c r="H289"/>
      <c r="I289"/>
    </row>
    <row r="290" spans="2:9" x14ac:dyDescent="0.2">
      <c r="B290"/>
      <c r="C290"/>
      <c r="D290"/>
      <c r="E290"/>
      <c r="F290"/>
      <c r="G290"/>
      <c r="H290"/>
      <c r="I290"/>
    </row>
    <row r="291" spans="2:9" x14ac:dyDescent="0.2">
      <c r="B291"/>
      <c r="C291"/>
      <c r="D291"/>
      <c r="E291"/>
      <c r="F291"/>
      <c r="G291"/>
      <c r="H291"/>
      <c r="I291"/>
    </row>
    <row r="292" spans="2:9" x14ac:dyDescent="0.2">
      <c r="B292"/>
      <c r="C292"/>
      <c r="D292"/>
      <c r="E292"/>
      <c r="F292"/>
      <c r="G292"/>
      <c r="H292"/>
      <c r="I292"/>
    </row>
    <row r="293" spans="2:9" x14ac:dyDescent="0.2">
      <c r="B293"/>
      <c r="C293"/>
      <c r="D293"/>
      <c r="E293"/>
      <c r="F293"/>
      <c r="G293"/>
      <c r="H293"/>
      <c r="I293"/>
    </row>
    <row r="294" spans="2:9" x14ac:dyDescent="0.2">
      <c r="B294"/>
      <c r="C294"/>
      <c r="D294"/>
      <c r="E294"/>
      <c r="F294"/>
      <c r="G294"/>
      <c r="H294"/>
      <c r="I294"/>
    </row>
    <row r="295" spans="2:9" x14ac:dyDescent="0.2">
      <c r="B295"/>
      <c r="C295"/>
      <c r="D295"/>
      <c r="E295"/>
      <c r="F295"/>
      <c r="G295"/>
      <c r="H295"/>
      <c r="I295"/>
    </row>
    <row r="296" spans="2:9" x14ac:dyDescent="0.2">
      <c r="B296"/>
      <c r="C296"/>
      <c r="D296"/>
      <c r="E296"/>
      <c r="F296"/>
      <c r="G296"/>
      <c r="H296"/>
      <c r="I296"/>
    </row>
    <row r="297" spans="2:9" x14ac:dyDescent="0.2">
      <c r="B297"/>
      <c r="C297"/>
      <c r="D297"/>
      <c r="E297"/>
      <c r="F297"/>
      <c r="G297"/>
      <c r="H297"/>
      <c r="I297"/>
    </row>
    <row r="298" spans="2:9" x14ac:dyDescent="0.2">
      <c r="B298"/>
      <c r="C298"/>
      <c r="D298"/>
      <c r="E298"/>
      <c r="F298"/>
      <c r="G298"/>
      <c r="H298"/>
      <c r="I298"/>
    </row>
    <row r="299" spans="2:9" x14ac:dyDescent="0.2">
      <c r="B299"/>
      <c r="C299"/>
      <c r="D299"/>
      <c r="E299"/>
      <c r="F299"/>
      <c r="G299"/>
      <c r="H299"/>
      <c r="I299"/>
    </row>
    <row r="300" spans="2:9" x14ac:dyDescent="0.2">
      <c r="B300"/>
      <c r="C300"/>
      <c r="D300"/>
      <c r="E300"/>
      <c r="F300"/>
      <c r="G300"/>
      <c r="H300"/>
      <c r="I300"/>
    </row>
    <row r="301" spans="2:9" x14ac:dyDescent="0.2">
      <c r="B301"/>
      <c r="C301"/>
      <c r="D301"/>
      <c r="E301"/>
      <c r="F301"/>
      <c r="G301"/>
      <c r="H301"/>
      <c r="I301"/>
    </row>
    <row r="302" spans="2:9" x14ac:dyDescent="0.2">
      <c r="B302"/>
      <c r="C302"/>
      <c r="D302"/>
      <c r="E302"/>
      <c r="F302"/>
      <c r="G302"/>
      <c r="H302"/>
      <c r="I302"/>
    </row>
    <row r="303" spans="2:9" x14ac:dyDescent="0.2">
      <c r="B303"/>
      <c r="C303"/>
      <c r="D303"/>
      <c r="E303"/>
      <c r="F303"/>
      <c r="G303"/>
      <c r="H303"/>
      <c r="I303"/>
    </row>
    <row r="304" spans="2:9" x14ac:dyDescent="0.2">
      <c r="B304"/>
      <c r="C304"/>
      <c r="D304"/>
      <c r="E304"/>
      <c r="F304"/>
      <c r="G304"/>
      <c r="H304"/>
      <c r="I304"/>
    </row>
    <row r="305" spans="2:9" x14ac:dyDescent="0.2">
      <c r="B305"/>
      <c r="C305"/>
      <c r="D305"/>
      <c r="E305"/>
      <c r="F305"/>
      <c r="G305"/>
      <c r="H305"/>
      <c r="I305"/>
    </row>
    <row r="306" spans="2:9" x14ac:dyDescent="0.2">
      <c r="B306"/>
      <c r="C306"/>
      <c r="D306"/>
      <c r="E306"/>
      <c r="F306"/>
      <c r="G306"/>
      <c r="H306"/>
      <c r="I306"/>
    </row>
    <row r="307" spans="2:9" x14ac:dyDescent="0.2">
      <c r="B307"/>
      <c r="C307"/>
      <c r="D307"/>
      <c r="E307"/>
      <c r="F307"/>
      <c r="G307"/>
      <c r="H307"/>
      <c r="I307"/>
    </row>
    <row r="308" spans="2:9" x14ac:dyDescent="0.2">
      <c r="B308"/>
      <c r="C308"/>
      <c r="D308"/>
      <c r="E308"/>
      <c r="F308"/>
      <c r="G308"/>
      <c r="H308"/>
      <c r="I308"/>
    </row>
    <row r="309" spans="2:9" x14ac:dyDescent="0.2">
      <c r="B309"/>
      <c r="C309"/>
      <c r="D309"/>
      <c r="E309"/>
      <c r="F309"/>
      <c r="G309"/>
      <c r="H309"/>
      <c r="I309"/>
    </row>
    <row r="310" spans="2:9" x14ac:dyDescent="0.2">
      <c r="B310"/>
      <c r="C310"/>
      <c r="D310"/>
      <c r="E310"/>
      <c r="F310"/>
      <c r="G310"/>
      <c r="H310"/>
      <c r="I310"/>
    </row>
    <row r="311" spans="2:9" x14ac:dyDescent="0.2">
      <c r="B311"/>
      <c r="C311"/>
      <c r="D311"/>
      <c r="E311"/>
      <c r="F311"/>
      <c r="G311"/>
      <c r="H311"/>
      <c r="I311"/>
    </row>
    <row r="312" spans="2:9" x14ac:dyDescent="0.2">
      <c r="B312"/>
      <c r="C312"/>
      <c r="D312"/>
      <c r="E312"/>
      <c r="F312"/>
      <c r="G312"/>
      <c r="H312"/>
      <c r="I312"/>
    </row>
    <row r="313" spans="2:9" x14ac:dyDescent="0.2">
      <c r="B313"/>
      <c r="C313"/>
      <c r="D313"/>
      <c r="E313"/>
      <c r="F313"/>
      <c r="G313"/>
      <c r="H313"/>
      <c r="I313"/>
    </row>
    <row r="314" spans="2:9" x14ac:dyDescent="0.2">
      <c r="B314"/>
      <c r="C314"/>
      <c r="D314"/>
      <c r="E314"/>
      <c r="F314"/>
      <c r="G314"/>
      <c r="H314"/>
      <c r="I314"/>
    </row>
    <row r="315" spans="2:9" x14ac:dyDescent="0.2">
      <c r="B315"/>
      <c r="C315"/>
      <c r="D315"/>
      <c r="E315"/>
      <c r="F315"/>
      <c r="G315"/>
      <c r="H315"/>
      <c r="I315"/>
    </row>
    <row r="316" spans="2:9" x14ac:dyDescent="0.2">
      <c r="B316"/>
      <c r="C316"/>
      <c r="D316"/>
      <c r="E316"/>
      <c r="F316"/>
      <c r="G316"/>
      <c r="H316"/>
      <c r="I316"/>
    </row>
    <row r="317" spans="2:9" x14ac:dyDescent="0.2">
      <c r="B317"/>
      <c r="C317"/>
      <c r="D317"/>
      <c r="E317"/>
      <c r="F317"/>
      <c r="G317"/>
      <c r="H317"/>
      <c r="I317"/>
    </row>
    <row r="318" spans="2:9" x14ac:dyDescent="0.2">
      <c r="B318"/>
      <c r="C318"/>
      <c r="D318"/>
      <c r="E318"/>
      <c r="F318"/>
      <c r="G318"/>
      <c r="H318"/>
      <c r="I318"/>
    </row>
    <row r="319" spans="2:9" x14ac:dyDescent="0.2">
      <c r="B319"/>
      <c r="C319"/>
      <c r="D319"/>
      <c r="E319"/>
      <c r="F319"/>
      <c r="G319"/>
      <c r="H319"/>
      <c r="I319"/>
    </row>
    <row r="320" spans="2:9" x14ac:dyDescent="0.2">
      <c r="B320"/>
      <c r="C320"/>
      <c r="D320"/>
      <c r="E320"/>
      <c r="F320"/>
      <c r="G320"/>
      <c r="H320"/>
      <c r="I320"/>
    </row>
    <row r="321" spans="2:9" x14ac:dyDescent="0.2">
      <c r="B321"/>
      <c r="C321"/>
      <c r="D321"/>
      <c r="E321"/>
      <c r="F321"/>
      <c r="G321"/>
      <c r="H321"/>
      <c r="I321"/>
    </row>
    <row r="322" spans="2:9" x14ac:dyDescent="0.2">
      <c r="B322"/>
      <c r="C322"/>
      <c r="D322"/>
      <c r="E322"/>
      <c r="F322"/>
      <c r="G322"/>
      <c r="H322"/>
      <c r="I322"/>
    </row>
    <row r="323" spans="2:9" x14ac:dyDescent="0.2">
      <c r="B323"/>
      <c r="C323"/>
      <c r="D323"/>
      <c r="E323"/>
      <c r="F323"/>
      <c r="G323"/>
      <c r="H323"/>
      <c r="I323"/>
    </row>
    <row r="324" spans="2:9" x14ac:dyDescent="0.2">
      <c r="B324"/>
      <c r="C324"/>
      <c r="D324"/>
      <c r="E324"/>
      <c r="F324"/>
      <c r="G324"/>
      <c r="H324"/>
      <c r="I324"/>
    </row>
    <row r="325" spans="2:9" x14ac:dyDescent="0.2">
      <c r="B325"/>
      <c r="C325"/>
      <c r="D325"/>
      <c r="E325"/>
      <c r="F325"/>
      <c r="G325"/>
      <c r="H325"/>
      <c r="I325"/>
    </row>
    <row r="326" spans="2:9" x14ac:dyDescent="0.2">
      <c r="B326"/>
      <c r="C326"/>
      <c r="D326"/>
      <c r="E326"/>
      <c r="F326"/>
      <c r="G326"/>
      <c r="H326"/>
      <c r="I326"/>
    </row>
    <row r="327" spans="2:9" x14ac:dyDescent="0.2">
      <c r="B327"/>
      <c r="C327"/>
      <c r="D327"/>
      <c r="E327"/>
      <c r="F327"/>
      <c r="G327"/>
      <c r="H327"/>
      <c r="I327"/>
    </row>
    <row r="328" spans="2:9" x14ac:dyDescent="0.2">
      <c r="B328"/>
      <c r="C328"/>
      <c r="D328"/>
      <c r="E328"/>
      <c r="F328"/>
      <c r="G328"/>
      <c r="H328"/>
      <c r="I328"/>
    </row>
    <row r="329" spans="2:9" x14ac:dyDescent="0.2">
      <c r="B329"/>
      <c r="C329"/>
      <c r="D329"/>
      <c r="E329"/>
      <c r="F329"/>
      <c r="G329"/>
      <c r="H329"/>
      <c r="I329"/>
    </row>
    <row r="330" spans="2:9" x14ac:dyDescent="0.2">
      <c r="B330"/>
      <c r="C330"/>
      <c r="D330"/>
      <c r="E330"/>
      <c r="F330"/>
      <c r="G330"/>
      <c r="H330"/>
      <c r="I330"/>
    </row>
    <row r="331" spans="2:9" x14ac:dyDescent="0.2">
      <c r="B331"/>
      <c r="C331"/>
      <c r="D331"/>
      <c r="E331"/>
      <c r="F331"/>
      <c r="G331"/>
      <c r="H331"/>
      <c r="I331"/>
    </row>
    <row r="332" spans="2:9" x14ac:dyDescent="0.2">
      <c r="B332"/>
      <c r="C332"/>
      <c r="D332"/>
      <c r="E332"/>
      <c r="F332"/>
      <c r="G332"/>
      <c r="H332"/>
      <c r="I332"/>
    </row>
    <row r="333" spans="2:9" x14ac:dyDescent="0.2">
      <c r="B333"/>
      <c r="C333"/>
      <c r="D333"/>
      <c r="E333"/>
      <c r="F333"/>
      <c r="G333"/>
      <c r="H333"/>
      <c r="I333"/>
    </row>
    <row r="334" spans="2:9" x14ac:dyDescent="0.2">
      <c r="B334"/>
      <c r="C334"/>
      <c r="D334"/>
      <c r="E334"/>
      <c r="F334"/>
      <c r="G334"/>
      <c r="H334"/>
      <c r="I334"/>
    </row>
    <row r="335" spans="2:9" x14ac:dyDescent="0.2">
      <c r="B335"/>
      <c r="C335"/>
      <c r="D335"/>
      <c r="E335"/>
      <c r="F335"/>
      <c r="G335"/>
      <c r="H335"/>
      <c r="I335"/>
    </row>
    <row r="336" spans="2:9" x14ac:dyDescent="0.2">
      <c r="B336"/>
      <c r="C336"/>
      <c r="D336"/>
      <c r="E336"/>
      <c r="F336"/>
      <c r="G336"/>
      <c r="H336"/>
      <c r="I336"/>
    </row>
    <row r="337" spans="2:9" x14ac:dyDescent="0.2">
      <c r="B337"/>
      <c r="C337"/>
      <c r="D337"/>
      <c r="E337"/>
      <c r="F337"/>
      <c r="G337"/>
      <c r="H337"/>
      <c r="I337"/>
    </row>
    <row r="338" spans="2:9" x14ac:dyDescent="0.2">
      <c r="B338"/>
      <c r="C338"/>
      <c r="D338"/>
      <c r="E338"/>
      <c r="F338"/>
      <c r="G338"/>
      <c r="H338"/>
      <c r="I338"/>
    </row>
    <row r="339" spans="2:9" x14ac:dyDescent="0.2">
      <c r="B339"/>
      <c r="C339"/>
      <c r="D339"/>
      <c r="E339"/>
      <c r="F339"/>
      <c r="G339"/>
      <c r="H339"/>
      <c r="I339"/>
    </row>
    <row r="340" spans="2:9" x14ac:dyDescent="0.2">
      <c r="B340"/>
      <c r="C340"/>
      <c r="D340"/>
      <c r="E340"/>
      <c r="F340"/>
      <c r="G340"/>
      <c r="H340"/>
      <c r="I340"/>
    </row>
    <row r="341" spans="2:9" x14ac:dyDescent="0.2">
      <c r="B341"/>
      <c r="C341"/>
      <c r="D341"/>
      <c r="E341"/>
      <c r="F341"/>
      <c r="G341"/>
      <c r="H341"/>
      <c r="I341"/>
    </row>
    <row r="342" spans="2:9" x14ac:dyDescent="0.2">
      <c r="B342"/>
      <c r="C342"/>
      <c r="D342"/>
      <c r="E342"/>
      <c r="F342"/>
      <c r="G342"/>
      <c r="H342"/>
      <c r="I342"/>
    </row>
    <row r="343" spans="2:9" x14ac:dyDescent="0.2">
      <c r="B343"/>
      <c r="C343"/>
      <c r="D343"/>
      <c r="E343"/>
      <c r="F343"/>
      <c r="G343"/>
      <c r="H343"/>
      <c r="I343"/>
    </row>
    <row r="344" spans="2:9" x14ac:dyDescent="0.2">
      <c r="B344"/>
      <c r="C344"/>
      <c r="D344"/>
      <c r="E344"/>
      <c r="F344"/>
      <c r="G344"/>
      <c r="H344"/>
      <c r="I344"/>
    </row>
    <row r="345" spans="2:9" x14ac:dyDescent="0.2">
      <c r="B345"/>
      <c r="C345"/>
      <c r="D345"/>
      <c r="E345"/>
      <c r="F345"/>
      <c r="G345"/>
      <c r="H345"/>
      <c r="I345"/>
    </row>
    <row r="346" spans="2:9" x14ac:dyDescent="0.2">
      <c r="B346"/>
      <c r="C346"/>
      <c r="D346"/>
      <c r="E346"/>
      <c r="F346"/>
      <c r="G346"/>
      <c r="H346"/>
      <c r="I346"/>
    </row>
    <row r="347" spans="2:9" x14ac:dyDescent="0.2">
      <c r="B347"/>
      <c r="C347"/>
      <c r="D347"/>
      <c r="E347"/>
      <c r="F347"/>
      <c r="G347"/>
      <c r="H347"/>
      <c r="I347"/>
    </row>
    <row r="348" spans="2:9" x14ac:dyDescent="0.2">
      <c r="B348"/>
      <c r="C348"/>
      <c r="D348"/>
      <c r="E348"/>
      <c r="F348"/>
      <c r="G348"/>
      <c r="H348"/>
      <c r="I348"/>
    </row>
    <row r="349" spans="2:9" x14ac:dyDescent="0.2">
      <c r="B349"/>
      <c r="C349"/>
      <c r="D349"/>
      <c r="E349"/>
      <c r="F349"/>
      <c r="G349"/>
      <c r="H349"/>
      <c r="I349"/>
    </row>
    <row r="350" spans="2:9" x14ac:dyDescent="0.2">
      <c r="B350"/>
      <c r="C350"/>
      <c r="D350"/>
      <c r="E350"/>
      <c r="F350"/>
      <c r="G350"/>
      <c r="H350"/>
      <c r="I350"/>
    </row>
    <row r="351" spans="2:9" x14ac:dyDescent="0.2">
      <c r="B351"/>
      <c r="C351"/>
      <c r="D351"/>
      <c r="E351"/>
      <c r="F351"/>
      <c r="G351"/>
      <c r="H351"/>
      <c r="I351"/>
    </row>
    <row r="352" spans="2:9" x14ac:dyDescent="0.2">
      <c r="B352"/>
      <c r="C352"/>
      <c r="D352"/>
      <c r="E352"/>
      <c r="F352"/>
      <c r="G352"/>
      <c r="H352"/>
      <c r="I352"/>
    </row>
    <row r="353" spans="2:9" x14ac:dyDescent="0.2">
      <c r="B353"/>
      <c r="C353"/>
      <c r="D353"/>
      <c r="E353"/>
      <c r="F353"/>
      <c r="G353"/>
      <c r="H353"/>
      <c r="I353"/>
    </row>
    <row r="354" spans="2:9" x14ac:dyDescent="0.2">
      <c r="B354"/>
      <c r="C354"/>
      <c r="D354"/>
      <c r="E354"/>
      <c r="F354"/>
      <c r="G354"/>
      <c r="H354"/>
      <c r="I354"/>
    </row>
    <row r="355" spans="2:9" x14ac:dyDescent="0.2">
      <c r="B355"/>
      <c r="C355"/>
      <c r="D355"/>
      <c r="E355"/>
      <c r="F355"/>
      <c r="G355"/>
      <c r="H355"/>
      <c r="I355"/>
    </row>
    <row r="356" spans="2:9" x14ac:dyDescent="0.2">
      <c r="B356"/>
      <c r="C356"/>
      <c r="D356"/>
      <c r="E356"/>
      <c r="F356"/>
      <c r="G356"/>
      <c r="H356"/>
      <c r="I356"/>
    </row>
    <row r="357" spans="2:9" x14ac:dyDescent="0.2">
      <c r="B357"/>
      <c r="C357"/>
      <c r="D357"/>
      <c r="E357"/>
      <c r="F357"/>
      <c r="G357"/>
      <c r="H357"/>
      <c r="I357"/>
    </row>
    <row r="358" spans="2:9" x14ac:dyDescent="0.2">
      <c r="B358"/>
      <c r="C358"/>
      <c r="D358"/>
      <c r="E358"/>
      <c r="F358"/>
      <c r="G358"/>
      <c r="H358"/>
      <c r="I358"/>
    </row>
    <row r="359" spans="2:9" x14ac:dyDescent="0.2">
      <c r="B359"/>
      <c r="C359"/>
      <c r="D359"/>
      <c r="E359"/>
      <c r="F359"/>
      <c r="G359"/>
      <c r="H359"/>
      <c r="I359"/>
    </row>
    <row r="360" spans="2:9" x14ac:dyDescent="0.2">
      <c r="B360"/>
      <c r="C360"/>
      <c r="D360"/>
      <c r="E360"/>
      <c r="F360"/>
      <c r="G360"/>
      <c r="H360"/>
      <c r="I360"/>
    </row>
    <row r="361" spans="2:9" x14ac:dyDescent="0.2">
      <c r="B361"/>
      <c r="C361"/>
      <c r="D361"/>
      <c r="E361"/>
      <c r="F361"/>
      <c r="G361"/>
      <c r="H361"/>
      <c r="I361"/>
    </row>
    <row r="362" spans="2:9" x14ac:dyDescent="0.2">
      <c r="B362"/>
      <c r="C362"/>
      <c r="D362"/>
      <c r="E362"/>
      <c r="F362"/>
      <c r="G362"/>
      <c r="H362"/>
      <c r="I362"/>
    </row>
    <row r="363" spans="2:9" x14ac:dyDescent="0.2">
      <c r="B363"/>
      <c r="C363"/>
      <c r="D363"/>
      <c r="E363"/>
      <c r="F363"/>
      <c r="G363"/>
      <c r="H363"/>
      <c r="I363"/>
    </row>
    <row r="364" spans="2:9" x14ac:dyDescent="0.2">
      <c r="B364"/>
      <c r="C364"/>
      <c r="D364"/>
      <c r="E364"/>
      <c r="F364"/>
      <c r="G364"/>
      <c r="H364"/>
      <c r="I364"/>
    </row>
    <row r="365" spans="2:9" x14ac:dyDescent="0.2">
      <c r="B365"/>
      <c r="C365"/>
      <c r="D365"/>
      <c r="E365"/>
      <c r="F365"/>
      <c r="G365"/>
      <c r="H365"/>
      <c r="I365"/>
    </row>
    <row r="366" spans="2:9" x14ac:dyDescent="0.2">
      <c r="B366"/>
      <c r="C366"/>
      <c r="D366"/>
      <c r="E366"/>
      <c r="F366"/>
      <c r="G366"/>
      <c r="H366"/>
      <c r="I366"/>
    </row>
    <row r="367" spans="2:9" x14ac:dyDescent="0.2">
      <c r="B367"/>
      <c r="C367"/>
      <c r="D367"/>
      <c r="E367"/>
      <c r="F367"/>
      <c r="G367"/>
      <c r="H367"/>
      <c r="I367"/>
    </row>
    <row r="368" spans="2:9" x14ac:dyDescent="0.2">
      <c r="B368"/>
      <c r="C368"/>
      <c r="D368"/>
      <c r="E368"/>
      <c r="F368"/>
      <c r="G368"/>
      <c r="H368"/>
      <c r="I368"/>
    </row>
    <row r="369" spans="2:9" x14ac:dyDescent="0.2">
      <c r="B369"/>
      <c r="C369"/>
      <c r="D369"/>
      <c r="E369"/>
      <c r="F369"/>
      <c r="G369"/>
      <c r="H369"/>
      <c r="I369"/>
    </row>
    <row r="370" spans="2:9" x14ac:dyDescent="0.2">
      <c r="B370"/>
      <c r="C370"/>
      <c r="D370"/>
      <c r="E370"/>
      <c r="F370"/>
      <c r="G370"/>
      <c r="H370"/>
      <c r="I370"/>
    </row>
    <row r="371" spans="2:9" x14ac:dyDescent="0.2">
      <c r="B371"/>
      <c r="C371"/>
      <c r="D371"/>
      <c r="E371"/>
      <c r="F371"/>
      <c r="G371"/>
      <c r="H371"/>
      <c r="I371"/>
    </row>
    <row r="372" spans="2:9" x14ac:dyDescent="0.2">
      <c r="B372"/>
      <c r="C372"/>
      <c r="D372"/>
      <c r="E372"/>
      <c r="F372"/>
      <c r="G372"/>
      <c r="H372"/>
      <c r="I372"/>
    </row>
    <row r="373" spans="2:9" x14ac:dyDescent="0.2">
      <c r="B373"/>
      <c r="C373"/>
      <c r="D373"/>
      <c r="E373"/>
      <c r="F373"/>
      <c r="G373"/>
      <c r="H373"/>
      <c r="I373"/>
    </row>
    <row r="374" spans="2:9" x14ac:dyDescent="0.2">
      <c r="B374"/>
      <c r="C374"/>
      <c r="D374"/>
      <c r="E374"/>
      <c r="F374"/>
      <c r="G374"/>
      <c r="H374"/>
      <c r="I374"/>
    </row>
    <row r="375" spans="2:9" x14ac:dyDescent="0.2">
      <c r="B375"/>
      <c r="C375"/>
      <c r="D375"/>
      <c r="E375"/>
      <c r="F375"/>
      <c r="G375"/>
      <c r="H375"/>
      <c r="I375"/>
    </row>
    <row r="376" spans="2:9" x14ac:dyDescent="0.2">
      <c r="B376"/>
      <c r="C376"/>
      <c r="D376"/>
      <c r="E376"/>
      <c r="F376"/>
      <c r="G376"/>
      <c r="H376"/>
      <c r="I376"/>
    </row>
    <row r="377" spans="2:9" x14ac:dyDescent="0.2">
      <c r="B377"/>
      <c r="C377"/>
      <c r="D377"/>
      <c r="E377"/>
      <c r="F377"/>
      <c r="G377"/>
      <c r="H377"/>
      <c r="I377"/>
    </row>
    <row r="378" spans="2:9" x14ac:dyDescent="0.2">
      <c r="B378"/>
      <c r="C378"/>
      <c r="D378"/>
      <c r="E378"/>
      <c r="F378"/>
      <c r="G378"/>
      <c r="H378"/>
      <c r="I378"/>
    </row>
    <row r="379" spans="2:9" x14ac:dyDescent="0.2">
      <c r="B379"/>
      <c r="C379"/>
      <c r="D379"/>
      <c r="E379"/>
      <c r="F379"/>
      <c r="G379"/>
      <c r="H379"/>
      <c r="I379"/>
    </row>
    <row r="380" spans="2:9" x14ac:dyDescent="0.2">
      <c r="B380"/>
      <c r="C380"/>
      <c r="D380"/>
      <c r="E380"/>
      <c r="F380"/>
      <c r="G380"/>
      <c r="H380"/>
      <c r="I380"/>
    </row>
    <row r="381" spans="2:9" x14ac:dyDescent="0.2">
      <c r="B381"/>
      <c r="C381"/>
      <c r="D381"/>
      <c r="E381"/>
      <c r="F381"/>
      <c r="G381"/>
      <c r="H381"/>
      <c r="I381"/>
    </row>
    <row r="382" spans="2:9" x14ac:dyDescent="0.2">
      <c r="B382"/>
      <c r="C382"/>
      <c r="D382"/>
      <c r="E382"/>
      <c r="F382"/>
      <c r="G382"/>
      <c r="H382"/>
      <c r="I382"/>
    </row>
    <row r="383" spans="2:9" x14ac:dyDescent="0.2">
      <c r="B383"/>
      <c r="C383"/>
      <c r="D383"/>
      <c r="E383"/>
      <c r="F383"/>
      <c r="G383"/>
      <c r="H383"/>
      <c r="I383"/>
    </row>
    <row r="384" spans="2:9" x14ac:dyDescent="0.2">
      <c r="B384"/>
      <c r="C384"/>
      <c r="D384"/>
      <c r="E384"/>
      <c r="F384"/>
      <c r="G384"/>
      <c r="H384"/>
      <c r="I384"/>
    </row>
    <row r="385" spans="2:9" x14ac:dyDescent="0.2">
      <c r="B385"/>
      <c r="C385"/>
      <c r="D385"/>
      <c r="E385"/>
      <c r="F385"/>
      <c r="G385"/>
      <c r="H385"/>
      <c r="I385"/>
    </row>
    <row r="386" spans="2:9" x14ac:dyDescent="0.2">
      <c r="B386"/>
      <c r="C386"/>
      <c r="D386"/>
      <c r="E386"/>
      <c r="F386"/>
      <c r="G386"/>
      <c r="H386"/>
      <c r="I386"/>
    </row>
    <row r="387" spans="2:9" x14ac:dyDescent="0.2">
      <c r="B387"/>
      <c r="C387"/>
      <c r="D387"/>
      <c r="E387"/>
      <c r="F387"/>
      <c r="G387"/>
      <c r="H387"/>
      <c r="I387"/>
    </row>
    <row r="388" spans="2:9" x14ac:dyDescent="0.2">
      <c r="B388"/>
      <c r="C388"/>
      <c r="D388"/>
      <c r="E388"/>
      <c r="F388"/>
      <c r="G388"/>
      <c r="H388"/>
      <c r="I388"/>
    </row>
    <row r="389" spans="2:9" x14ac:dyDescent="0.2">
      <c r="B389"/>
      <c r="C389"/>
      <c r="D389"/>
      <c r="E389"/>
      <c r="F389"/>
      <c r="G389"/>
      <c r="H389"/>
      <c r="I389"/>
    </row>
    <row r="390" spans="2:9" x14ac:dyDescent="0.2">
      <c r="B390"/>
      <c r="C390"/>
      <c r="D390"/>
      <c r="E390"/>
      <c r="F390"/>
      <c r="G390"/>
      <c r="H390"/>
      <c r="I390"/>
    </row>
    <row r="391" spans="2:9" x14ac:dyDescent="0.2">
      <c r="B391"/>
      <c r="C391"/>
      <c r="D391"/>
      <c r="E391"/>
      <c r="F391"/>
      <c r="G391"/>
      <c r="H391"/>
      <c r="I391"/>
    </row>
    <row r="392" spans="2:9" x14ac:dyDescent="0.2">
      <c r="B392"/>
      <c r="C392"/>
      <c r="D392"/>
      <c r="E392"/>
      <c r="F392"/>
      <c r="G392"/>
      <c r="H392"/>
      <c r="I392"/>
    </row>
    <row r="393" spans="2:9" x14ac:dyDescent="0.2">
      <c r="B393"/>
      <c r="C393"/>
      <c r="D393"/>
      <c r="E393"/>
      <c r="F393"/>
      <c r="G393"/>
      <c r="H393"/>
      <c r="I393"/>
    </row>
    <row r="394" spans="2:9" x14ac:dyDescent="0.2">
      <c r="B394"/>
      <c r="C394"/>
      <c r="D394"/>
      <c r="E394"/>
      <c r="F394"/>
      <c r="G394"/>
      <c r="H394"/>
      <c r="I394"/>
    </row>
    <row r="395" spans="2:9" x14ac:dyDescent="0.2">
      <c r="B395"/>
      <c r="C395"/>
      <c r="D395"/>
      <c r="E395"/>
      <c r="F395"/>
      <c r="G395"/>
      <c r="H395"/>
      <c r="I395"/>
    </row>
    <row r="396" spans="2:9" x14ac:dyDescent="0.2">
      <c r="B396"/>
      <c r="C396"/>
      <c r="D396"/>
      <c r="E396"/>
      <c r="F396"/>
      <c r="G396"/>
      <c r="H396"/>
      <c r="I396"/>
    </row>
    <row r="397" spans="2:9" x14ac:dyDescent="0.2">
      <c r="B397"/>
      <c r="C397"/>
      <c r="D397"/>
      <c r="E397"/>
      <c r="F397"/>
      <c r="G397"/>
      <c r="H397"/>
      <c r="I397"/>
    </row>
    <row r="398" spans="2:9" x14ac:dyDescent="0.2">
      <c r="B398"/>
      <c r="C398"/>
      <c r="D398"/>
      <c r="E398"/>
      <c r="F398"/>
      <c r="G398"/>
      <c r="H398"/>
      <c r="I398"/>
    </row>
    <row r="399" spans="2:9" x14ac:dyDescent="0.2">
      <c r="B399"/>
      <c r="C399"/>
      <c r="D399"/>
      <c r="E399"/>
      <c r="F399"/>
      <c r="G399"/>
      <c r="H399"/>
      <c r="I399"/>
    </row>
    <row r="400" spans="2:9" x14ac:dyDescent="0.2">
      <c r="B400"/>
      <c r="C400"/>
      <c r="D400"/>
      <c r="E400"/>
      <c r="F400"/>
      <c r="G400"/>
      <c r="H400"/>
      <c r="I400"/>
    </row>
    <row r="401" spans="2:9" x14ac:dyDescent="0.2">
      <c r="B401"/>
      <c r="C401"/>
      <c r="D401"/>
      <c r="E401"/>
      <c r="F401"/>
      <c r="G401"/>
      <c r="H401"/>
      <c r="I401"/>
    </row>
    <row r="402" spans="2:9" x14ac:dyDescent="0.2">
      <c r="B402"/>
      <c r="C402"/>
      <c r="D402"/>
      <c r="E402"/>
      <c r="F402"/>
      <c r="G402"/>
      <c r="H402"/>
      <c r="I402"/>
    </row>
    <row r="403" spans="2:9" x14ac:dyDescent="0.2">
      <c r="B403"/>
      <c r="C403"/>
      <c r="D403"/>
      <c r="E403"/>
      <c r="F403"/>
      <c r="G403"/>
      <c r="H403"/>
      <c r="I403"/>
    </row>
    <row r="404" spans="2:9" x14ac:dyDescent="0.2">
      <c r="B404"/>
      <c r="C404"/>
      <c r="D404"/>
      <c r="E404"/>
      <c r="F404"/>
      <c r="G404"/>
      <c r="H404"/>
      <c r="I404"/>
    </row>
    <row r="405" spans="2:9" x14ac:dyDescent="0.2">
      <c r="B405"/>
      <c r="C405"/>
      <c r="D405"/>
      <c r="E405"/>
      <c r="F405"/>
      <c r="G405"/>
      <c r="H405"/>
      <c r="I405"/>
    </row>
    <row r="406" spans="2:9" x14ac:dyDescent="0.2">
      <c r="B406"/>
      <c r="C406"/>
      <c r="D406"/>
      <c r="E406"/>
      <c r="F406"/>
      <c r="G406"/>
      <c r="H406"/>
      <c r="I406"/>
    </row>
    <row r="407" spans="2:9" x14ac:dyDescent="0.2">
      <c r="B407"/>
      <c r="C407"/>
      <c r="D407"/>
      <c r="E407"/>
      <c r="F407"/>
      <c r="G407"/>
      <c r="H407"/>
      <c r="I407"/>
    </row>
    <row r="408" spans="2:9" x14ac:dyDescent="0.2">
      <c r="B408"/>
      <c r="C408"/>
      <c r="D408"/>
      <c r="E408"/>
      <c r="F408"/>
      <c r="G408"/>
      <c r="H408"/>
      <c r="I408"/>
    </row>
    <row r="409" spans="2:9" x14ac:dyDescent="0.2">
      <c r="B409"/>
      <c r="C409"/>
      <c r="D409"/>
      <c r="E409"/>
      <c r="F409"/>
      <c r="G409"/>
      <c r="H409"/>
      <c r="I409"/>
    </row>
    <row r="410" spans="2:9" x14ac:dyDescent="0.2">
      <c r="B410"/>
      <c r="C410"/>
      <c r="D410"/>
      <c r="E410"/>
      <c r="F410"/>
      <c r="G410"/>
      <c r="H410"/>
      <c r="I410"/>
    </row>
    <row r="411" spans="2:9" x14ac:dyDescent="0.2">
      <c r="B411"/>
      <c r="C411"/>
      <c r="D411"/>
      <c r="E411"/>
      <c r="F411"/>
      <c r="G411"/>
      <c r="H411"/>
      <c r="I411"/>
    </row>
    <row r="412" spans="2:9" x14ac:dyDescent="0.2">
      <c r="B412"/>
      <c r="C412"/>
      <c r="D412"/>
      <c r="E412"/>
      <c r="F412"/>
      <c r="G412"/>
      <c r="H412"/>
      <c r="I412"/>
    </row>
    <row r="413" spans="2:9" x14ac:dyDescent="0.2">
      <c r="B413"/>
      <c r="C413"/>
      <c r="D413"/>
      <c r="E413"/>
      <c r="F413"/>
      <c r="G413"/>
      <c r="H413"/>
      <c r="I413"/>
    </row>
    <row r="414" spans="2:9" x14ac:dyDescent="0.2">
      <c r="B414"/>
      <c r="C414"/>
      <c r="D414"/>
      <c r="E414"/>
      <c r="F414"/>
      <c r="G414"/>
      <c r="H414"/>
      <c r="I414"/>
    </row>
    <row r="415" spans="2:9" x14ac:dyDescent="0.2">
      <c r="B415"/>
      <c r="C415"/>
      <c r="D415"/>
      <c r="E415"/>
      <c r="F415"/>
      <c r="G415"/>
      <c r="H415"/>
      <c r="I415"/>
    </row>
    <row r="416" spans="2:9" x14ac:dyDescent="0.2">
      <c r="B416"/>
      <c r="C416"/>
      <c r="D416"/>
      <c r="E416"/>
      <c r="F416"/>
      <c r="G416"/>
      <c r="H416"/>
      <c r="I416"/>
    </row>
    <row r="417" spans="2:9" x14ac:dyDescent="0.2">
      <c r="B417"/>
      <c r="C417"/>
      <c r="D417"/>
      <c r="E417"/>
      <c r="F417"/>
      <c r="G417"/>
      <c r="H417"/>
      <c r="I417"/>
    </row>
    <row r="418" spans="2:9" x14ac:dyDescent="0.2">
      <c r="B418"/>
      <c r="C418"/>
      <c r="D418"/>
      <c r="E418"/>
      <c r="F418"/>
      <c r="G418"/>
      <c r="H418"/>
      <c r="I418"/>
    </row>
    <row r="419" spans="2:9" x14ac:dyDescent="0.2">
      <c r="B419"/>
      <c r="C419"/>
      <c r="D419"/>
      <c r="E419"/>
      <c r="F419"/>
      <c r="G419"/>
      <c r="H419"/>
      <c r="I419"/>
    </row>
    <row r="420" spans="2:9" x14ac:dyDescent="0.2">
      <c r="B420"/>
      <c r="C420"/>
      <c r="D420"/>
      <c r="E420"/>
      <c r="F420"/>
      <c r="G420"/>
      <c r="H420"/>
      <c r="I420"/>
    </row>
    <row r="421" spans="2:9" x14ac:dyDescent="0.2">
      <c r="B421"/>
      <c r="C421"/>
      <c r="D421"/>
      <c r="E421"/>
      <c r="F421"/>
      <c r="G421"/>
      <c r="H421"/>
      <c r="I421"/>
    </row>
    <row r="422" spans="2:9" x14ac:dyDescent="0.2">
      <c r="B422"/>
      <c r="C422"/>
      <c r="D422"/>
      <c r="E422"/>
      <c r="F422"/>
      <c r="G422"/>
      <c r="H422"/>
      <c r="I422"/>
    </row>
    <row r="423" spans="2:9" x14ac:dyDescent="0.2">
      <c r="B423"/>
      <c r="C423"/>
      <c r="D423"/>
      <c r="E423"/>
      <c r="F423"/>
      <c r="G423"/>
      <c r="H423"/>
      <c r="I423"/>
    </row>
    <row r="424" spans="2:9" x14ac:dyDescent="0.2">
      <c r="B424"/>
      <c r="C424"/>
      <c r="D424"/>
      <c r="E424"/>
      <c r="F424"/>
      <c r="G424"/>
      <c r="H424"/>
      <c r="I424"/>
    </row>
    <row r="425" spans="2:9" x14ac:dyDescent="0.2">
      <c r="B425"/>
      <c r="C425"/>
      <c r="D425"/>
      <c r="E425"/>
      <c r="F425"/>
      <c r="G425"/>
      <c r="H425"/>
      <c r="I425"/>
    </row>
    <row r="426" spans="2:9" x14ac:dyDescent="0.2">
      <c r="B426"/>
      <c r="C426"/>
      <c r="D426"/>
      <c r="E426"/>
      <c r="F426"/>
      <c r="G426"/>
      <c r="H426"/>
      <c r="I426"/>
    </row>
    <row r="427" spans="2:9" x14ac:dyDescent="0.2">
      <c r="B427"/>
      <c r="C427"/>
      <c r="D427"/>
      <c r="E427"/>
      <c r="F427"/>
      <c r="G427"/>
      <c r="H427"/>
      <c r="I427"/>
    </row>
    <row r="428" spans="2:9" x14ac:dyDescent="0.2">
      <c r="B428"/>
      <c r="C428"/>
      <c r="D428"/>
      <c r="E428"/>
      <c r="F428"/>
      <c r="G428"/>
      <c r="H428"/>
      <c r="I428"/>
    </row>
    <row r="429" spans="2:9" x14ac:dyDescent="0.2">
      <c r="B429"/>
      <c r="C429"/>
      <c r="D429"/>
      <c r="E429"/>
      <c r="F429"/>
      <c r="G429"/>
      <c r="H429"/>
      <c r="I429"/>
    </row>
    <row r="430" spans="2:9" x14ac:dyDescent="0.2">
      <c r="B430"/>
      <c r="C430"/>
      <c r="D430"/>
      <c r="E430"/>
      <c r="F430"/>
      <c r="G430"/>
      <c r="H430"/>
      <c r="I430"/>
    </row>
    <row r="431" spans="2:9" x14ac:dyDescent="0.2">
      <c r="B431"/>
      <c r="C431"/>
      <c r="D431"/>
      <c r="E431"/>
      <c r="F431"/>
      <c r="G431"/>
      <c r="H431"/>
      <c r="I431"/>
    </row>
    <row r="432" spans="2:9" x14ac:dyDescent="0.2">
      <c r="B432"/>
      <c r="C432"/>
      <c r="D432"/>
      <c r="E432"/>
      <c r="F432"/>
      <c r="G432"/>
      <c r="H432"/>
      <c r="I432"/>
    </row>
    <row r="433" spans="2:9" x14ac:dyDescent="0.2">
      <c r="B433"/>
      <c r="C433"/>
      <c r="D433"/>
      <c r="E433"/>
      <c r="F433"/>
      <c r="G433"/>
      <c r="H433"/>
      <c r="I433"/>
    </row>
    <row r="434" spans="2:9" x14ac:dyDescent="0.2">
      <c r="B434"/>
      <c r="C434"/>
      <c r="D434"/>
      <c r="E434"/>
      <c r="F434"/>
      <c r="G434"/>
      <c r="H434"/>
      <c r="I434"/>
    </row>
    <row r="435" spans="2:9" x14ac:dyDescent="0.2">
      <c r="B435"/>
      <c r="C435"/>
      <c r="D435"/>
      <c r="E435"/>
      <c r="F435"/>
      <c r="G435"/>
      <c r="H435"/>
      <c r="I435"/>
    </row>
    <row r="436" spans="2:9" x14ac:dyDescent="0.2">
      <c r="B436"/>
      <c r="C436"/>
      <c r="D436"/>
      <c r="E436"/>
      <c r="F436"/>
      <c r="G436"/>
      <c r="H436"/>
      <c r="I436"/>
    </row>
    <row r="437" spans="2:9" x14ac:dyDescent="0.2">
      <c r="B437"/>
      <c r="C437"/>
      <c r="D437"/>
      <c r="E437"/>
      <c r="F437"/>
      <c r="G437"/>
      <c r="H437"/>
      <c r="I437"/>
    </row>
    <row r="438" spans="2:9" x14ac:dyDescent="0.2">
      <c r="B438"/>
      <c r="C438"/>
      <c r="D438"/>
      <c r="E438"/>
      <c r="F438"/>
      <c r="G438"/>
      <c r="H438"/>
      <c r="I438"/>
    </row>
    <row r="439" spans="2:9" x14ac:dyDescent="0.2">
      <c r="B439"/>
      <c r="C439"/>
      <c r="D439"/>
      <c r="E439"/>
      <c r="F439"/>
      <c r="G439"/>
      <c r="H439"/>
      <c r="I439"/>
    </row>
    <row r="440" spans="2:9" x14ac:dyDescent="0.2">
      <c r="B440"/>
      <c r="C440"/>
      <c r="D440"/>
      <c r="E440"/>
      <c r="F440"/>
      <c r="G440"/>
      <c r="H440"/>
      <c r="I440"/>
    </row>
    <row r="441" spans="2:9" x14ac:dyDescent="0.2">
      <c r="B441"/>
      <c r="C441"/>
      <c r="D441"/>
      <c r="E441"/>
      <c r="F441"/>
      <c r="G441"/>
      <c r="H441"/>
      <c r="I441"/>
    </row>
    <row r="442" spans="2:9" x14ac:dyDescent="0.2">
      <c r="B442"/>
      <c r="C442"/>
      <c r="D442"/>
      <c r="E442"/>
      <c r="F442"/>
      <c r="G442"/>
      <c r="H442"/>
      <c r="I442"/>
    </row>
    <row r="443" spans="2:9" x14ac:dyDescent="0.2">
      <c r="B443"/>
      <c r="C443"/>
      <c r="D443"/>
      <c r="E443"/>
      <c r="F443"/>
      <c r="G443"/>
      <c r="H443"/>
      <c r="I443"/>
    </row>
    <row r="444" spans="2:9" x14ac:dyDescent="0.2">
      <c r="B444"/>
      <c r="C444"/>
      <c r="D444"/>
      <c r="E444"/>
      <c r="F444"/>
      <c r="G444"/>
      <c r="H444"/>
      <c r="I444"/>
    </row>
    <row r="445" spans="2:9" x14ac:dyDescent="0.2">
      <c r="B445"/>
      <c r="C445"/>
      <c r="D445"/>
      <c r="E445"/>
      <c r="F445"/>
      <c r="G445"/>
      <c r="H445"/>
      <c r="I445"/>
    </row>
    <row r="446" spans="2:9" x14ac:dyDescent="0.2">
      <c r="B446"/>
      <c r="C446"/>
      <c r="D446"/>
      <c r="E446"/>
      <c r="F446"/>
      <c r="G446"/>
      <c r="H446"/>
      <c r="I446"/>
    </row>
    <row r="447" spans="2:9" x14ac:dyDescent="0.2">
      <c r="B447"/>
      <c r="C447"/>
      <c r="D447"/>
      <c r="E447"/>
      <c r="F447"/>
      <c r="G447"/>
      <c r="H447"/>
      <c r="I447"/>
    </row>
    <row r="448" spans="2:9" x14ac:dyDescent="0.2">
      <c r="B448"/>
      <c r="C448"/>
      <c r="D448"/>
      <c r="E448"/>
      <c r="F448"/>
      <c r="G448"/>
      <c r="H448"/>
      <c r="I448"/>
    </row>
    <row r="449" spans="2:9" x14ac:dyDescent="0.2">
      <c r="B449"/>
      <c r="C449"/>
      <c r="D449"/>
      <c r="E449"/>
      <c r="F449"/>
      <c r="G449"/>
      <c r="H449"/>
      <c r="I449"/>
    </row>
    <row r="450" spans="2:9" x14ac:dyDescent="0.2">
      <c r="B450"/>
      <c r="C450"/>
      <c r="D450"/>
      <c r="E450"/>
      <c r="F450"/>
      <c r="G450"/>
      <c r="H450"/>
      <c r="I450"/>
    </row>
    <row r="451" spans="2:9" x14ac:dyDescent="0.2">
      <c r="B451"/>
      <c r="C451"/>
      <c r="D451"/>
      <c r="E451"/>
      <c r="F451"/>
      <c r="G451"/>
      <c r="H451"/>
      <c r="I451"/>
    </row>
    <row r="452" spans="2:9" x14ac:dyDescent="0.2">
      <c r="B452"/>
      <c r="C452"/>
      <c r="D452"/>
      <c r="E452"/>
      <c r="F452"/>
      <c r="G452"/>
      <c r="H452"/>
      <c r="I452"/>
    </row>
    <row r="453" spans="2:9" x14ac:dyDescent="0.2">
      <c r="B453"/>
      <c r="C453"/>
      <c r="D453"/>
      <c r="E453"/>
      <c r="F453"/>
      <c r="G453"/>
      <c r="H453"/>
      <c r="I453"/>
    </row>
    <row r="454" spans="2:9" x14ac:dyDescent="0.2">
      <c r="B454"/>
      <c r="C454"/>
      <c r="D454"/>
      <c r="E454"/>
      <c r="F454"/>
      <c r="G454"/>
      <c r="H454"/>
      <c r="I454"/>
    </row>
    <row r="455" spans="2:9" x14ac:dyDescent="0.2">
      <c r="B455"/>
      <c r="C455"/>
      <c r="D455"/>
      <c r="E455"/>
      <c r="F455"/>
      <c r="G455"/>
      <c r="H455"/>
      <c r="I455"/>
    </row>
    <row r="456" spans="2:9" x14ac:dyDescent="0.2">
      <c r="B456"/>
      <c r="C456"/>
      <c r="D456"/>
      <c r="E456"/>
      <c r="F456"/>
      <c r="G456"/>
      <c r="H456"/>
      <c r="I456"/>
    </row>
    <row r="457" spans="2:9" x14ac:dyDescent="0.2">
      <c r="B457"/>
      <c r="C457"/>
      <c r="D457"/>
      <c r="E457"/>
      <c r="F457"/>
      <c r="G457"/>
      <c r="H457"/>
      <c r="I457"/>
    </row>
    <row r="458" spans="2:9" x14ac:dyDescent="0.2">
      <c r="B458"/>
      <c r="C458"/>
      <c r="D458"/>
      <c r="E458"/>
      <c r="F458"/>
      <c r="G458"/>
      <c r="H458"/>
      <c r="I458"/>
    </row>
    <row r="459" spans="2:9" x14ac:dyDescent="0.2">
      <c r="B459"/>
      <c r="C459"/>
      <c r="D459"/>
      <c r="E459"/>
      <c r="F459"/>
      <c r="G459"/>
      <c r="H459"/>
      <c r="I459"/>
    </row>
    <row r="460" spans="2:9" x14ac:dyDescent="0.2">
      <c r="B460"/>
      <c r="C460"/>
      <c r="D460"/>
      <c r="E460"/>
      <c r="F460"/>
      <c r="G460"/>
      <c r="H460"/>
      <c r="I460"/>
    </row>
    <row r="461" spans="2:9" x14ac:dyDescent="0.2">
      <c r="B461"/>
      <c r="C461"/>
      <c r="D461"/>
      <c r="E461"/>
      <c r="F461"/>
      <c r="G461"/>
      <c r="H461"/>
      <c r="I461"/>
    </row>
    <row r="462" spans="2:9" x14ac:dyDescent="0.2">
      <c r="B462"/>
      <c r="C462"/>
      <c r="D462"/>
      <c r="E462"/>
      <c r="F462"/>
      <c r="G462"/>
      <c r="H462"/>
      <c r="I462"/>
    </row>
    <row r="463" spans="2:9" x14ac:dyDescent="0.2">
      <c r="B463"/>
      <c r="C463"/>
      <c r="D463"/>
      <c r="E463"/>
      <c r="F463"/>
      <c r="G463"/>
      <c r="H463"/>
      <c r="I463"/>
    </row>
    <row r="464" spans="2:9" x14ac:dyDescent="0.2">
      <c r="B464"/>
      <c r="C464"/>
      <c r="D464"/>
      <c r="E464"/>
      <c r="F464"/>
      <c r="G464"/>
      <c r="H464"/>
      <c r="I464"/>
    </row>
    <row r="465" spans="2:9" x14ac:dyDescent="0.2">
      <c r="B465"/>
      <c r="C465"/>
      <c r="D465"/>
      <c r="E465"/>
      <c r="F465"/>
      <c r="G465"/>
      <c r="H465"/>
      <c r="I465"/>
    </row>
    <row r="466" spans="2:9" x14ac:dyDescent="0.2">
      <c r="B466"/>
      <c r="C466"/>
      <c r="D466"/>
      <c r="E466"/>
      <c r="F466"/>
      <c r="G466"/>
      <c r="H466"/>
      <c r="I466"/>
    </row>
    <row r="467" spans="2:9" x14ac:dyDescent="0.2">
      <c r="B467"/>
      <c r="C467"/>
      <c r="D467"/>
      <c r="E467"/>
      <c r="F467"/>
      <c r="G467"/>
      <c r="H467"/>
      <c r="I467"/>
    </row>
    <row r="468" spans="2:9" x14ac:dyDescent="0.2">
      <c r="B468"/>
      <c r="C468"/>
      <c r="D468"/>
      <c r="E468"/>
      <c r="F468"/>
      <c r="G468"/>
      <c r="H468"/>
      <c r="I468"/>
    </row>
    <row r="469" spans="2:9" x14ac:dyDescent="0.2">
      <c r="B469"/>
      <c r="C469"/>
      <c r="D469"/>
      <c r="E469"/>
      <c r="F469"/>
      <c r="G469"/>
      <c r="H469"/>
      <c r="I469"/>
    </row>
    <row r="470" spans="2:9" x14ac:dyDescent="0.2">
      <c r="B470"/>
      <c r="C470"/>
      <c r="D470"/>
      <c r="E470"/>
      <c r="F470"/>
      <c r="G470"/>
      <c r="H470"/>
      <c r="I470"/>
    </row>
    <row r="471" spans="2:9" x14ac:dyDescent="0.2">
      <c r="B471"/>
      <c r="C471"/>
      <c r="D471"/>
      <c r="E471"/>
      <c r="F471"/>
      <c r="G471"/>
      <c r="H471"/>
      <c r="I471"/>
    </row>
    <row r="472" spans="2:9" x14ac:dyDescent="0.2">
      <c r="B472"/>
      <c r="C472"/>
      <c r="D472"/>
      <c r="E472"/>
      <c r="F472"/>
      <c r="G472"/>
      <c r="H472"/>
      <c r="I472"/>
    </row>
    <row r="473" spans="2:9" x14ac:dyDescent="0.2">
      <c r="B473"/>
      <c r="C473"/>
      <c r="D473"/>
      <c r="E473"/>
      <c r="F473"/>
      <c r="G473"/>
      <c r="H473"/>
      <c r="I473"/>
    </row>
    <row r="474" spans="2:9" x14ac:dyDescent="0.2">
      <c r="B474"/>
      <c r="C474"/>
      <c r="D474"/>
      <c r="E474"/>
      <c r="F474"/>
      <c r="G474"/>
      <c r="H474"/>
      <c r="I474"/>
    </row>
    <row r="475" spans="2:9" x14ac:dyDescent="0.2">
      <c r="B475"/>
      <c r="C475"/>
      <c r="D475"/>
      <c r="E475"/>
      <c r="F475"/>
      <c r="G475"/>
      <c r="H475"/>
      <c r="I475"/>
    </row>
    <row r="476" spans="2:9" x14ac:dyDescent="0.2">
      <c r="B476"/>
      <c r="C476"/>
      <c r="D476"/>
      <c r="E476"/>
      <c r="F476"/>
      <c r="G476"/>
      <c r="H476"/>
      <c r="I476"/>
    </row>
    <row r="477" spans="2:9" x14ac:dyDescent="0.2">
      <c r="B477"/>
      <c r="C477"/>
      <c r="D477"/>
      <c r="E477"/>
      <c r="F477"/>
      <c r="G477"/>
      <c r="H477"/>
      <c r="I477"/>
    </row>
    <row r="478" spans="2:9" x14ac:dyDescent="0.2">
      <c r="B478"/>
      <c r="C478"/>
      <c r="D478"/>
      <c r="E478"/>
      <c r="F478"/>
      <c r="G478"/>
      <c r="H478"/>
      <c r="I478"/>
    </row>
    <row r="479" spans="2:9" x14ac:dyDescent="0.2">
      <c r="B479"/>
      <c r="C479"/>
      <c r="D479"/>
      <c r="E479"/>
      <c r="F479"/>
      <c r="G479"/>
      <c r="H479"/>
      <c r="I479"/>
    </row>
    <row r="480" spans="2:9" x14ac:dyDescent="0.2">
      <c r="B480"/>
      <c r="C480"/>
      <c r="D480"/>
      <c r="E480"/>
      <c r="F480"/>
      <c r="G480"/>
      <c r="H480"/>
      <c r="I480"/>
    </row>
    <row r="481" spans="2:9" x14ac:dyDescent="0.2">
      <c r="B481"/>
      <c r="C481"/>
      <c r="D481"/>
      <c r="E481"/>
      <c r="F481"/>
      <c r="G481"/>
      <c r="H481"/>
      <c r="I481"/>
    </row>
    <row r="482" spans="2:9" x14ac:dyDescent="0.2">
      <c r="B482"/>
      <c r="C482"/>
      <c r="D482"/>
      <c r="E482"/>
      <c r="F482"/>
      <c r="G482"/>
      <c r="H482"/>
      <c r="I482"/>
    </row>
    <row r="483" spans="2:9" x14ac:dyDescent="0.2">
      <c r="B483"/>
      <c r="C483"/>
      <c r="D483"/>
      <c r="E483"/>
      <c r="F483"/>
      <c r="G483"/>
      <c r="H483"/>
      <c r="I483"/>
    </row>
    <row r="484" spans="2:9" x14ac:dyDescent="0.2">
      <c r="B484"/>
      <c r="C484"/>
      <c r="D484"/>
      <c r="E484"/>
      <c r="F484"/>
      <c r="G484"/>
      <c r="H484"/>
      <c r="I484"/>
    </row>
    <row r="485" spans="2:9" x14ac:dyDescent="0.2">
      <c r="B485"/>
      <c r="C485"/>
      <c r="D485"/>
      <c r="E485"/>
      <c r="F485"/>
      <c r="G485"/>
      <c r="H485"/>
      <c r="I485"/>
    </row>
    <row r="486" spans="2:9" x14ac:dyDescent="0.2">
      <c r="B486"/>
      <c r="C486"/>
      <c r="D486"/>
      <c r="E486"/>
      <c r="F486"/>
      <c r="G486"/>
      <c r="H486"/>
      <c r="I486"/>
    </row>
    <row r="487" spans="2:9" x14ac:dyDescent="0.2">
      <c r="B487"/>
      <c r="C487"/>
      <c r="D487"/>
      <c r="E487"/>
      <c r="F487"/>
      <c r="G487"/>
      <c r="H487"/>
      <c r="I487"/>
    </row>
    <row r="488" spans="2:9" x14ac:dyDescent="0.2">
      <c r="B488"/>
      <c r="C488"/>
      <c r="D488"/>
      <c r="E488"/>
      <c r="F488"/>
      <c r="G488"/>
      <c r="H488"/>
      <c r="I488"/>
    </row>
    <row r="489" spans="2:9" x14ac:dyDescent="0.2">
      <c r="B489"/>
      <c r="C489"/>
      <c r="D489"/>
      <c r="E489"/>
      <c r="F489"/>
      <c r="G489"/>
      <c r="H489"/>
      <c r="I489"/>
    </row>
    <row r="490" spans="2:9" x14ac:dyDescent="0.2">
      <c r="B490"/>
      <c r="C490"/>
      <c r="D490"/>
      <c r="E490"/>
      <c r="F490"/>
      <c r="G490"/>
      <c r="H490"/>
      <c r="I490"/>
    </row>
    <row r="491" spans="2:9" x14ac:dyDescent="0.2">
      <c r="B491"/>
      <c r="C491"/>
      <c r="D491"/>
      <c r="E491"/>
      <c r="F491"/>
      <c r="G491"/>
      <c r="H491"/>
      <c r="I491"/>
    </row>
    <row r="492" spans="2:9" x14ac:dyDescent="0.2">
      <c r="B492"/>
      <c r="C492"/>
      <c r="D492"/>
      <c r="E492"/>
      <c r="F492"/>
      <c r="G492"/>
      <c r="H492"/>
      <c r="I492"/>
    </row>
    <row r="493" spans="2:9" x14ac:dyDescent="0.2">
      <c r="B493"/>
      <c r="C493"/>
      <c r="D493"/>
      <c r="E493"/>
      <c r="F493"/>
      <c r="G493"/>
      <c r="H493"/>
      <c r="I493"/>
    </row>
    <row r="494" spans="2:9" x14ac:dyDescent="0.2">
      <c r="B494"/>
      <c r="C494"/>
      <c r="D494"/>
      <c r="E494"/>
      <c r="F494"/>
      <c r="G494"/>
      <c r="H494"/>
      <c r="I494"/>
    </row>
    <row r="495" spans="2:9" x14ac:dyDescent="0.2">
      <c r="B495"/>
      <c r="C495"/>
      <c r="D495"/>
      <c r="E495"/>
      <c r="F495"/>
      <c r="G495"/>
      <c r="H495"/>
      <c r="I495"/>
    </row>
    <row r="496" spans="2:9" x14ac:dyDescent="0.2">
      <c r="B496"/>
      <c r="C496"/>
      <c r="D496"/>
      <c r="E496"/>
      <c r="F496"/>
      <c r="G496"/>
      <c r="H496"/>
      <c r="I496"/>
    </row>
    <row r="497" spans="2:9" x14ac:dyDescent="0.2">
      <c r="B497"/>
      <c r="C497"/>
      <c r="D497"/>
      <c r="E497"/>
      <c r="F497"/>
      <c r="G497"/>
      <c r="H497"/>
      <c r="I497"/>
    </row>
    <row r="498" spans="2:9" x14ac:dyDescent="0.2">
      <c r="B498"/>
      <c r="C498"/>
      <c r="D498"/>
      <c r="E498"/>
      <c r="F498"/>
      <c r="G498"/>
      <c r="H498"/>
      <c r="I498"/>
    </row>
    <row r="499" spans="2:9" x14ac:dyDescent="0.2">
      <c r="B499"/>
      <c r="C499"/>
      <c r="D499"/>
      <c r="E499"/>
      <c r="F499"/>
      <c r="G499"/>
      <c r="H499"/>
      <c r="I499"/>
    </row>
    <row r="500" spans="2:9" x14ac:dyDescent="0.2">
      <c r="B500"/>
      <c r="C500"/>
      <c r="D500"/>
      <c r="E500"/>
      <c r="F500"/>
      <c r="G500"/>
      <c r="H500"/>
      <c r="I500"/>
    </row>
    <row r="501" spans="2:9" x14ac:dyDescent="0.2">
      <c r="B501"/>
      <c r="C501"/>
      <c r="D501"/>
      <c r="E501"/>
      <c r="F501"/>
      <c r="G501"/>
      <c r="H501"/>
      <c r="I501"/>
    </row>
    <row r="502" spans="2:9" x14ac:dyDescent="0.2">
      <c r="B502"/>
      <c r="C502"/>
      <c r="D502"/>
      <c r="E502"/>
      <c r="F502"/>
      <c r="G502"/>
      <c r="H502"/>
      <c r="I502"/>
    </row>
    <row r="503" spans="2:9" x14ac:dyDescent="0.2">
      <c r="B503"/>
      <c r="C503"/>
      <c r="D503"/>
      <c r="E503"/>
      <c r="F503"/>
      <c r="G503"/>
      <c r="H503"/>
      <c r="I503"/>
    </row>
    <row r="504" spans="2:9" x14ac:dyDescent="0.2">
      <c r="B504"/>
      <c r="C504"/>
      <c r="D504"/>
      <c r="E504"/>
      <c r="F504"/>
      <c r="G504"/>
      <c r="H504"/>
      <c r="I504"/>
    </row>
    <row r="505" spans="2:9" x14ac:dyDescent="0.2">
      <c r="B505"/>
      <c r="C505"/>
      <c r="D505"/>
      <c r="E505"/>
      <c r="F505"/>
      <c r="G505"/>
      <c r="H505"/>
      <c r="I505"/>
    </row>
    <row r="506" spans="2:9" x14ac:dyDescent="0.2">
      <c r="B506"/>
      <c r="C506"/>
      <c r="D506"/>
      <c r="E506"/>
      <c r="F506"/>
      <c r="G506"/>
      <c r="H506"/>
      <c r="I506"/>
    </row>
    <row r="507" spans="2:9" x14ac:dyDescent="0.2">
      <c r="B507"/>
      <c r="C507"/>
      <c r="D507"/>
      <c r="E507"/>
      <c r="F507"/>
      <c r="G507"/>
      <c r="H507"/>
      <c r="I507"/>
    </row>
    <row r="508" spans="2:9" x14ac:dyDescent="0.2">
      <c r="B508"/>
      <c r="C508"/>
      <c r="D508"/>
      <c r="E508"/>
      <c r="F508"/>
      <c r="G508"/>
      <c r="H508"/>
      <c r="I508"/>
    </row>
    <row r="509" spans="2:9" x14ac:dyDescent="0.2">
      <c r="B509"/>
      <c r="C509"/>
      <c r="D509"/>
      <c r="E509"/>
      <c r="F509"/>
      <c r="G509"/>
      <c r="H509"/>
      <c r="I509"/>
    </row>
    <row r="510" spans="2:9" x14ac:dyDescent="0.2">
      <c r="B510"/>
      <c r="C510"/>
      <c r="D510"/>
      <c r="E510"/>
      <c r="F510"/>
      <c r="G510"/>
      <c r="H510"/>
      <c r="I510"/>
    </row>
    <row r="511" spans="2:9" x14ac:dyDescent="0.2">
      <c r="B511"/>
      <c r="C511"/>
      <c r="D511"/>
      <c r="E511"/>
      <c r="F511"/>
      <c r="G511"/>
      <c r="H511"/>
      <c r="I511"/>
    </row>
    <row r="512" spans="2:9" x14ac:dyDescent="0.2">
      <c r="B512"/>
      <c r="C512"/>
      <c r="D512"/>
      <c r="E512"/>
      <c r="F512"/>
      <c r="G512"/>
      <c r="H512"/>
      <c r="I512"/>
    </row>
    <row r="513" spans="2:9" x14ac:dyDescent="0.2">
      <c r="B513"/>
      <c r="C513"/>
      <c r="D513"/>
      <c r="E513"/>
      <c r="F513"/>
      <c r="G513"/>
      <c r="H513"/>
      <c r="I513"/>
    </row>
    <row r="514" spans="2:9" x14ac:dyDescent="0.2">
      <c r="B514"/>
      <c r="C514"/>
      <c r="D514"/>
      <c r="E514"/>
      <c r="F514"/>
      <c r="G514"/>
      <c r="H514"/>
      <c r="I514"/>
    </row>
    <row r="515" spans="2:9" x14ac:dyDescent="0.2">
      <c r="B515"/>
      <c r="C515"/>
      <c r="D515"/>
      <c r="E515"/>
      <c r="F515"/>
      <c r="G515"/>
      <c r="H515"/>
      <c r="I515"/>
    </row>
    <row r="516" spans="2:9" x14ac:dyDescent="0.2">
      <c r="B516"/>
      <c r="C516"/>
      <c r="D516"/>
      <c r="E516"/>
      <c r="F516"/>
      <c r="G516"/>
      <c r="H516"/>
      <c r="I516"/>
    </row>
    <row r="517" spans="2:9" x14ac:dyDescent="0.2">
      <c r="B517"/>
      <c r="C517"/>
      <c r="D517"/>
      <c r="E517"/>
      <c r="F517"/>
      <c r="G517"/>
      <c r="H517"/>
      <c r="I517"/>
    </row>
    <row r="518" spans="2:9" x14ac:dyDescent="0.2">
      <c r="B518"/>
      <c r="C518"/>
      <c r="D518"/>
      <c r="E518"/>
      <c r="F518"/>
      <c r="G518"/>
      <c r="H518"/>
      <c r="I518"/>
    </row>
    <row r="519" spans="2:9" x14ac:dyDescent="0.2">
      <c r="B519"/>
      <c r="C519"/>
      <c r="D519"/>
      <c r="E519"/>
      <c r="F519"/>
      <c r="G519"/>
      <c r="H519"/>
      <c r="I519"/>
    </row>
    <row r="520" spans="2:9" x14ac:dyDescent="0.2">
      <c r="B520"/>
      <c r="C520"/>
      <c r="D520"/>
      <c r="E520"/>
      <c r="F520"/>
      <c r="G520"/>
      <c r="H520"/>
      <c r="I520"/>
    </row>
    <row r="521" spans="2:9" x14ac:dyDescent="0.2">
      <c r="B521"/>
      <c r="C521"/>
      <c r="D521"/>
      <c r="E521"/>
      <c r="F521"/>
      <c r="G521"/>
      <c r="H521"/>
      <c r="I521"/>
    </row>
    <row r="522" spans="2:9" x14ac:dyDescent="0.2">
      <c r="B522"/>
      <c r="C522"/>
      <c r="D522"/>
      <c r="E522"/>
      <c r="F522"/>
      <c r="G522"/>
      <c r="H522"/>
      <c r="I522"/>
    </row>
    <row r="523" spans="2:9" x14ac:dyDescent="0.2">
      <c r="B523"/>
      <c r="C523"/>
      <c r="D523"/>
      <c r="E523"/>
      <c r="F523"/>
      <c r="G523"/>
      <c r="H523"/>
      <c r="I523"/>
    </row>
    <row r="524" spans="2:9" x14ac:dyDescent="0.2">
      <c r="B524"/>
      <c r="C524"/>
      <c r="D524"/>
      <c r="E524"/>
      <c r="F524"/>
      <c r="G524"/>
      <c r="H524"/>
      <c r="I524"/>
    </row>
    <row r="525" spans="2:9" x14ac:dyDescent="0.2">
      <c r="B525"/>
      <c r="C525"/>
      <c r="D525"/>
      <c r="E525"/>
      <c r="F525"/>
      <c r="G525"/>
      <c r="H525"/>
      <c r="I525"/>
    </row>
    <row r="526" spans="2:9" x14ac:dyDescent="0.2">
      <c r="B526"/>
      <c r="C526"/>
      <c r="D526"/>
      <c r="E526"/>
      <c r="F526"/>
      <c r="G526"/>
      <c r="H526"/>
      <c r="I526"/>
    </row>
    <row r="527" spans="2:9" x14ac:dyDescent="0.2">
      <c r="B527"/>
      <c r="C527"/>
      <c r="D527"/>
      <c r="E527"/>
      <c r="F527"/>
      <c r="G527"/>
      <c r="H527"/>
      <c r="I527"/>
    </row>
    <row r="528" spans="2:9" x14ac:dyDescent="0.2">
      <c r="B528"/>
      <c r="C528"/>
      <c r="D528"/>
      <c r="E528"/>
      <c r="F528"/>
      <c r="G528"/>
      <c r="H528"/>
      <c r="I528"/>
    </row>
    <row r="529" spans="2:9" x14ac:dyDescent="0.2">
      <c r="B529"/>
      <c r="C529"/>
      <c r="D529"/>
      <c r="E529"/>
      <c r="F529"/>
      <c r="G529"/>
      <c r="H529"/>
      <c r="I529"/>
    </row>
    <row r="530" spans="2:9" x14ac:dyDescent="0.2">
      <c r="B530"/>
      <c r="C530"/>
      <c r="D530"/>
      <c r="E530"/>
      <c r="F530"/>
      <c r="G530"/>
      <c r="H530"/>
      <c r="I530"/>
    </row>
    <row r="531" spans="2:9" x14ac:dyDescent="0.2">
      <c r="B531"/>
      <c r="C531"/>
      <c r="D531"/>
      <c r="E531"/>
      <c r="F531"/>
      <c r="G531"/>
      <c r="H531"/>
      <c r="I531"/>
    </row>
    <row r="532" spans="2:9" x14ac:dyDescent="0.2">
      <c r="B532"/>
      <c r="C532"/>
      <c r="D532"/>
      <c r="E532"/>
      <c r="F532"/>
      <c r="G532"/>
      <c r="H532"/>
      <c r="I532"/>
    </row>
    <row r="533" spans="2:9" x14ac:dyDescent="0.2">
      <c r="B533"/>
      <c r="C533"/>
      <c r="D533"/>
      <c r="E533"/>
      <c r="F533"/>
      <c r="G533"/>
      <c r="H533"/>
      <c r="I533"/>
    </row>
    <row r="534" spans="2:9" x14ac:dyDescent="0.2">
      <c r="B534"/>
      <c r="C534"/>
      <c r="D534"/>
      <c r="E534"/>
      <c r="F534"/>
      <c r="G534"/>
      <c r="H534"/>
      <c r="I534"/>
    </row>
    <row r="535" spans="2:9" x14ac:dyDescent="0.2">
      <c r="B535"/>
      <c r="C535"/>
      <c r="D535"/>
      <c r="E535"/>
      <c r="F535"/>
      <c r="G535"/>
      <c r="H535"/>
      <c r="I535"/>
    </row>
    <row r="536" spans="2:9" x14ac:dyDescent="0.2">
      <c r="B536"/>
      <c r="C536"/>
      <c r="D536"/>
      <c r="E536"/>
      <c r="F536"/>
      <c r="G536"/>
      <c r="H536"/>
      <c r="I536"/>
    </row>
    <row r="537" spans="2:9" x14ac:dyDescent="0.2">
      <c r="B537"/>
      <c r="C537"/>
      <c r="D537"/>
      <c r="E537"/>
      <c r="F537"/>
      <c r="G537"/>
      <c r="H537"/>
      <c r="I537"/>
    </row>
    <row r="538" spans="2:9" x14ac:dyDescent="0.2">
      <c r="B538"/>
      <c r="C538"/>
      <c r="D538"/>
      <c r="E538"/>
      <c r="F538"/>
      <c r="G538"/>
      <c r="H538"/>
      <c r="I538"/>
    </row>
    <row r="539" spans="2:9" x14ac:dyDescent="0.2">
      <c r="B539"/>
      <c r="C539"/>
      <c r="D539"/>
      <c r="E539"/>
      <c r="F539"/>
      <c r="G539"/>
      <c r="H539"/>
      <c r="I539"/>
    </row>
    <row r="540" spans="2:9" x14ac:dyDescent="0.2">
      <c r="B540"/>
      <c r="C540"/>
      <c r="D540"/>
      <c r="E540"/>
      <c r="F540"/>
      <c r="G540"/>
      <c r="H540"/>
      <c r="I540"/>
    </row>
    <row r="541" spans="2:9" x14ac:dyDescent="0.2">
      <c r="B541"/>
      <c r="C541"/>
      <c r="D541"/>
      <c r="E541"/>
      <c r="F541"/>
      <c r="G541"/>
      <c r="H541"/>
      <c r="I541"/>
    </row>
    <row r="542" spans="2:9" x14ac:dyDescent="0.2">
      <c r="B542"/>
      <c r="C542"/>
      <c r="D542"/>
      <c r="E542"/>
      <c r="F542"/>
      <c r="G542"/>
      <c r="H542"/>
      <c r="I542"/>
    </row>
    <row r="543" spans="2:9" x14ac:dyDescent="0.2">
      <c r="B543"/>
      <c r="C543"/>
      <c r="D543"/>
      <c r="E543"/>
      <c r="F543"/>
      <c r="G543"/>
      <c r="H543"/>
      <c r="I543"/>
    </row>
    <row r="544" spans="2:9" x14ac:dyDescent="0.2">
      <c r="B544"/>
      <c r="C544"/>
      <c r="D544"/>
      <c r="E544"/>
      <c r="F544"/>
      <c r="G544"/>
      <c r="H544"/>
      <c r="I544"/>
    </row>
    <row r="545" spans="2:9" x14ac:dyDescent="0.2">
      <c r="B545"/>
      <c r="C545"/>
      <c r="D545"/>
      <c r="E545"/>
      <c r="F545"/>
      <c r="G545"/>
      <c r="H545"/>
      <c r="I545"/>
    </row>
    <row r="546" spans="2:9" x14ac:dyDescent="0.2">
      <c r="B546"/>
      <c r="C546"/>
      <c r="D546"/>
      <c r="E546"/>
      <c r="F546"/>
      <c r="G546"/>
      <c r="H546"/>
      <c r="I546"/>
    </row>
    <row r="547" spans="2:9" x14ac:dyDescent="0.2">
      <c r="B547"/>
      <c r="C547"/>
      <c r="D547"/>
      <c r="E547"/>
      <c r="F547"/>
      <c r="G547"/>
      <c r="H547"/>
      <c r="I547"/>
    </row>
    <row r="548" spans="2:9" x14ac:dyDescent="0.2">
      <c r="B548"/>
      <c r="C548"/>
      <c r="D548"/>
      <c r="E548"/>
      <c r="F548"/>
      <c r="G548"/>
      <c r="H548"/>
      <c r="I548"/>
    </row>
    <row r="549" spans="2:9" x14ac:dyDescent="0.2">
      <c r="B549"/>
      <c r="C549"/>
      <c r="D549"/>
      <c r="E549"/>
      <c r="F549"/>
      <c r="G549"/>
      <c r="H549"/>
      <c r="I549"/>
    </row>
    <row r="550" spans="2:9" x14ac:dyDescent="0.2">
      <c r="B550"/>
      <c r="C550"/>
      <c r="D550"/>
      <c r="E550"/>
      <c r="F550"/>
      <c r="G550"/>
      <c r="H550"/>
      <c r="I550"/>
    </row>
    <row r="551" spans="2:9" x14ac:dyDescent="0.2">
      <c r="B551"/>
      <c r="C551"/>
      <c r="D551"/>
      <c r="E551"/>
      <c r="F551"/>
      <c r="G551"/>
      <c r="H551"/>
      <c r="I551"/>
    </row>
    <row r="552" spans="2:9" x14ac:dyDescent="0.2">
      <c r="B552"/>
      <c r="C552"/>
      <c r="D552"/>
      <c r="E552"/>
      <c r="F552"/>
      <c r="G552"/>
      <c r="H552"/>
      <c r="I552"/>
    </row>
    <row r="553" spans="2:9" x14ac:dyDescent="0.2">
      <c r="B553"/>
      <c r="C553"/>
      <c r="D553"/>
      <c r="E553"/>
      <c r="F553"/>
      <c r="G553"/>
      <c r="H553"/>
      <c r="I553"/>
    </row>
    <row r="554" spans="2:9" x14ac:dyDescent="0.2">
      <c r="B554"/>
      <c r="C554"/>
      <c r="D554"/>
      <c r="E554"/>
      <c r="F554"/>
      <c r="G554"/>
      <c r="H554"/>
      <c r="I554"/>
    </row>
    <row r="555" spans="2:9" x14ac:dyDescent="0.2">
      <c r="B555"/>
      <c r="C555"/>
      <c r="D555"/>
      <c r="E555"/>
      <c r="F555"/>
      <c r="G555"/>
      <c r="H555"/>
      <c r="I555"/>
    </row>
    <row r="556" spans="2:9" x14ac:dyDescent="0.2">
      <c r="B556"/>
      <c r="C556"/>
      <c r="D556"/>
      <c r="E556"/>
      <c r="F556"/>
      <c r="G556"/>
      <c r="H556"/>
      <c r="I556"/>
    </row>
    <row r="557" spans="2:9" x14ac:dyDescent="0.2">
      <c r="B557"/>
      <c r="C557"/>
      <c r="D557"/>
      <c r="E557"/>
      <c r="F557"/>
      <c r="G557"/>
      <c r="H557"/>
      <c r="I557"/>
    </row>
    <row r="558" spans="2:9" x14ac:dyDescent="0.2">
      <c r="B558"/>
      <c r="C558"/>
      <c r="D558"/>
      <c r="E558"/>
      <c r="F558"/>
      <c r="G558"/>
      <c r="H558"/>
      <c r="I558"/>
    </row>
    <row r="559" spans="2:9" x14ac:dyDescent="0.2">
      <c r="B559"/>
      <c r="C559"/>
      <c r="D559"/>
      <c r="E559"/>
      <c r="F559"/>
      <c r="G559"/>
      <c r="H559"/>
      <c r="I559"/>
    </row>
    <row r="560" spans="2:9" x14ac:dyDescent="0.2">
      <c r="B560"/>
      <c r="C560"/>
      <c r="D560"/>
      <c r="E560"/>
      <c r="F560"/>
      <c r="G560"/>
      <c r="H560"/>
      <c r="I560"/>
    </row>
    <row r="561" spans="2:9" x14ac:dyDescent="0.2">
      <c r="B561"/>
      <c r="C561"/>
      <c r="D561"/>
      <c r="E561"/>
      <c r="F561"/>
      <c r="G561"/>
      <c r="H561"/>
      <c r="I561"/>
    </row>
    <row r="562" spans="2:9" x14ac:dyDescent="0.2">
      <c r="B562"/>
      <c r="C562"/>
      <c r="D562"/>
      <c r="E562"/>
      <c r="F562"/>
      <c r="G562"/>
      <c r="H562"/>
      <c r="I562"/>
    </row>
    <row r="563" spans="2:9" x14ac:dyDescent="0.2">
      <c r="B563"/>
      <c r="C563"/>
      <c r="D563"/>
      <c r="E563"/>
      <c r="F563"/>
      <c r="G563"/>
      <c r="H563"/>
      <c r="I563"/>
    </row>
    <row r="564" spans="2:9" x14ac:dyDescent="0.2">
      <c r="B564"/>
      <c r="C564"/>
      <c r="D564"/>
      <c r="E564"/>
      <c r="F564"/>
      <c r="G564"/>
      <c r="H564"/>
      <c r="I564"/>
    </row>
    <row r="565" spans="2:9" x14ac:dyDescent="0.2">
      <c r="B565"/>
      <c r="C565"/>
      <c r="D565"/>
      <c r="E565"/>
      <c r="F565"/>
      <c r="G565"/>
      <c r="H565"/>
      <c r="I565"/>
    </row>
    <row r="566" spans="2:9" x14ac:dyDescent="0.2">
      <c r="B566"/>
      <c r="C566"/>
      <c r="D566"/>
      <c r="E566"/>
      <c r="F566"/>
      <c r="G566"/>
      <c r="H566"/>
      <c r="I566"/>
    </row>
    <row r="567" spans="2:9" x14ac:dyDescent="0.2">
      <c r="B567"/>
      <c r="C567"/>
      <c r="D567"/>
      <c r="E567"/>
      <c r="F567"/>
      <c r="G567"/>
      <c r="H567"/>
      <c r="I567"/>
    </row>
    <row r="568" spans="2:9" x14ac:dyDescent="0.2">
      <c r="B568"/>
      <c r="C568"/>
      <c r="D568"/>
      <c r="E568"/>
      <c r="F568"/>
      <c r="G568"/>
      <c r="H568"/>
      <c r="I568"/>
    </row>
    <row r="569" spans="2:9" x14ac:dyDescent="0.2">
      <c r="B569"/>
      <c r="C569"/>
      <c r="D569"/>
      <c r="E569"/>
      <c r="F569"/>
      <c r="G569"/>
      <c r="H569"/>
      <c r="I569"/>
    </row>
    <row r="570" spans="2:9" x14ac:dyDescent="0.2">
      <c r="B570"/>
      <c r="C570"/>
      <c r="D570"/>
      <c r="E570"/>
      <c r="F570"/>
      <c r="G570"/>
      <c r="H570"/>
      <c r="I570"/>
    </row>
    <row r="571" spans="2:9" x14ac:dyDescent="0.2">
      <c r="B571"/>
      <c r="C571"/>
      <c r="D571"/>
      <c r="E571"/>
      <c r="F571"/>
      <c r="G571"/>
      <c r="H571"/>
      <c r="I571"/>
    </row>
    <row r="572" spans="2:9" x14ac:dyDescent="0.2">
      <c r="B572"/>
      <c r="C572"/>
      <c r="D572"/>
      <c r="E572"/>
      <c r="F572"/>
      <c r="G572"/>
      <c r="H572"/>
      <c r="I572"/>
    </row>
    <row r="573" spans="2:9" x14ac:dyDescent="0.2">
      <c r="B573"/>
      <c r="C573"/>
      <c r="D573"/>
      <c r="E573"/>
      <c r="F573"/>
      <c r="G573"/>
      <c r="H573"/>
      <c r="I573"/>
    </row>
    <row r="574" spans="2:9" x14ac:dyDescent="0.2">
      <c r="B574"/>
      <c r="C574"/>
      <c r="D574"/>
      <c r="E574"/>
      <c r="F574"/>
      <c r="G574"/>
      <c r="H574"/>
      <c r="I574"/>
    </row>
    <row r="575" spans="2:9" x14ac:dyDescent="0.2">
      <c r="B575"/>
      <c r="C575"/>
      <c r="D575"/>
      <c r="E575"/>
      <c r="F575"/>
      <c r="G575"/>
      <c r="H575"/>
      <c r="I575"/>
    </row>
    <row r="576" spans="2:9" x14ac:dyDescent="0.2">
      <c r="B576"/>
      <c r="C576"/>
      <c r="D576"/>
      <c r="E576"/>
      <c r="F576"/>
      <c r="G576"/>
      <c r="H576"/>
      <c r="I576"/>
    </row>
    <row r="577" spans="2:9" x14ac:dyDescent="0.2">
      <c r="B577"/>
      <c r="C577"/>
      <c r="D577"/>
      <c r="E577"/>
      <c r="F577"/>
      <c r="G577"/>
      <c r="H577"/>
      <c r="I577"/>
    </row>
    <row r="578" spans="2:9" x14ac:dyDescent="0.2">
      <c r="B578"/>
      <c r="C578"/>
      <c r="D578"/>
      <c r="E578"/>
      <c r="F578"/>
      <c r="G578"/>
      <c r="H578"/>
      <c r="I578"/>
    </row>
    <row r="579" spans="2:9" x14ac:dyDescent="0.2">
      <c r="B579"/>
      <c r="C579"/>
      <c r="D579"/>
      <c r="E579"/>
      <c r="F579"/>
      <c r="G579"/>
      <c r="H579"/>
      <c r="I579"/>
    </row>
    <row r="580" spans="2:9" x14ac:dyDescent="0.2">
      <c r="B580"/>
      <c r="C580"/>
      <c r="D580"/>
      <c r="E580"/>
      <c r="F580"/>
      <c r="G580"/>
      <c r="H580"/>
      <c r="I580"/>
    </row>
    <row r="581" spans="2:9" x14ac:dyDescent="0.2">
      <c r="B581"/>
      <c r="C581"/>
      <c r="D581"/>
      <c r="E581"/>
      <c r="F581"/>
      <c r="G581"/>
      <c r="H581"/>
      <c r="I581"/>
    </row>
    <row r="582" spans="2:9" x14ac:dyDescent="0.2">
      <c r="B582"/>
      <c r="C582"/>
      <c r="D582"/>
      <c r="E582"/>
      <c r="F582"/>
      <c r="G582"/>
      <c r="H582"/>
      <c r="I582"/>
    </row>
    <row r="583" spans="2:9" x14ac:dyDescent="0.2">
      <c r="B583"/>
      <c r="C583"/>
      <c r="D583"/>
      <c r="E583"/>
      <c r="F583"/>
      <c r="G583"/>
      <c r="H583"/>
      <c r="I583"/>
    </row>
    <row r="584" spans="2:9" x14ac:dyDescent="0.2">
      <c r="B584"/>
      <c r="C584"/>
      <c r="D584"/>
      <c r="E584"/>
      <c r="F584"/>
      <c r="G584"/>
      <c r="H584"/>
      <c r="I584"/>
    </row>
    <row r="585" spans="2:9" x14ac:dyDescent="0.2">
      <c r="B585"/>
      <c r="C585"/>
      <c r="D585"/>
      <c r="E585"/>
      <c r="F585"/>
      <c r="G585"/>
      <c r="H585"/>
      <c r="I585"/>
    </row>
    <row r="586" spans="2:9" x14ac:dyDescent="0.2">
      <c r="B586"/>
      <c r="C586"/>
      <c r="D586"/>
      <c r="E586"/>
      <c r="F586"/>
      <c r="G586"/>
      <c r="H586"/>
      <c r="I586"/>
    </row>
    <row r="587" spans="2:9" x14ac:dyDescent="0.2">
      <c r="B587"/>
      <c r="C587"/>
      <c r="D587"/>
      <c r="E587"/>
      <c r="F587"/>
      <c r="G587"/>
      <c r="H587"/>
      <c r="I587"/>
    </row>
    <row r="588" spans="2:9" x14ac:dyDescent="0.2">
      <c r="B588"/>
      <c r="C588"/>
      <c r="D588"/>
      <c r="E588"/>
      <c r="F588"/>
      <c r="G588"/>
      <c r="H588"/>
      <c r="I588"/>
    </row>
    <row r="589" spans="2:9" x14ac:dyDescent="0.2">
      <c r="B589"/>
      <c r="C589"/>
      <c r="D589"/>
      <c r="E589"/>
      <c r="F589"/>
      <c r="G589"/>
      <c r="H589"/>
      <c r="I589"/>
    </row>
    <row r="590" spans="2:9" x14ac:dyDescent="0.2">
      <c r="B590"/>
      <c r="C590"/>
      <c r="D590"/>
      <c r="E590"/>
      <c r="F590"/>
      <c r="G590"/>
      <c r="H590"/>
      <c r="I590"/>
    </row>
    <row r="591" spans="2:9" x14ac:dyDescent="0.2">
      <c r="B591"/>
      <c r="C591"/>
      <c r="D591"/>
      <c r="E591"/>
      <c r="F591"/>
      <c r="G591"/>
      <c r="H591"/>
      <c r="I591"/>
    </row>
    <row r="592" spans="2:9" x14ac:dyDescent="0.2">
      <c r="B592"/>
      <c r="C592"/>
      <c r="D592"/>
      <c r="E592"/>
      <c r="F592"/>
      <c r="G592"/>
      <c r="H592"/>
      <c r="I592"/>
    </row>
    <row r="593" spans="2:9" x14ac:dyDescent="0.2">
      <c r="B593"/>
      <c r="C593"/>
      <c r="D593"/>
      <c r="E593"/>
      <c r="F593"/>
      <c r="G593"/>
      <c r="H593"/>
      <c r="I593"/>
    </row>
    <row r="594" spans="2:9" x14ac:dyDescent="0.2">
      <c r="B594"/>
      <c r="C594"/>
      <c r="D594"/>
      <c r="E594"/>
      <c r="F594"/>
      <c r="G594"/>
      <c r="H594"/>
      <c r="I594"/>
    </row>
    <row r="595" spans="2:9" x14ac:dyDescent="0.2">
      <c r="B595"/>
      <c r="C595"/>
      <c r="D595"/>
      <c r="E595"/>
      <c r="F595"/>
      <c r="G595"/>
      <c r="H595"/>
      <c r="I595"/>
    </row>
    <row r="596" spans="2:9" x14ac:dyDescent="0.2">
      <c r="B596"/>
      <c r="C596"/>
      <c r="D596"/>
      <c r="E596"/>
      <c r="F596"/>
      <c r="G596"/>
      <c r="H596"/>
      <c r="I596"/>
    </row>
    <row r="597" spans="2:9" x14ac:dyDescent="0.2">
      <c r="B597"/>
      <c r="C597"/>
      <c r="D597"/>
      <c r="E597"/>
      <c r="F597"/>
      <c r="G597"/>
      <c r="H597"/>
      <c r="I597"/>
    </row>
    <row r="598" spans="2:9" x14ac:dyDescent="0.2">
      <c r="B598"/>
      <c r="C598"/>
      <c r="D598"/>
      <c r="E598"/>
      <c r="F598"/>
      <c r="G598"/>
      <c r="H598"/>
      <c r="I598"/>
    </row>
    <row r="599" spans="2:9" x14ac:dyDescent="0.2">
      <c r="B599"/>
      <c r="C599"/>
      <c r="D599"/>
      <c r="E599"/>
      <c r="F599"/>
      <c r="G599"/>
      <c r="H599"/>
      <c r="I599"/>
    </row>
    <row r="600" spans="2:9" x14ac:dyDescent="0.2">
      <c r="B600"/>
      <c r="C600"/>
      <c r="D600"/>
      <c r="E600"/>
      <c r="F600"/>
      <c r="G600"/>
      <c r="H600"/>
      <c r="I600"/>
    </row>
    <row r="601" spans="2:9" x14ac:dyDescent="0.2">
      <c r="B601"/>
      <c r="C601"/>
      <c r="D601"/>
      <c r="E601"/>
      <c r="F601"/>
      <c r="G601"/>
      <c r="H601"/>
      <c r="I601"/>
    </row>
    <row r="602" spans="2:9" x14ac:dyDescent="0.2">
      <c r="B602"/>
      <c r="C602"/>
      <c r="D602"/>
      <c r="E602"/>
      <c r="F602"/>
      <c r="G602"/>
      <c r="H602"/>
      <c r="I602"/>
    </row>
    <row r="603" spans="2:9" x14ac:dyDescent="0.2">
      <c r="B603"/>
      <c r="C603"/>
      <c r="D603"/>
      <c r="E603"/>
      <c r="F603"/>
      <c r="G603"/>
      <c r="H603"/>
      <c r="I603"/>
    </row>
    <row r="604" spans="2:9" x14ac:dyDescent="0.2">
      <c r="B604"/>
      <c r="C604"/>
      <c r="D604"/>
      <c r="E604"/>
      <c r="F604"/>
      <c r="G604"/>
      <c r="H604"/>
      <c r="I604"/>
    </row>
    <row r="605" spans="2:9" x14ac:dyDescent="0.2">
      <c r="B605"/>
      <c r="C605"/>
      <c r="D605"/>
      <c r="E605"/>
      <c r="F605"/>
      <c r="G605"/>
      <c r="H605"/>
      <c r="I605"/>
    </row>
    <row r="606" spans="2:9" x14ac:dyDescent="0.2">
      <c r="B606"/>
      <c r="C606"/>
      <c r="D606"/>
      <c r="E606"/>
      <c r="F606"/>
      <c r="G606"/>
      <c r="H606"/>
      <c r="I606"/>
    </row>
    <row r="607" spans="2:9" x14ac:dyDescent="0.2">
      <c r="B607"/>
      <c r="C607"/>
      <c r="D607"/>
      <c r="E607"/>
      <c r="F607"/>
      <c r="G607"/>
      <c r="H607"/>
      <c r="I607"/>
    </row>
    <row r="608" spans="2:9" x14ac:dyDescent="0.2">
      <c r="B608"/>
      <c r="C608"/>
      <c r="D608"/>
      <c r="E608"/>
      <c r="F608"/>
      <c r="G608"/>
      <c r="H608"/>
      <c r="I608"/>
    </row>
    <row r="609" spans="2:9" x14ac:dyDescent="0.2">
      <c r="B609"/>
      <c r="C609"/>
      <c r="D609"/>
      <c r="E609"/>
      <c r="F609"/>
      <c r="G609"/>
      <c r="H609"/>
      <c r="I609"/>
    </row>
    <row r="610" spans="2:9" x14ac:dyDescent="0.2">
      <c r="B610"/>
      <c r="C610"/>
      <c r="D610"/>
      <c r="E610"/>
      <c r="F610"/>
      <c r="G610"/>
      <c r="H610"/>
      <c r="I610"/>
    </row>
    <row r="611" spans="2:9" x14ac:dyDescent="0.2">
      <c r="B611"/>
      <c r="C611"/>
      <c r="D611"/>
      <c r="E611"/>
      <c r="F611"/>
      <c r="G611"/>
      <c r="H611"/>
      <c r="I611"/>
    </row>
    <row r="612" spans="2:9" x14ac:dyDescent="0.2">
      <c r="B612"/>
      <c r="C612"/>
      <c r="D612"/>
      <c r="E612"/>
      <c r="F612"/>
      <c r="G612"/>
      <c r="H612"/>
      <c r="I612"/>
    </row>
    <row r="613" spans="2:9" x14ac:dyDescent="0.2">
      <c r="B613"/>
      <c r="C613"/>
      <c r="D613"/>
      <c r="E613"/>
      <c r="F613"/>
      <c r="G613"/>
      <c r="H613"/>
      <c r="I613"/>
    </row>
    <row r="614" spans="2:9" x14ac:dyDescent="0.2">
      <c r="B614"/>
      <c r="C614"/>
      <c r="D614"/>
      <c r="E614"/>
      <c r="F614"/>
      <c r="G614"/>
      <c r="H614"/>
      <c r="I614"/>
    </row>
    <row r="615" spans="2:9" x14ac:dyDescent="0.2">
      <c r="B615"/>
      <c r="C615"/>
      <c r="D615"/>
      <c r="E615"/>
      <c r="F615"/>
      <c r="G615"/>
      <c r="H615"/>
      <c r="I615"/>
    </row>
    <row r="616" spans="2:9" x14ac:dyDescent="0.2">
      <c r="B616"/>
      <c r="C616"/>
      <c r="D616"/>
      <c r="E616"/>
      <c r="F616"/>
      <c r="G616"/>
      <c r="H616"/>
      <c r="I616"/>
    </row>
    <row r="617" spans="2:9" x14ac:dyDescent="0.2">
      <c r="B617"/>
      <c r="C617"/>
      <c r="D617"/>
      <c r="E617"/>
      <c r="F617"/>
      <c r="G617"/>
      <c r="H617"/>
      <c r="I617"/>
    </row>
    <row r="618" spans="2:9" x14ac:dyDescent="0.2">
      <c r="B618"/>
      <c r="C618"/>
      <c r="D618"/>
      <c r="E618"/>
      <c r="F618"/>
      <c r="G618"/>
      <c r="H618"/>
      <c r="I618"/>
    </row>
    <row r="619" spans="2:9" x14ac:dyDescent="0.2">
      <c r="B619"/>
      <c r="C619"/>
      <c r="D619"/>
      <c r="E619"/>
      <c r="F619"/>
      <c r="G619"/>
      <c r="H619"/>
      <c r="I619"/>
    </row>
    <row r="620" spans="2:9" x14ac:dyDescent="0.2">
      <c r="B620"/>
      <c r="C620"/>
      <c r="D620"/>
      <c r="E620"/>
      <c r="F620"/>
      <c r="G620"/>
      <c r="H620"/>
      <c r="I620"/>
    </row>
    <row r="621" spans="2:9" x14ac:dyDescent="0.2">
      <c r="B621"/>
      <c r="C621"/>
      <c r="D621"/>
      <c r="E621"/>
      <c r="F621"/>
      <c r="G621"/>
      <c r="H621"/>
      <c r="I621"/>
    </row>
    <row r="622" spans="2:9" x14ac:dyDescent="0.2">
      <c r="B622"/>
      <c r="C622"/>
      <c r="D622"/>
      <c r="E622"/>
      <c r="F622"/>
      <c r="G622"/>
      <c r="H622"/>
      <c r="I622"/>
    </row>
    <row r="623" spans="2:9" x14ac:dyDescent="0.2">
      <c r="B623"/>
      <c r="C623"/>
      <c r="D623"/>
      <c r="E623"/>
      <c r="F623"/>
      <c r="G623"/>
      <c r="H623"/>
      <c r="I623"/>
    </row>
    <row r="624" spans="2:9" x14ac:dyDescent="0.2">
      <c r="B624"/>
      <c r="C624"/>
      <c r="D624"/>
      <c r="E624"/>
      <c r="F624"/>
      <c r="G624"/>
      <c r="H624"/>
      <c r="I624"/>
    </row>
    <row r="625" spans="2:9" x14ac:dyDescent="0.2">
      <c r="B625"/>
      <c r="C625"/>
      <c r="D625"/>
      <c r="E625"/>
      <c r="F625"/>
      <c r="G625"/>
      <c r="H625"/>
      <c r="I625"/>
    </row>
    <row r="626" spans="2:9" x14ac:dyDescent="0.2">
      <c r="B626"/>
      <c r="C626"/>
      <c r="D626"/>
      <c r="E626"/>
      <c r="F626"/>
      <c r="G626"/>
      <c r="H626"/>
      <c r="I626"/>
    </row>
    <row r="627" spans="2:9" x14ac:dyDescent="0.2">
      <c r="B627"/>
      <c r="C627"/>
      <c r="D627"/>
      <c r="E627"/>
      <c r="F627"/>
      <c r="G627"/>
      <c r="H627"/>
      <c r="I627"/>
    </row>
    <row r="628" spans="2:9" x14ac:dyDescent="0.2">
      <c r="B628"/>
      <c r="C628"/>
      <c r="D628"/>
      <c r="E628"/>
      <c r="F628"/>
      <c r="G628"/>
      <c r="H628"/>
      <c r="I628"/>
    </row>
    <row r="629" spans="2:9" x14ac:dyDescent="0.2">
      <c r="B629"/>
      <c r="C629"/>
      <c r="D629"/>
      <c r="E629"/>
      <c r="F629"/>
      <c r="G629"/>
      <c r="H629"/>
      <c r="I629"/>
    </row>
    <row r="630" spans="2:9" x14ac:dyDescent="0.2">
      <c r="B630"/>
      <c r="C630"/>
      <c r="D630"/>
      <c r="E630"/>
      <c r="F630"/>
      <c r="G630"/>
      <c r="H630"/>
      <c r="I630"/>
    </row>
    <row r="631" spans="2:9" x14ac:dyDescent="0.2">
      <c r="B631"/>
      <c r="C631"/>
      <c r="D631"/>
      <c r="E631"/>
      <c r="F631"/>
      <c r="G631"/>
      <c r="H631"/>
      <c r="I631"/>
    </row>
    <row r="632" spans="2:9" x14ac:dyDescent="0.2">
      <c r="B632"/>
      <c r="C632"/>
      <c r="D632"/>
      <c r="E632"/>
      <c r="F632"/>
      <c r="G632"/>
      <c r="H632"/>
      <c r="I632"/>
    </row>
    <row r="633" spans="2:9" x14ac:dyDescent="0.2">
      <c r="B633"/>
      <c r="C633"/>
      <c r="D633"/>
      <c r="E633"/>
      <c r="F633"/>
      <c r="G633"/>
      <c r="H633"/>
      <c r="I633"/>
    </row>
    <row r="634" spans="2:9" x14ac:dyDescent="0.2">
      <c r="B634"/>
      <c r="C634"/>
      <c r="D634"/>
      <c r="E634"/>
      <c r="F634"/>
      <c r="G634"/>
      <c r="H634"/>
      <c r="I634"/>
    </row>
    <row r="635" spans="2:9" x14ac:dyDescent="0.2">
      <c r="B635"/>
      <c r="C635"/>
      <c r="D635"/>
      <c r="E635"/>
      <c r="F635"/>
      <c r="G635"/>
      <c r="H635"/>
      <c r="I635"/>
    </row>
    <row r="636" spans="2:9" x14ac:dyDescent="0.2">
      <c r="B636"/>
      <c r="C636"/>
      <c r="D636"/>
      <c r="E636"/>
      <c r="F636"/>
      <c r="G636"/>
      <c r="H636"/>
      <c r="I636"/>
    </row>
    <row r="637" spans="2:9" x14ac:dyDescent="0.2">
      <c r="B637"/>
      <c r="C637"/>
      <c r="D637"/>
      <c r="E637"/>
      <c r="F637"/>
      <c r="G637"/>
      <c r="H637"/>
      <c r="I637"/>
    </row>
    <row r="638" spans="2:9" x14ac:dyDescent="0.2">
      <c r="B638"/>
      <c r="C638"/>
      <c r="D638"/>
      <c r="E638"/>
      <c r="F638"/>
      <c r="G638"/>
      <c r="H638"/>
      <c r="I638"/>
    </row>
    <row r="639" spans="2:9" x14ac:dyDescent="0.2">
      <c r="B639"/>
      <c r="C639"/>
      <c r="D639"/>
      <c r="E639"/>
      <c r="F639"/>
      <c r="G639"/>
      <c r="H639"/>
      <c r="I639"/>
    </row>
    <row r="640" spans="2:9" x14ac:dyDescent="0.2">
      <c r="B640"/>
      <c r="C640"/>
      <c r="D640"/>
      <c r="E640"/>
      <c r="F640"/>
      <c r="G640"/>
      <c r="H640"/>
      <c r="I640"/>
    </row>
    <row r="641" spans="2:9" x14ac:dyDescent="0.2">
      <c r="B641"/>
      <c r="C641"/>
      <c r="D641"/>
      <c r="E641"/>
      <c r="F641"/>
      <c r="G641"/>
      <c r="H641"/>
      <c r="I641"/>
    </row>
    <row r="642" spans="2:9" x14ac:dyDescent="0.2">
      <c r="B642"/>
      <c r="C642"/>
      <c r="D642"/>
      <c r="E642"/>
      <c r="F642"/>
      <c r="G642"/>
      <c r="H642"/>
      <c r="I642"/>
    </row>
    <row r="643" spans="2:9" x14ac:dyDescent="0.2">
      <c r="B643"/>
      <c r="C643"/>
      <c r="D643"/>
      <c r="E643"/>
      <c r="F643"/>
      <c r="G643"/>
      <c r="H643"/>
      <c r="I643"/>
    </row>
    <row r="644" spans="2:9" x14ac:dyDescent="0.2">
      <c r="B644"/>
      <c r="C644"/>
      <c r="D644"/>
      <c r="E644"/>
      <c r="F644"/>
      <c r="G644"/>
      <c r="H644"/>
      <c r="I644"/>
    </row>
    <row r="645" spans="2:9" x14ac:dyDescent="0.2">
      <c r="B645"/>
      <c r="C645"/>
      <c r="D645"/>
      <c r="E645"/>
      <c r="F645"/>
      <c r="G645"/>
      <c r="H645"/>
      <c r="I645"/>
    </row>
    <row r="646" spans="2:9" x14ac:dyDescent="0.2">
      <c r="B646"/>
      <c r="C646"/>
      <c r="D646"/>
      <c r="E646"/>
      <c r="F646"/>
      <c r="G646"/>
      <c r="H646"/>
      <c r="I646"/>
    </row>
    <row r="647" spans="2:9" x14ac:dyDescent="0.2">
      <c r="B647"/>
      <c r="C647"/>
      <c r="D647"/>
      <c r="E647"/>
      <c r="F647"/>
      <c r="G647"/>
      <c r="H647"/>
      <c r="I647"/>
    </row>
    <row r="648" spans="2:9" x14ac:dyDescent="0.2">
      <c r="B648"/>
      <c r="C648"/>
      <c r="D648"/>
      <c r="E648"/>
      <c r="F648"/>
      <c r="G648"/>
      <c r="H648"/>
      <c r="I648"/>
    </row>
    <row r="649" spans="2:9" x14ac:dyDescent="0.2">
      <c r="B649"/>
      <c r="C649"/>
      <c r="D649"/>
      <c r="E649"/>
      <c r="F649"/>
      <c r="G649"/>
      <c r="H649"/>
      <c r="I649"/>
    </row>
    <row r="650" spans="2:9" x14ac:dyDescent="0.2">
      <c r="B650"/>
      <c r="C650"/>
      <c r="D650"/>
      <c r="E650"/>
      <c r="F650"/>
      <c r="G650"/>
      <c r="H650"/>
      <c r="I650"/>
    </row>
    <row r="651" spans="2:9" x14ac:dyDescent="0.2">
      <c r="B651"/>
      <c r="C651"/>
      <c r="D651"/>
      <c r="E651"/>
      <c r="F651"/>
      <c r="G651"/>
      <c r="H651"/>
      <c r="I651"/>
    </row>
    <row r="652" spans="2:9" x14ac:dyDescent="0.2">
      <c r="B652"/>
      <c r="C652"/>
      <c r="D652"/>
      <c r="E652"/>
      <c r="F652"/>
      <c r="G652"/>
      <c r="H652"/>
      <c r="I652"/>
    </row>
    <row r="653" spans="2:9" x14ac:dyDescent="0.2">
      <c r="B653"/>
      <c r="C653"/>
      <c r="D653"/>
      <c r="E653"/>
      <c r="F653"/>
      <c r="G653"/>
      <c r="H653"/>
      <c r="I653"/>
    </row>
    <row r="654" spans="2:9" x14ac:dyDescent="0.2">
      <c r="B654"/>
      <c r="C654"/>
      <c r="D654"/>
      <c r="E654"/>
      <c r="F654"/>
      <c r="G654"/>
      <c r="H654"/>
      <c r="I654"/>
    </row>
    <row r="655" spans="2:9" x14ac:dyDescent="0.2">
      <c r="B655"/>
      <c r="C655"/>
      <c r="D655"/>
      <c r="E655"/>
      <c r="F655"/>
      <c r="G655"/>
      <c r="H655"/>
      <c r="I655"/>
    </row>
    <row r="656" spans="2:9" x14ac:dyDescent="0.2">
      <c r="B656"/>
      <c r="C656"/>
      <c r="D656"/>
      <c r="E656"/>
      <c r="F656"/>
      <c r="G656"/>
      <c r="H656"/>
      <c r="I656"/>
    </row>
    <row r="657" spans="2:9" x14ac:dyDescent="0.2">
      <c r="B657"/>
      <c r="C657"/>
      <c r="D657"/>
      <c r="E657"/>
      <c r="F657"/>
      <c r="G657"/>
      <c r="H657"/>
      <c r="I657"/>
    </row>
    <row r="658" spans="2:9" x14ac:dyDescent="0.2">
      <c r="B658"/>
      <c r="C658"/>
      <c r="D658"/>
      <c r="E658"/>
      <c r="F658"/>
      <c r="G658"/>
      <c r="H658"/>
      <c r="I658"/>
    </row>
    <row r="659" spans="2:9" x14ac:dyDescent="0.2">
      <c r="B659"/>
      <c r="C659"/>
      <c r="D659"/>
      <c r="E659"/>
      <c r="F659"/>
      <c r="G659"/>
      <c r="H659"/>
      <c r="I659"/>
    </row>
    <row r="660" spans="2:9" x14ac:dyDescent="0.2">
      <c r="B660"/>
      <c r="C660"/>
      <c r="D660"/>
      <c r="E660"/>
      <c r="F660"/>
      <c r="G660"/>
      <c r="H660"/>
      <c r="I660"/>
    </row>
    <row r="661" spans="2:9" x14ac:dyDescent="0.2">
      <c r="B661"/>
      <c r="C661"/>
      <c r="D661"/>
      <c r="E661"/>
      <c r="F661"/>
      <c r="G661"/>
      <c r="H661"/>
      <c r="I661"/>
    </row>
    <row r="662" spans="2:9" x14ac:dyDescent="0.2">
      <c r="B662"/>
      <c r="C662"/>
      <c r="D662"/>
      <c r="E662"/>
      <c r="F662"/>
      <c r="G662"/>
      <c r="H662"/>
      <c r="I662"/>
    </row>
    <row r="663" spans="2:9" x14ac:dyDescent="0.2">
      <c r="B663"/>
      <c r="C663"/>
      <c r="D663"/>
      <c r="E663"/>
      <c r="F663"/>
      <c r="G663"/>
      <c r="H663"/>
      <c r="I663"/>
    </row>
    <row r="664" spans="2:9" x14ac:dyDescent="0.2">
      <c r="B664"/>
      <c r="C664"/>
      <c r="D664"/>
      <c r="E664"/>
      <c r="F664"/>
      <c r="G664"/>
      <c r="H664"/>
      <c r="I664"/>
    </row>
    <row r="665" spans="2:9" x14ac:dyDescent="0.2">
      <c r="B665"/>
      <c r="C665"/>
      <c r="D665"/>
      <c r="E665"/>
      <c r="F665"/>
      <c r="G665"/>
      <c r="H665"/>
      <c r="I665"/>
    </row>
    <row r="666" spans="2:9" x14ac:dyDescent="0.2">
      <c r="B666"/>
      <c r="C666"/>
      <c r="D666"/>
      <c r="E666"/>
      <c r="F666"/>
      <c r="G666"/>
      <c r="H666"/>
      <c r="I666"/>
    </row>
    <row r="667" spans="2:9" x14ac:dyDescent="0.2">
      <c r="B667"/>
      <c r="C667"/>
      <c r="D667"/>
      <c r="E667"/>
      <c r="F667"/>
      <c r="G667"/>
      <c r="H667"/>
      <c r="I667"/>
    </row>
    <row r="668" spans="2:9" x14ac:dyDescent="0.2">
      <c r="B668"/>
      <c r="C668"/>
      <c r="D668"/>
      <c r="E668"/>
      <c r="F668"/>
      <c r="G668"/>
      <c r="H668"/>
      <c r="I668"/>
    </row>
    <row r="669" spans="2:9" x14ac:dyDescent="0.2">
      <c r="B669"/>
      <c r="C669"/>
      <c r="D669"/>
      <c r="E669"/>
      <c r="F669"/>
      <c r="G669"/>
      <c r="H669"/>
      <c r="I669"/>
    </row>
    <row r="670" spans="2:9" x14ac:dyDescent="0.2">
      <c r="B670"/>
      <c r="C670"/>
      <c r="D670"/>
      <c r="E670"/>
      <c r="F670"/>
      <c r="G670"/>
      <c r="H670"/>
      <c r="I670"/>
    </row>
    <row r="671" spans="2:9" x14ac:dyDescent="0.2">
      <c r="B671"/>
      <c r="C671"/>
      <c r="D671"/>
      <c r="E671"/>
      <c r="F671"/>
      <c r="G671"/>
      <c r="H671"/>
      <c r="I671"/>
    </row>
    <row r="672" spans="2:9" x14ac:dyDescent="0.2">
      <c r="B672"/>
      <c r="C672"/>
      <c r="D672"/>
      <c r="E672"/>
      <c r="F672"/>
      <c r="G672"/>
      <c r="H672"/>
      <c r="I672"/>
    </row>
    <row r="673" spans="2:9" x14ac:dyDescent="0.2">
      <c r="B673"/>
      <c r="C673"/>
      <c r="D673"/>
      <c r="E673"/>
      <c r="F673"/>
      <c r="G673"/>
      <c r="H673"/>
      <c r="I673"/>
    </row>
    <row r="674" spans="2:9" x14ac:dyDescent="0.2">
      <c r="B674"/>
      <c r="C674"/>
      <c r="D674"/>
      <c r="E674"/>
      <c r="F674"/>
      <c r="G674"/>
      <c r="H674"/>
      <c r="I674"/>
    </row>
    <row r="675" spans="2:9" x14ac:dyDescent="0.2">
      <c r="B675"/>
      <c r="C675"/>
      <c r="D675"/>
      <c r="E675"/>
      <c r="F675"/>
      <c r="G675"/>
      <c r="H675"/>
      <c r="I675"/>
    </row>
    <row r="676" spans="2:9" x14ac:dyDescent="0.2">
      <c r="B676"/>
      <c r="C676"/>
      <c r="D676"/>
      <c r="E676"/>
      <c r="F676"/>
      <c r="G676"/>
      <c r="H676"/>
      <c r="I676"/>
    </row>
    <row r="677" spans="2:9" x14ac:dyDescent="0.2">
      <c r="B677"/>
      <c r="C677"/>
      <c r="D677"/>
      <c r="E677"/>
      <c r="F677"/>
      <c r="G677"/>
      <c r="H677"/>
      <c r="I677"/>
    </row>
    <row r="678" spans="2:9" x14ac:dyDescent="0.2">
      <c r="B678"/>
      <c r="C678"/>
      <c r="D678"/>
      <c r="E678"/>
      <c r="F678"/>
      <c r="G678"/>
      <c r="H678"/>
      <c r="I678"/>
    </row>
    <row r="679" spans="2:9" x14ac:dyDescent="0.2">
      <c r="B679"/>
      <c r="C679"/>
      <c r="D679"/>
      <c r="E679"/>
      <c r="F679"/>
      <c r="G679"/>
      <c r="H679"/>
      <c r="I679"/>
    </row>
    <row r="680" spans="2:9" x14ac:dyDescent="0.2">
      <c r="B680"/>
      <c r="C680"/>
      <c r="D680"/>
      <c r="E680"/>
      <c r="F680"/>
      <c r="G680"/>
      <c r="H680"/>
      <c r="I680"/>
    </row>
    <row r="681" spans="2:9" x14ac:dyDescent="0.2">
      <c r="B681"/>
      <c r="C681"/>
      <c r="D681"/>
      <c r="E681"/>
      <c r="F681"/>
      <c r="G681"/>
      <c r="H681"/>
      <c r="I681"/>
    </row>
    <row r="682" spans="2:9" x14ac:dyDescent="0.2">
      <c r="B682"/>
      <c r="C682"/>
      <c r="D682"/>
      <c r="E682"/>
      <c r="F682"/>
      <c r="G682"/>
      <c r="H682"/>
      <c r="I682"/>
    </row>
    <row r="683" spans="2:9" x14ac:dyDescent="0.2">
      <c r="B683"/>
      <c r="C683"/>
      <c r="D683"/>
      <c r="E683"/>
      <c r="F683"/>
      <c r="G683"/>
      <c r="H683"/>
      <c r="I683"/>
    </row>
    <row r="684" spans="2:9" x14ac:dyDescent="0.2">
      <c r="B684"/>
      <c r="C684"/>
      <c r="D684"/>
      <c r="E684"/>
      <c r="F684"/>
      <c r="G684"/>
      <c r="H684"/>
      <c r="I684"/>
    </row>
    <row r="685" spans="2:9" x14ac:dyDescent="0.2">
      <c r="B685"/>
      <c r="C685"/>
      <c r="D685"/>
      <c r="E685"/>
      <c r="F685"/>
      <c r="G685"/>
      <c r="H685"/>
      <c r="I685"/>
    </row>
    <row r="686" spans="2:9" x14ac:dyDescent="0.2">
      <c r="B686"/>
      <c r="C686"/>
      <c r="D686"/>
      <c r="E686"/>
      <c r="F686"/>
      <c r="G686"/>
      <c r="H686"/>
      <c r="I686"/>
    </row>
    <row r="687" spans="2:9" x14ac:dyDescent="0.2">
      <c r="B687"/>
      <c r="C687"/>
      <c r="D687"/>
      <c r="E687"/>
      <c r="F687"/>
      <c r="G687"/>
      <c r="H687"/>
      <c r="I687"/>
    </row>
    <row r="688" spans="2:9" x14ac:dyDescent="0.2">
      <c r="B688"/>
      <c r="C688"/>
      <c r="D688"/>
      <c r="E688"/>
      <c r="F688"/>
      <c r="G688"/>
      <c r="H688"/>
      <c r="I688"/>
    </row>
    <row r="689" spans="2:9" x14ac:dyDescent="0.2">
      <c r="B689"/>
      <c r="C689"/>
      <c r="D689"/>
      <c r="E689"/>
      <c r="F689"/>
      <c r="G689"/>
      <c r="H689"/>
      <c r="I689"/>
    </row>
    <row r="690" spans="2:9" x14ac:dyDescent="0.2">
      <c r="B690"/>
      <c r="C690"/>
      <c r="D690"/>
      <c r="E690"/>
      <c r="F690"/>
      <c r="G690"/>
      <c r="H690"/>
      <c r="I690"/>
    </row>
    <row r="691" spans="2:9" x14ac:dyDescent="0.2">
      <c r="B691"/>
      <c r="C691"/>
      <c r="D691"/>
      <c r="E691"/>
      <c r="F691"/>
      <c r="G691"/>
      <c r="H691"/>
      <c r="I691"/>
    </row>
    <row r="692" spans="2:9" x14ac:dyDescent="0.2">
      <c r="B692"/>
      <c r="C692"/>
      <c r="D692"/>
      <c r="E692"/>
      <c r="F692"/>
      <c r="G692"/>
      <c r="H692"/>
      <c r="I692"/>
    </row>
    <row r="693" spans="2:9" x14ac:dyDescent="0.2">
      <c r="B693"/>
      <c r="C693"/>
      <c r="D693"/>
      <c r="E693"/>
      <c r="F693"/>
      <c r="G693"/>
      <c r="H693"/>
      <c r="I693"/>
    </row>
    <row r="694" spans="2:9" x14ac:dyDescent="0.2">
      <c r="B694"/>
      <c r="C694"/>
      <c r="D694"/>
      <c r="E694"/>
      <c r="F694"/>
      <c r="G694"/>
      <c r="H694"/>
      <c r="I694"/>
    </row>
    <row r="695" spans="2:9" x14ac:dyDescent="0.2">
      <c r="B695"/>
      <c r="C695"/>
      <c r="D695"/>
      <c r="E695"/>
      <c r="F695"/>
      <c r="G695"/>
      <c r="H695"/>
      <c r="I695"/>
    </row>
    <row r="696" spans="2:9" x14ac:dyDescent="0.2">
      <c r="B696"/>
      <c r="C696"/>
      <c r="D696"/>
      <c r="E696"/>
      <c r="F696"/>
      <c r="G696"/>
      <c r="H696"/>
      <c r="I696"/>
    </row>
    <row r="697" spans="2:9" x14ac:dyDescent="0.2">
      <c r="B697"/>
      <c r="C697"/>
      <c r="D697"/>
      <c r="E697"/>
      <c r="F697"/>
      <c r="G697"/>
      <c r="H697"/>
      <c r="I697"/>
    </row>
    <row r="698" spans="2:9" x14ac:dyDescent="0.2">
      <c r="B698"/>
      <c r="C698"/>
      <c r="D698"/>
      <c r="E698"/>
      <c r="F698"/>
      <c r="G698"/>
      <c r="H698"/>
      <c r="I698"/>
    </row>
    <row r="699" spans="2:9" x14ac:dyDescent="0.2">
      <c r="B699"/>
      <c r="C699"/>
      <c r="D699"/>
      <c r="E699"/>
      <c r="F699"/>
      <c r="G699"/>
      <c r="H699"/>
      <c r="I699"/>
    </row>
    <row r="700" spans="2:9" x14ac:dyDescent="0.2">
      <c r="B700"/>
      <c r="C700"/>
      <c r="D700"/>
      <c r="E700"/>
      <c r="F700"/>
      <c r="G700"/>
      <c r="H700"/>
      <c r="I700"/>
    </row>
    <row r="701" spans="2:9" x14ac:dyDescent="0.2">
      <c r="B701"/>
      <c r="C701"/>
      <c r="D701"/>
      <c r="E701"/>
      <c r="F701"/>
      <c r="G701"/>
      <c r="H701"/>
      <c r="I701"/>
    </row>
    <row r="702" spans="2:9" x14ac:dyDescent="0.2">
      <c r="B702"/>
      <c r="C702"/>
      <c r="D702"/>
      <c r="E702"/>
      <c r="F702"/>
      <c r="G702"/>
      <c r="H702"/>
      <c r="I702"/>
    </row>
    <row r="703" spans="2:9" x14ac:dyDescent="0.2">
      <c r="B703"/>
      <c r="C703"/>
      <c r="D703"/>
      <c r="E703"/>
      <c r="F703"/>
      <c r="G703"/>
      <c r="H703"/>
      <c r="I703"/>
    </row>
    <row r="704" spans="2:9" x14ac:dyDescent="0.2">
      <c r="B704"/>
      <c r="C704"/>
      <c r="D704"/>
      <c r="E704"/>
      <c r="F704"/>
      <c r="G704"/>
      <c r="H704"/>
      <c r="I704"/>
    </row>
    <row r="705" spans="2:9" x14ac:dyDescent="0.2">
      <c r="B705"/>
      <c r="C705"/>
      <c r="D705"/>
      <c r="E705"/>
      <c r="F705"/>
      <c r="G705"/>
      <c r="H705"/>
      <c r="I705"/>
    </row>
    <row r="706" spans="2:9" x14ac:dyDescent="0.2">
      <c r="B706"/>
      <c r="C706"/>
      <c r="D706"/>
      <c r="E706"/>
      <c r="F706"/>
      <c r="G706"/>
      <c r="H706"/>
      <c r="I706"/>
    </row>
    <row r="707" spans="2:9" x14ac:dyDescent="0.2">
      <c r="B707"/>
      <c r="C707"/>
      <c r="D707"/>
      <c r="E707"/>
      <c r="F707"/>
      <c r="G707"/>
      <c r="H707"/>
      <c r="I707"/>
    </row>
    <row r="708" spans="2:9" x14ac:dyDescent="0.2">
      <c r="B708"/>
      <c r="C708"/>
      <c r="D708"/>
      <c r="E708"/>
      <c r="F708"/>
      <c r="G708"/>
      <c r="H708"/>
      <c r="I708"/>
    </row>
    <row r="709" spans="2:9" x14ac:dyDescent="0.2">
      <c r="B709"/>
      <c r="C709"/>
      <c r="D709"/>
      <c r="E709"/>
      <c r="F709"/>
      <c r="G709"/>
      <c r="H709"/>
      <c r="I709"/>
    </row>
    <row r="710" spans="2:9" x14ac:dyDescent="0.2">
      <c r="B710"/>
      <c r="C710"/>
      <c r="D710"/>
      <c r="E710"/>
      <c r="F710"/>
      <c r="G710"/>
      <c r="H710"/>
      <c r="I710"/>
    </row>
    <row r="711" spans="2:9" x14ac:dyDescent="0.2">
      <c r="B711"/>
      <c r="C711"/>
      <c r="D711"/>
      <c r="E711"/>
      <c r="F711"/>
      <c r="G711"/>
      <c r="H711"/>
      <c r="I711"/>
    </row>
    <row r="712" spans="2:9" x14ac:dyDescent="0.2">
      <c r="B712"/>
      <c r="C712"/>
      <c r="D712"/>
      <c r="E712"/>
      <c r="F712"/>
      <c r="G712"/>
      <c r="H712"/>
      <c r="I712"/>
    </row>
    <row r="713" spans="2:9" x14ac:dyDescent="0.2">
      <c r="B713"/>
      <c r="C713"/>
      <c r="D713"/>
      <c r="E713"/>
      <c r="F713"/>
      <c r="G713"/>
      <c r="H713"/>
      <c r="I713"/>
    </row>
    <row r="714" spans="2:9" x14ac:dyDescent="0.2">
      <c r="B714"/>
      <c r="C714"/>
      <c r="D714"/>
      <c r="E714"/>
      <c r="F714"/>
      <c r="G714"/>
      <c r="H714"/>
      <c r="I714"/>
    </row>
    <row r="715" spans="2:9" x14ac:dyDescent="0.2">
      <c r="B715"/>
      <c r="C715"/>
      <c r="D715"/>
      <c r="E715"/>
      <c r="F715"/>
      <c r="G715"/>
      <c r="H715"/>
      <c r="I715"/>
    </row>
    <row r="716" spans="2:9" x14ac:dyDescent="0.2">
      <c r="B716"/>
      <c r="C716"/>
      <c r="D716"/>
      <c r="E716"/>
      <c r="F716"/>
      <c r="G716"/>
      <c r="H716"/>
      <c r="I716"/>
    </row>
    <row r="717" spans="2:9" x14ac:dyDescent="0.2">
      <c r="B717"/>
      <c r="C717"/>
      <c r="D717"/>
      <c r="E717"/>
      <c r="F717"/>
      <c r="G717"/>
      <c r="H717"/>
      <c r="I717"/>
    </row>
    <row r="718" spans="2:9" x14ac:dyDescent="0.2">
      <c r="B718"/>
      <c r="C718"/>
      <c r="D718"/>
      <c r="E718"/>
      <c r="F718"/>
      <c r="G718"/>
      <c r="H718"/>
      <c r="I718"/>
    </row>
    <row r="719" spans="2:9" x14ac:dyDescent="0.2">
      <c r="B719"/>
      <c r="C719"/>
      <c r="D719"/>
      <c r="E719"/>
      <c r="F719"/>
      <c r="G719"/>
      <c r="H719"/>
      <c r="I719"/>
    </row>
    <row r="720" spans="2:9" x14ac:dyDescent="0.2">
      <c r="B720"/>
      <c r="C720"/>
      <c r="D720"/>
      <c r="E720"/>
      <c r="F720"/>
      <c r="G720"/>
      <c r="H720"/>
      <c r="I720"/>
    </row>
    <row r="721" spans="2:9" x14ac:dyDescent="0.2">
      <c r="B721"/>
      <c r="C721"/>
      <c r="D721"/>
      <c r="E721"/>
      <c r="F721"/>
      <c r="G721"/>
      <c r="H721"/>
      <c r="I721"/>
    </row>
    <row r="722" spans="2:9" x14ac:dyDescent="0.2">
      <c r="B722"/>
      <c r="C722"/>
      <c r="D722"/>
      <c r="E722"/>
      <c r="F722"/>
      <c r="G722"/>
      <c r="H722"/>
      <c r="I722"/>
    </row>
    <row r="723" spans="2:9" x14ac:dyDescent="0.2">
      <c r="B723"/>
      <c r="C723"/>
      <c r="D723"/>
      <c r="E723"/>
      <c r="F723"/>
      <c r="G723"/>
      <c r="H723"/>
      <c r="I723"/>
    </row>
    <row r="724" spans="2:9" x14ac:dyDescent="0.2">
      <c r="B724"/>
      <c r="C724"/>
      <c r="D724"/>
      <c r="E724"/>
      <c r="F724"/>
      <c r="G724"/>
      <c r="H724"/>
      <c r="I724"/>
    </row>
    <row r="725" spans="2:9" x14ac:dyDescent="0.2">
      <c r="B725"/>
      <c r="C725"/>
      <c r="D725"/>
      <c r="E725"/>
      <c r="F725"/>
      <c r="G725"/>
      <c r="H725"/>
      <c r="I725"/>
    </row>
    <row r="726" spans="2:9" x14ac:dyDescent="0.2">
      <c r="B726"/>
      <c r="C726"/>
      <c r="D726"/>
      <c r="E726"/>
      <c r="F726"/>
      <c r="G726"/>
      <c r="H726"/>
      <c r="I726"/>
    </row>
    <row r="727" spans="2:9" x14ac:dyDescent="0.2">
      <c r="B727"/>
      <c r="C727"/>
      <c r="D727"/>
      <c r="E727"/>
      <c r="F727"/>
      <c r="G727"/>
      <c r="H727"/>
      <c r="I727"/>
    </row>
    <row r="728" spans="2:9" x14ac:dyDescent="0.2">
      <c r="B728"/>
      <c r="C728"/>
      <c r="D728"/>
      <c r="E728"/>
      <c r="F728"/>
      <c r="G728"/>
      <c r="H728"/>
      <c r="I728"/>
    </row>
    <row r="729" spans="2:9" x14ac:dyDescent="0.2">
      <c r="B729"/>
      <c r="C729"/>
      <c r="D729"/>
      <c r="E729"/>
      <c r="F729"/>
      <c r="G729"/>
      <c r="H729"/>
      <c r="I729"/>
    </row>
    <row r="730" spans="2:9" x14ac:dyDescent="0.2">
      <c r="B730"/>
      <c r="C730"/>
      <c r="D730"/>
      <c r="E730"/>
      <c r="F730"/>
      <c r="G730"/>
      <c r="H730"/>
      <c r="I730"/>
    </row>
    <row r="731" spans="2:9" x14ac:dyDescent="0.2">
      <c r="B731"/>
      <c r="C731"/>
      <c r="D731"/>
      <c r="E731"/>
      <c r="F731"/>
      <c r="G731"/>
      <c r="H731"/>
      <c r="I731"/>
    </row>
    <row r="732" spans="2:9" x14ac:dyDescent="0.2">
      <c r="B732"/>
      <c r="C732"/>
      <c r="D732"/>
      <c r="E732"/>
      <c r="F732"/>
      <c r="G732"/>
      <c r="H732"/>
      <c r="I732"/>
    </row>
    <row r="733" spans="2:9" x14ac:dyDescent="0.2">
      <c r="B733"/>
      <c r="C733"/>
      <c r="D733"/>
      <c r="E733"/>
      <c r="F733"/>
      <c r="G733"/>
      <c r="H733"/>
      <c r="I733"/>
    </row>
    <row r="734" spans="2:9" x14ac:dyDescent="0.2">
      <c r="B734"/>
      <c r="C734"/>
      <c r="D734"/>
      <c r="E734"/>
      <c r="F734"/>
      <c r="G734"/>
      <c r="H734"/>
      <c r="I734"/>
    </row>
    <row r="735" spans="2:9" x14ac:dyDescent="0.2">
      <c r="B735"/>
      <c r="C735"/>
      <c r="D735"/>
      <c r="E735"/>
      <c r="F735"/>
      <c r="G735"/>
      <c r="H735"/>
      <c r="I735"/>
    </row>
    <row r="736" spans="2:9" x14ac:dyDescent="0.2">
      <c r="B736"/>
      <c r="C736"/>
      <c r="D736"/>
      <c r="E736"/>
      <c r="F736"/>
      <c r="G736"/>
      <c r="H736"/>
      <c r="I736"/>
    </row>
    <row r="737" spans="2:9" x14ac:dyDescent="0.2">
      <c r="B737"/>
      <c r="C737"/>
      <c r="D737"/>
      <c r="E737"/>
      <c r="F737"/>
      <c r="G737"/>
      <c r="H737"/>
      <c r="I737"/>
    </row>
    <row r="738" spans="2:9" x14ac:dyDescent="0.2">
      <c r="B738"/>
      <c r="C738"/>
      <c r="D738"/>
      <c r="E738"/>
      <c r="F738"/>
      <c r="G738"/>
      <c r="H738"/>
      <c r="I738"/>
    </row>
    <row r="739" spans="2:9" x14ac:dyDescent="0.2">
      <c r="B739"/>
      <c r="C739"/>
      <c r="D739"/>
      <c r="E739"/>
      <c r="F739"/>
      <c r="G739"/>
      <c r="H739"/>
      <c r="I739"/>
    </row>
    <row r="740" spans="2:9" x14ac:dyDescent="0.2">
      <c r="B740"/>
      <c r="C740"/>
      <c r="D740"/>
      <c r="E740"/>
      <c r="F740"/>
      <c r="G740"/>
      <c r="H740"/>
      <c r="I740"/>
    </row>
    <row r="741" spans="2:9" x14ac:dyDescent="0.2">
      <c r="B741"/>
      <c r="C741"/>
      <c r="D741"/>
      <c r="E741"/>
      <c r="F741"/>
      <c r="G741"/>
      <c r="H741"/>
      <c r="I741"/>
    </row>
    <row r="742" spans="2:9" x14ac:dyDescent="0.2">
      <c r="B742"/>
      <c r="C742"/>
      <c r="D742"/>
      <c r="E742"/>
      <c r="F742"/>
      <c r="G742"/>
      <c r="H742"/>
      <c r="I742"/>
    </row>
    <row r="743" spans="2:9" x14ac:dyDescent="0.2">
      <c r="B743"/>
      <c r="C743"/>
      <c r="D743"/>
      <c r="E743"/>
      <c r="F743"/>
      <c r="G743"/>
      <c r="H743"/>
      <c r="I743"/>
    </row>
    <row r="744" spans="2:9" x14ac:dyDescent="0.2">
      <c r="B744"/>
      <c r="C744"/>
      <c r="D744"/>
      <c r="E744"/>
      <c r="F744"/>
      <c r="G744"/>
      <c r="H744"/>
      <c r="I744"/>
    </row>
    <row r="745" spans="2:9" x14ac:dyDescent="0.2">
      <c r="B745"/>
      <c r="C745"/>
      <c r="D745"/>
      <c r="E745"/>
      <c r="F745"/>
      <c r="G745"/>
      <c r="H745"/>
      <c r="I745"/>
    </row>
    <row r="746" spans="2:9" x14ac:dyDescent="0.2">
      <c r="B746"/>
      <c r="C746"/>
      <c r="D746"/>
      <c r="E746"/>
      <c r="F746"/>
      <c r="G746"/>
      <c r="H746"/>
      <c r="I746"/>
    </row>
    <row r="747" spans="2:9" x14ac:dyDescent="0.2">
      <c r="B747"/>
      <c r="C747"/>
      <c r="D747"/>
      <c r="E747"/>
      <c r="F747"/>
      <c r="G747"/>
      <c r="H747"/>
      <c r="I747"/>
    </row>
    <row r="748" spans="2:9" x14ac:dyDescent="0.2">
      <c r="B748"/>
      <c r="C748"/>
      <c r="D748"/>
      <c r="E748"/>
      <c r="F748"/>
      <c r="G748"/>
      <c r="H748"/>
      <c r="I748"/>
    </row>
    <row r="749" spans="2:9" x14ac:dyDescent="0.2">
      <c r="B749"/>
      <c r="C749"/>
      <c r="D749"/>
      <c r="E749"/>
      <c r="F749"/>
      <c r="G749"/>
      <c r="H749"/>
      <c r="I749"/>
    </row>
    <row r="750" spans="2:9" x14ac:dyDescent="0.2">
      <c r="B750"/>
      <c r="C750"/>
      <c r="D750"/>
      <c r="E750"/>
      <c r="F750"/>
      <c r="G750"/>
      <c r="H750"/>
      <c r="I750"/>
    </row>
    <row r="751" spans="2:9" x14ac:dyDescent="0.2">
      <c r="B751"/>
      <c r="C751"/>
      <c r="D751"/>
      <c r="E751"/>
      <c r="F751"/>
      <c r="G751"/>
      <c r="H751"/>
      <c r="I751"/>
    </row>
    <row r="752" spans="2:9" x14ac:dyDescent="0.2">
      <c r="B752"/>
      <c r="C752"/>
      <c r="D752"/>
      <c r="E752"/>
      <c r="F752"/>
      <c r="G752"/>
      <c r="H752"/>
      <c r="I752"/>
    </row>
    <row r="753" spans="2:9" x14ac:dyDescent="0.2">
      <c r="B753"/>
      <c r="C753"/>
      <c r="D753"/>
      <c r="E753"/>
      <c r="F753"/>
      <c r="G753"/>
      <c r="H753"/>
      <c r="I753"/>
    </row>
    <row r="754" spans="2:9" x14ac:dyDescent="0.2">
      <c r="B754"/>
      <c r="C754"/>
      <c r="D754"/>
      <c r="E754"/>
      <c r="F754"/>
      <c r="G754"/>
      <c r="H754"/>
      <c r="I754"/>
    </row>
    <row r="755" spans="2:9" x14ac:dyDescent="0.2">
      <c r="B755"/>
      <c r="C755"/>
      <c r="D755"/>
      <c r="E755"/>
      <c r="F755"/>
      <c r="G755"/>
      <c r="H755"/>
      <c r="I755"/>
    </row>
    <row r="756" spans="2:9" x14ac:dyDescent="0.2">
      <c r="B756"/>
      <c r="C756"/>
      <c r="D756"/>
      <c r="E756"/>
      <c r="F756"/>
      <c r="G756"/>
      <c r="H756"/>
      <c r="I756"/>
    </row>
    <row r="757" spans="2:9" x14ac:dyDescent="0.2">
      <c r="B757"/>
      <c r="C757"/>
      <c r="D757"/>
      <c r="E757"/>
      <c r="F757"/>
      <c r="G757"/>
      <c r="H757"/>
      <c r="I757"/>
    </row>
    <row r="758" spans="2:9" x14ac:dyDescent="0.2">
      <c r="B758"/>
      <c r="C758"/>
      <c r="D758"/>
      <c r="E758"/>
      <c r="F758"/>
      <c r="G758"/>
      <c r="H758"/>
      <c r="I758"/>
    </row>
    <row r="759" spans="2:9" x14ac:dyDescent="0.2">
      <c r="B759"/>
      <c r="C759"/>
      <c r="D759"/>
      <c r="E759"/>
      <c r="F759"/>
      <c r="G759"/>
      <c r="H759"/>
      <c r="I759"/>
    </row>
    <row r="760" spans="2:9" x14ac:dyDescent="0.2">
      <c r="B760"/>
      <c r="C760"/>
      <c r="D760"/>
      <c r="E760"/>
      <c r="F760"/>
      <c r="G760"/>
      <c r="H760"/>
      <c r="I760"/>
    </row>
    <row r="761" spans="2:9" x14ac:dyDescent="0.2">
      <c r="B761"/>
      <c r="C761"/>
      <c r="D761"/>
      <c r="E761"/>
      <c r="F761"/>
      <c r="G761"/>
      <c r="H761"/>
      <c r="I761"/>
    </row>
    <row r="762" spans="2:9" x14ac:dyDescent="0.2">
      <c r="B762"/>
      <c r="C762"/>
      <c r="D762"/>
      <c r="E762"/>
      <c r="F762"/>
      <c r="G762"/>
      <c r="H762"/>
      <c r="I762"/>
    </row>
    <row r="763" spans="2:9" x14ac:dyDescent="0.2">
      <c r="B763"/>
      <c r="C763"/>
      <c r="D763"/>
      <c r="E763"/>
      <c r="F763"/>
      <c r="G763"/>
      <c r="H763"/>
      <c r="I763"/>
    </row>
    <row r="764" spans="2:9" x14ac:dyDescent="0.2">
      <c r="B764"/>
      <c r="C764"/>
      <c r="D764"/>
      <c r="E764"/>
      <c r="F764"/>
      <c r="G764"/>
      <c r="H764"/>
      <c r="I764"/>
    </row>
    <row r="765" spans="2:9" x14ac:dyDescent="0.2">
      <c r="B765"/>
      <c r="C765"/>
      <c r="D765"/>
      <c r="E765"/>
      <c r="F765"/>
      <c r="G765"/>
      <c r="H765"/>
      <c r="I765"/>
    </row>
    <row r="766" spans="2:9" x14ac:dyDescent="0.2">
      <c r="B766"/>
      <c r="C766"/>
      <c r="D766"/>
      <c r="E766"/>
      <c r="F766"/>
      <c r="G766"/>
      <c r="H766"/>
      <c r="I766"/>
    </row>
    <row r="767" spans="2:9" x14ac:dyDescent="0.2">
      <c r="B767"/>
      <c r="C767"/>
      <c r="D767"/>
      <c r="E767"/>
      <c r="F767"/>
      <c r="G767"/>
      <c r="H767"/>
      <c r="I767"/>
    </row>
    <row r="768" spans="2:9" x14ac:dyDescent="0.2">
      <c r="B768"/>
      <c r="C768"/>
      <c r="D768"/>
      <c r="E768"/>
      <c r="F768"/>
      <c r="G768"/>
      <c r="H768"/>
      <c r="I768"/>
    </row>
    <row r="769" spans="2:9" x14ac:dyDescent="0.2">
      <c r="B769"/>
      <c r="C769"/>
      <c r="D769"/>
      <c r="E769"/>
      <c r="F769"/>
      <c r="G769"/>
      <c r="H769"/>
      <c r="I769"/>
    </row>
    <row r="770" spans="2:9" x14ac:dyDescent="0.2">
      <c r="B770"/>
      <c r="C770"/>
      <c r="D770"/>
      <c r="E770"/>
      <c r="F770"/>
      <c r="G770"/>
      <c r="H770"/>
      <c r="I770"/>
    </row>
    <row r="771" spans="2:9" x14ac:dyDescent="0.2">
      <c r="B771"/>
      <c r="C771"/>
      <c r="D771"/>
      <c r="E771"/>
      <c r="F771"/>
      <c r="G771"/>
      <c r="H771"/>
      <c r="I771"/>
    </row>
    <row r="772" spans="2:9" x14ac:dyDescent="0.2">
      <c r="B772"/>
      <c r="C772"/>
      <c r="D772"/>
      <c r="E772"/>
      <c r="F772"/>
      <c r="G772"/>
      <c r="H772"/>
      <c r="I772"/>
    </row>
    <row r="773" spans="2:9" x14ac:dyDescent="0.2">
      <c r="B773"/>
      <c r="C773"/>
      <c r="D773"/>
      <c r="E773"/>
      <c r="F773"/>
      <c r="G773"/>
      <c r="H773"/>
      <c r="I773"/>
    </row>
    <row r="774" spans="2:9" x14ac:dyDescent="0.2">
      <c r="B774"/>
      <c r="C774"/>
      <c r="D774"/>
      <c r="E774"/>
      <c r="F774"/>
      <c r="G774"/>
      <c r="H774"/>
      <c r="I774"/>
    </row>
    <row r="775" spans="2:9" x14ac:dyDescent="0.2">
      <c r="B775"/>
      <c r="C775"/>
      <c r="D775"/>
      <c r="E775"/>
      <c r="F775"/>
      <c r="G775"/>
      <c r="H775"/>
      <c r="I775"/>
    </row>
    <row r="776" spans="2:9" x14ac:dyDescent="0.2">
      <c r="B776"/>
      <c r="C776"/>
      <c r="D776"/>
      <c r="E776"/>
      <c r="F776"/>
      <c r="G776"/>
      <c r="H776"/>
      <c r="I776"/>
    </row>
    <row r="777" spans="2:9" x14ac:dyDescent="0.2">
      <c r="B777"/>
      <c r="C777"/>
      <c r="D777"/>
      <c r="E777"/>
      <c r="F777"/>
      <c r="G777"/>
      <c r="H777"/>
      <c r="I777"/>
    </row>
    <row r="778" spans="2:9" x14ac:dyDescent="0.2">
      <c r="B778"/>
      <c r="C778"/>
      <c r="D778"/>
      <c r="E778"/>
      <c r="F778"/>
      <c r="G778"/>
      <c r="H778"/>
      <c r="I778"/>
    </row>
    <row r="779" spans="2:9" x14ac:dyDescent="0.2">
      <c r="B779"/>
      <c r="C779"/>
      <c r="D779"/>
      <c r="E779"/>
      <c r="F779"/>
      <c r="G779"/>
      <c r="H779"/>
      <c r="I779"/>
    </row>
    <row r="780" spans="2:9" x14ac:dyDescent="0.2">
      <c r="B780"/>
      <c r="C780"/>
      <c r="D780"/>
      <c r="E780"/>
      <c r="F780"/>
      <c r="G780"/>
      <c r="H780"/>
      <c r="I780"/>
    </row>
    <row r="781" spans="2:9" x14ac:dyDescent="0.2">
      <c r="B781"/>
      <c r="C781"/>
      <c r="D781"/>
      <c r="E781"/>
      <c r="F781"/>
      <c r="G781"/>
      <c r="H781"/>
      <c r="I781"/>
    </row>
    <row r="782" spans="2:9" x14ac:dyDescent="0.2">
      <c r="B782"/>
      <c r="C782"/>
      <c r="D782"/>
      <c r="E782"/>
      <c r="F782"/>
      <c r="G782"/>
      <c r="H782"/>
      <c r="I782"/>
    </row>
    <row r="783" spans="2:9" x14ac:dyDescent="0.2">
      <c r="B783"/>
      <c r="C783"/>
      <c r="D783"/>
      <c r="E783"/>
      <c r="F783"/>
      <c r="G783"/>
      <c r="H783"/>
      <c r="I783"/>
    </row>
    <row r="784" spans="2:9" x14ac:dyDescent="0.2">
      <c r="B784"/>
      <c r="C784"/>
      <c r="D784"/>
      <c r="E784"/>
      <c r="F784"/>
      <c r="G784"/>
      <c r="H784"/>
      <c r="I784"/>
    </row>
    <row r="785" spans="2:9" x14ac:dyDescent="0.2">
      <c r="B785"/>
      <c r="C785"/>
      <c r="D785"/>
      <c r="E785"/>
      <c r="F785"/>
      <c r="G785"/>
      <c r="H785"/>
      <c r="I785"/>
    </row>
    <row r="786" spans="2:9" x14ac:dyDescent="0.2">
      <c r="B786"/>
      <c r="C786"/>
      <c r="D786"/>
      <c r="E786"/>
      <c r="F786"/>
      <c r="G786"/>
      <c r="H786"/>
      <c r="I786"/>
    </row>
    <row r="787" spans="2:9" x14ac:dyDescent="0.2">
      <c r="B787"/>
      <c r="C787"/>
      <c r="D787"/>
      <c r="E787"/>
      <c r="F787"/>
      <c r="G787"/>
      <c r="H787"/>
      <c r="I787"/>
    </row>
    <row r="788" spans="2:9" x14ac:dyDescent="0.2">
      <c r="B788"/>
      <c r="C788"/>
      <c r="D788"/>
      <c r="E788"/>
      <c r="F788"/>
      <c r="G788"/>
      <c r="H788"/>
      <c r="I788"/>
    </row>
    <row r="789" spans="2:9" x14ac:dyDescent="0.2">
      <c r="B789"/>
      <c r="C789"/>
      <c r="D789"/>
      <c r="E789"/>
      <c r="F789"/>
      <c r="G789"/>
      <c r="H789"/>
      <c r="I789"/>
    </row>
    <row r="790" spans="2:9" x14ac:dyDescent="0.2">
      <c r="B790"/>
      <c r="C790"/>
      <c r="D790"/>
      <c r="E790"/>
      <c r="F790"/>
      <c r="G790"/>
      <c r="H790"/>
      <c r="I790"/>
    </row>
    <row r="791" spans="2:9" x14ac:dyDescent="0.2">
      <c r="B791"/>
      <c r="C791"/>
      <c r="D791"/>
      <c r="E791"/>
      <c r="F791"/>
      <c r="G791"/>
      <c r="H791"/>
      <c r="I791"/>
    </row>
    <row r="792" spans="2:9" x14ac:dyDescent="0.2">
      <c r="B792"/>
      <c r="C792"/>
      <c r="D792"/>
      <c r="E792"/>
      <c r="F792"/>
      <c r="G792"/>
      <c r="H792"/>
      <c r="I792"/>
    </row>
    <row r="793" spans="2:9" x14ac:dyDescent="0.2">
      <c r="B793"/>
      <c r="C793"/>
      <c r="D793"/>
      <c r="E793"/>
      <c r="F793"/>
      <c r="G793"/>
      <c r="H793"/>
      <c r="I793"/>
    </row>
    <row r="794" spans="2:9" x14ac:dyDescent="0.2">
      <c r="B794"/>
      <c r="C794"/>
      <c r="D794"/>
      <c r="E794"/>
      <c r="F794"/>
      <c r="G794"/>
      <c r="H794"/>
      <c r="I794"/>
    </row>
    <row r="795" spans="2:9" x14ac:dyDescent="0.2">
      <c r="B795"/>
      <c r="C795"/>
      <c r="D795"/>
      <c r="E795"/>
      <c r="F795"/>
      <c r="G795"/>
      <c r="H795"/>
      <c r="I795"/>
    </row>
    <row r="796" spans="2:9" x14ac:dyDescent="0.2">
      <c r="B796"/>
      <c r="C796"/>
      <c r="D796"/>
      <c r="E796"/>
      <c r="F796"/>
      <c r="G796"/>
      <c r="H796"/>
      <c r="I796"/>
    </row>
    <row r="797" spans="2:9" x14ac:dyDescent="0.2">
      <c r="B797"/>
      <c r="C797"/>
      <c r="D797"/>
      <c r="E797"/>
      <c r="F797"/>
      <c r="G797"/>
      <c r="H797"/>
      <c r="I797"/>
    </row>
    <row r="798" spans="2:9" x14ac:dyDescent="0.2">
      <c r="B798"/>
      <c r="C798"/>
      <c r="D798"/>
      <c r="E798"/>
      <c r="F798"/>
      <c r="G798"/>
      <c r="H798"/>
      <c r="I798"/>
    </row>
    <row r="799" spans="2:9" x14ac:dyDescent="0.2">
      <c r="B799"/>
      <c r="C799"/>
      <c r="D799"/>
      <c r="E799"/>
      <c r="F799"/>
      <c r="G799"/>
      <c r="H799"/>
      <c r="I799"/>
    </row>
    <row r="800" spans="2:9" x14ac:dyDescent="0.2">
      <c r="B800"/>
      <c r="C800"/>
      <c r="D800"/>
      <c r="E800"/>
      <c r="F800"/>
      <c r="G800"/>
      <c r="H800"/>
      <c r="I800"/>
    </row>
    <row r="801" spans="2:9" x14ac:dyDescent="0.2">
      <c r="B801"/>
      <c r="C801"/>
      <c r="D801"/>
      <c r="E801"/>
      <c r="F801"/>
      <c r="G801"/>
      <c r="H801"/>
      <c r="I801"/>
    </row>
    <row r="802" spans="2:9" x14ac:dyDescent="0.2">
      <c r="B802"/>
      <c r="C802"/>
      <c r="D802"/>
      <c r="E802"/>
      <c r="F802"/>
      <c r="G802"/>
      <c r="H802"/>
      <c r="I802"/>
    </row>
    <row r="803" spans="2:9" x14ac:dyDescent="0.2">
      <c r="B803"/>
      <c r="C803"/>
      <c r="D803"/>
      <c r="E803"/>
      <c r="F803"/>
      <c r="G803"/>
      <c r="H803"/>
      <c r="I803"/>
    </row>
    <row r="804" spans="2:9" x14ac:dyDescent="0.2">
      <c r="B804"/>
      <c r="C804"/>
      <c r="D804"/>
      <c r="E804"/>
      <c r="F804"/>
      <c r="G804"/>
      <c r="H804"/>
      <c r="I804"/>
    </row>
    <row r="805" spans="2:9" x14ac:dyDescent="0.2">
      <c r="B805"/>
      <c r="C805"/>
      <c r="D805"/>
      <c r="E805"/>
      <c r="F805"/>
      <c r="G805"/>
      <c r="H805"/>
      <c r="I805"/>
    </row>
    <row r="806" spans="2:9" x14ac:dyDescent="0.2">
      <c r="B806"/>
      <c r="C806"/>
      <c r="D806"/>
      <c r="E806"/>
      <c r="F806"/>
      <c r="G806"/>
      <c r="H806"/>
      <c r="I806"/>
    </row>
    <row r="807" spans="2:9" x14ac:dyDescent="0.2">
      <c r="B807"/>
      <c r="C807"/>
      <c r="D807"/>
      <c r="E807"/>
      <c r="F807"/>
      <c r="G807"/>
      <c r="H807"/>
      <c r="I807"/>
    </row>
    <row r="808" spans="2:9" x14ac:dyDescent="0.2">
      <c r="B808"/>
      <c r="C808"/>
      <c r="D808"/>
      <c r="E808"/>
      <c r="F808"/>
      <c r="G808"/>
      <c r="H808"/>
      <c r="I808"/>
    </row>
    <row r="809" spans="2:9" x14ac:dyDescent="0.2">
      <c r="B809"/>
      <c r="C809"/>
      <c r="D809"/>
      <c r="E809"/>
      <c r="F809"/>
      <c r="G809"/>
      <c r="H809"/>
      <c r="I809"/>
    </row>
    <row r="810" spans="2:9" x14ac:dyDescent="0.2">
      <c r="B810"/>
      <c r="C810"/>
      <c r="D810"/>
      <c r="E810"/>
      <c r="F810"/>
      <c r="G810"/>
      <c r="H810"/>
      <c r="I810"/>
    </row>
    <row r="811" spans="2:9" x14ac:dyDescent="0.2">
      <c r="B811"/>
      <c r="C811"/>
      <c r="D811"/>
      <c r="E811"/>
      <c r="F811"/>
      <c r="G811"/>
      <c r="H811"/>
      <c r="I811"/>
    </row>
    <row r="812" spans="2:9" x14ac:dyDescent="0.2">
      <c r="B812"/>
      <c r="C812"/>
      <c r="D812"/>
      <c r="E812"/>
      <c r="F812"/>
      <c r="G812"/>
      <c r="H812"/>
      <c r="I812"/>
    </row>
    <row r="813" spans="2:9" x14ac:dyDescent="0.2">
      <c r="B813"/>
      <c r="C813"/>
      <c r="D813"/>
      <c r="E813"/>
      <c r="F813"/>
      <c r="G813"/>
      <c r="H813"/>
      <c r="I813"/>
    </row>
    <row r="814" spans="2:9" x14ac:dyDescent="0.2">
      <c r="B814"/>
      <c r="C814"/>
      <c r="D814"/>
      <c r="E814"/>
      <c r="F814"/>
      <c r="G814"/>
      <c r="H814"/>
      <c r="I814"/>
    </row>
    <row r="815" spans="2:9" x14ac:dyDescent="0.2">
      <c r="B815"/>
      <c r="C815"/>
      <c r="D815"/>
      <c r="E815"/>
      <c r="F815"/>
      <c r="G815"/>
      <c r="H815"/>
      <c r="I815"/>
    </row>
    <row r="816" spans="2:9" x14ac:dyDescent="0.2">
      <c r="B816"/>
      <c r="C816"/>
      <c r="D816"/>
      <c r="E816"/>
      <c r="F816"/>
      <c r="G816"/>
      <c r="H816"/>
      <c r="I816"/>
    </row>
    <row r="817" spans="2:9" x14ac:dyDescent="0.2">
      <c r="B817"/>
      <c r="C817"/>
      <c r="D817"/>
      <c r="E817"/>
      <c r="F817"/>
      <c r="G817"/>
      <c r="H817"/>
      <c r="I817"/>
    </row>
    <row r="818" spans="2:9" x14ac:dyDescent="0.2">
      <c r="B818"/>
      <c r="C818"/>
      <c r="D818"/>
      <c r="E818"/>
      <c r="F818"/>
      <c r="G818"/>
      <c r="H818"/>
      <c r="I818"/>
    </row>
    <row r="819" spans="2:9" x14ac:dyDescent="0.2">
      <c r="B819"/>
      <c r="C819"/>
      <c r="D819"/>
      <c r="E819"/>
      <c r="F819"/>
      <c r="G819"/>
      <c r="H819"/>
      <c r="I819"/>
    </row>
    <row r="820" spans="2:9" x14ac:dyDescent="0.2">
      <c r="B820"/>
      <c r="C820"/>
      <c r="D820"/>
      <c r="E820"/>
      <c r="F820"/>
      <c r="G820"/>
      <c r="H820"/>
      <c r="I820"/>
    </row>
    <row r="821" spans="2:9" x14ac:dyDescent="0.2">
      <c r="B821"/>
      <c r="C821"/>
      <c r="D821"/>
      <c r="E821"/>
      <c r="F821"/>
      <c r="G821"/>
      <c r="H821"/>
      <c r="I821"/>
    </row>
    <row r="822" spans="2:9" x14ac:dyDescent="0.2">
      <c r="B822"/>
      <c r="C822"/>
      <c r="D822"/>
      <c r="E822"/>
      <c r="F822"/>
      <c r="G822"/>
      <c r="H822"/>
      <c r="I822"/>
    </row>
    <row r="823" spans="2:9" x14ac:dyDescent="0.2">
      <c r="B823"/>
      <c r="C823"/>
      <c r="D823"/>
      <c r="E823"/>
      <c r="F823"/>
      <c r="G823"/>
      <c r="H823"/>
      <c r="I823"/>
    </row>
    <row r="824" spans="2:9" x14ac:dyDescent="0.2">
      <c r="B824"/>
      <c r="C824"/>
      <c r="D824"/>
      <c r="E824"/>
      <c r="F824"/>
      <c r="G824"/>
      <c r="H824"/>
      <c r="I824"/>
    </row>
    <row r="825" spans="2:9" x14ac:dyDescent="0.2">
      <c r="B825"/>
      <c r="C825"/>
      <c r="D825"/>
      <c r="E825"/>
      <c r="F825"/>
      <c r="G825"/>
      <c r="H825"/>
      <c r="I825"/>
    </row>
    <row r="826" spans="2:9" x14ac:dyDescent="0.2">
      <c r="B826"/>
      <c r="C826"/>
      <c r="D826"/>
      <c r="E826"/>
      <c r="F826"/>
      <c r="G826"/>
      <c r="H826"/>
      <c r="I826"/>
    </row>
    <row r="827" spans="2:9" x14ac:dyDescent="0.2">
      <c r="B827"/>
      <c r="C827"/>
      <c r="D827"/>
      <c r="E827"/>
      <c r="F827"/>
      <c r="G827"/>
      <c r="H827"/>
      <c r="I827"/>
    </row>
    <row r="828" spans="2:9" x14ac:dyDescent="0.2">
      <c r="B828"/>
      <c r="C828"/>
      <c r="D828"/>
      <c r="E828"/>
      <c r="F828"/>
      <c r="G828"/>
      <c r="H828"/>
      <c r="I828"/>
    </row>
    <row r="829" spans="2:9" x14ac:dyDescent="0.2">
      <c r="B829"/>
      <c r="C829"/>
      <c r="D829"/>
      <c r="E829"/>
      <c r="F829"/>
      <c r="G829"/>
      <c r="H829"/>
      <c r="I829"/>
    </row>
    <row r="830" spans="2:9" x14ac:dyDescent="0.2">
      <c r="B830"/>
      <c r="C830"/>
      <c r="D830"/>
      <c r="E830"/>
      <c r="F830"/>
      <c r="G830"/>
      <c r="H830"/>
      <c r="I830"/>
    </row>
    <row r="831" spans="2:9" x14ac:dyDescent="0.2">
      <c r="B831"/>
      <c r="C831"/>
      <c r="D831"/>
      <c r="E831"/>
      <c r="F831"/>
      <c r="G831"/>
      <c r="H831"/>
      <c r="I831"/>
    </row>
    <row r="832" spans="2:9" x14ac:dyDescent="0.2">
      <c r="B832"/>
      <c r="C832"/>
      <c r="D832"/>
      <c r="E832"/>
      <c r="F832"/>
      <c r="G832"/>
      <c r="H832"/>
      <c r="I832"/>
    </row>
    <row r="833" spans="2:9" x14ac:dyDescent="0.2">
      <c r="B833"/>
      <c r="C833"/>
      <c r="D833"/>
      <c r="E833"/>
      <c r="F833"/>
      <c r="G833"/>
      <c r="H833"/>
      <c r="I833"/>
    </row>
    <row r="834" spans="2:9" x14ac:dyDescent="0.2">
      <c r="B834"/>
      <c r="C834"/>
      <c r="D834"/>
      <c r="E834"/>
      <c r="F834"/>
      <c r="G834"/>
      <c r="H834"/>
      <c r="I834"/>
    </row>
    <row r="835" spans="2:9" x14ac:dyDescent="0.2">
      <c r="B835"/>
      <c r="C835"/>
      <c r="D835"/>
      <c r="E835"/>
      <c r="F835"/>
      <c r="G835"/>
      <c r="H835"/>
      <c r="I835"/>
    </row>
    <row r="836" spans="2:9" x14ac:dyDescent="0.2">
      <c r="B836"/>
      <c r="C836"/>
      <c r="D836"/>
      <c r="E836"/>
      <c r="F836"/>
      <c r="G836"/>
      <c r="H836"/>
      <c r="I836"/>
    </row>
    <row r="837" spans="2:9" x14ac:dyDescent="0.2">
      <c r="B837"/>
      <c r="C837"/>
      <c r="D837"/>
      <c r="E837"/>
      <c r="F837"/>
      <c r="G837"/>
      <c r="H837"/>
      <c r="I837"/>
    </row>
    <row r="838" spans="2:9" x14ac:dyDescent="0.2">
      <c r="B838"/>
      <c r="C838"/>
      <c r="D838"/>
      <c r="E838"/>
      <c r="F838"/>
      <c r="G838"/>
      <c r="H838"/>
      <c r="I838"/>
    </row>
    <row r="839" spans="2:9" x14ac:dyDescent="0.2">
      <c r="B839"/>
      <c r="C839"/>
      <c r="D839"/>
      <c r="E839"/>
      <c r="F839"/>
      <c r="G839"/>
      <c r="H839"/>
      <c r="I839"/>
    </row>
    <row r="840" spans="2:9" x14ac:dyDescent="0.2">
      <c r="B840"/>
      <c r="C840"/>
      <c r="D840"/>
      <c r="E840"/>
      <c r="F840"/>
      <c r="G840"/>
      <c r="H840"/>
      <c r="I840"/>
    </row>
    <row r="841" spans="2:9" x14ac:dyDescent="0.2">
      <c r="B841"/>
      <c r="C841"/>
      <c r="D841"/>
      <c r="E841"/>
      <c r="F841"/>
      <c r="G841"/>
      <c r="H841"/>
      <c r="I841"/>
    </row>
    <row r="842" spans="2:9" x14ac:dyDescent="0.2">
      <c r="B842"/>
      <c r="C842"/>
      <c r="D842"/>
      <c r="E842"/>
      <c r="F842"/>
      <c r="G842"/>
      <c r="H842"/>
      <c r="I842"/>
    </row>
    <row r="843" spans="2:9" x14ac:dyDescent="0.2">
      <c r="B843"/>
      <c r="C843"/>
      <c r="D843"/>
      <c r="E843"/>
      <c r="F843"/>
      <c r="G843"/>
      <c r="H843"/>
      <c r="I843"/>
    </row>
    <row r="844" spans="2:9" x14ac:dyDescent="0.2">
      <c r="B844"/>
      <c r="C844"/>
      <c r="D844"/>
      <c r="E844"/>
      <c r="F844"/>
      <c r="G844"/>
      <c r="H844"/>
      <c r="I844"/>
    </row>
    <row r="845" spans="2:9" x14ac:dyDescent="0.2">
      <c r="B845"/>
      <c r="C845"/>
      <c r="D845"/>
      <c r="E845"/>
      <c r="F845"/>
      <c r="G845"/>
      <c r="H845"/>
      <c r="I845"/>
    </row>
    <row r="846" spans="2:9" x14ac:dyDescent="0.2">
      <c r="B846"/>
      <c r="C846"/>
      <c r="D846"/>
      <c r="E846"/>
      <c r="F846"/>
      <c r="G846"/>
      <c r="H846"/>
      <c r="I846"/>
    </row>
    <row r="847" spans="2:9" x14ac:dyDescent="0.2">
      <c r="B847"/>
      <c r="C847"/>
      <c r="D847"/>
      <c r="E847"/>
      <c r="F847"/>
      <c r="G847"/>
      <c r="H847"/>
      <c r="I847"/>
    </row>
    <row r="848" spans="2:9" x14ac:dyDescent="0.2">
      <c r="B848"/>
      <c r="C848"/>
      <c r="D848"/>
      <c r="E848"/>
      <c r="F848"/>
      <c r="G848"/>
      <c r="H848"/>
      <c r="I848"/>
    </row>
    <row r="849" spans="2:9" x14ac:dyDescent="0.2">
      <c r="B849"/>
      <c r="C849"/>
      <c r="D849"/>
      <c r="E849"/>
      <c r="F849"/>
      <c r="G849"/>
      <c r="H849"/>
      <c r="I849"/>
    </row>
    <row r="850" spans="2:9" x14ac:dyDescent="0.2">
      <c r="B850"/>
      <c r="C850"/>
      <c r="D850"/>
      <c r="E850"/>
      <c r="F850"/>
      <c r="G850"/>
      <c r="H850"/>
      <c r="I850"/>
    </row>
    <row r="851" spans="2:9" x14ac:dyDescent="0.2">
      <c r="B851"/>
      <c r="C851"/>
      <c r="D851"/>
      <c r="E851"/>
      <c r="F851"/>
      <c r="G851"/>
      <c r="H851"/>
      <c r="I851"/>
    </row>
    <row r="852" spans="2:9" x14ac:dyDescent="0.2">
      <c r="B852"/>
      <c r="C852"/>
      <c r="D852"/>
      <c r="E852"/>
      <c r="F852"/>
      <c r="G852"/>
      <c r="H852"/>
      <c r="I852"/>
    </row>
    <row r="853" spans="2:9" x14ac:dyDescent="0.2">
      <c r="B853"/>
      <c r="C853"/>
      <c r="D853"/>
      <c r="E853"/>
      <c r="F853"/>
      <c r="G853"/>
      <c r="H853"/>
      <c r="I853"/>
    </row>
    <row r="854" spans="2:9" x14ac:dyDescent="0.2">
      <c r="B854"/>
      <c r="C854"/>
      <c r="D854"/>
      <c r="E854"/>
      <c r="F854"/>
      <c r="G854"/>
      <c r="H854"/>
      <c r="I854"/>
    </row>
    <row r="855" spans="2:9" x14ac:dyDescent="0.2">
      <c r="B855"/>
      <c r="C855"/>
      <c r="D855"/>
      <c r="E855"/>
      <c r="F855"/>
      <c r="G855"/>
      <c r="H855"/>
      <c r="I855"/>
    </row>
    <row r="856" spans="2:9" x14ac:dyDescent="0.2">
      <c r="B856"/>
      <c r="C856"/>
      <c r="D856"/>
      <c r="E856"/>
      <c r="F856"/>
      <c r="G856"/>
      <c r="H856"/>
      <c r="I856"/>
    </row>
    <row r="857" spans="2:9" x14ac:dyDescent="0.2">
      <c r="B857"/>
      <c r="C857"/>
      <c r="D857"/>
      <c r="E857"/>
      <c r="F857"/>
      <c r="G857"/>
      <c r="H857"/>
      <c r="I857"/>
    </row>
    <row r="858" spans="2:9" x14ac:dyDescent="0.2">
      <c r="B858"/>
      <c r="C858"/>
      <c r="D858"/>
      <c r="E858"/>
      <c r="F858"/>
      <c r="G858"/>
      <c r="H858"/>
      <c r="I858"/>
    </row>
    <row r="859" spans="2:9" x14ac:dyDescent="0.2">
      <c r="B859"/>
      <c r="C859"/>
      <c r="D859"/>
      <c r="E859"/>
      <c r="F859"/>
      <c r="G859"/>
      <c r="H859"/>
      <c r="I859"/>
    </row>
    <row r="860" spans="2:9" x14ac:dyDescent="0.2">
      <c r="B860"/>
      <c r="C860"/>
      <c r="D860"/>
      <c r="E860"/>
      <c r="F860"/>
      <c r="G860"/>
      <c r="H860"/>
      <c r="I860"/>
    </row>
    <row r="861" spans="2:9" x14ac:dyDescent="0.2">
      <c r="B861"/>
      <c r="C861"/>
      <c r="D861"/>
      <c r="E861"/>
      <c r="F861"/>
      <c r="G861"/>
      <c r="H861"/>
      <c r="I861"/>
    </row>
    <row r="862" spans="2:9" x14ac:dyDescent="0.2">
      <c r="B862"/>
      <c r="C862"/>
      <c r="D862"/>
      <c r="E862"/>
      <c r="F862"/>
      <c r="G862"/>
      <c r="H862"/>
      <c r="I862"/>
    </row>
    <row r="863" spans="2:9" x14ac:dyDescent="0.2">
      <c r="B863"/>
      <c r="C863"/>
      <c r="D863"/>
      <c r="E863"/>
      <c r="F863"/>
      <c r="G863"/>
      <c r="H863"/>
      <c r="I863"/>
    </row>
    <row r="864" spans="2:9" x14ac:dyDescent="0.2">
      <c r="B864"/>
      <c r="C864"/>
      <c r="D864"/>
      <c r="E864"/>
      <c r="F864"/>
      <c r="G864"/>
      <c r="H864"/>
      <c r="I864"/>
    </row>
    <row r="865" spans="2:9" x14ac:dyDescent="0.2">
      <c r="B865"/>
      <c r="C865"/>
      <c r="D865"/>
      <c r="E865"/>
      <c r="F865"/>
      <c r="G865"/>
      <c r="H865"/>
      <c r="I865"/>
    </row>
    <row r="866" spans="2:9" x14ac:dyDescent="0.2">
      <c r="B866"/>
      <c r="C866"/>
      <c r="D866"/>
      <c r="E866"/>
      <c r="F866"/>
      <c r="G866"/>
      <c r="H866"/>
      <c r="I866"/>
    </row>
    <row r="867" spans="2:9" x14ac:dyDescent="0.2">
      <c r="B867"/>
      <c r="C867"/>
      <c r="D867"/>
      <c r="E867"/>
      <c r="F867"/>
      <c r="G867"/>
      <c r="H867"/>
      <c r="I867"/>
    </row>
    <row r="868" spans="2:9" x14ac:dyDescent="0.2">
      <c r="B868"/>
      <c r="C868"/>
      <c r="D868"/>
      <c r="E868"/>
      <c r="F868"/>
      <c r="G868"/>
      <c r="H868"/>
      <c r="I868"/>
    </row>
    <row r="869" spans="2:9" x14ac:dyDescent="0.2">
      <c r="B869"/>
      <c r="C869"/>
      <c r="D869"/>
      <c r="E869"/>
      <c r="F869"/>
      <c r="G869"/>
      <c r="H869"/>
      <c r="I869"/>
    </row>
    <row r="870" spans="2:9" x14ac:dyDescent="0.2">
      <c r="B870"/>
      <c r="C870"/>
      <c r="D870"/>
      <c r="E870"/>
      <c r="F870"/>
      <c r="G870"/>
      <c r="H870"/>
      <c r="I870"/>
    </row>
    <row r="871" spans="2:9" x14ac:dyDescent="0.2">
      <c r="B871"/>
      <c r="C871"/>
      <c r="D871"/>
      <c r="E871"/>
      <c r="F871"/>
      <c r="G871"/>
      <c r="H871"/>
      <c r="I871"/>
    </row>
    <row r="872" spans="2:9" x14ac:dyDescent="0.2">
      <c r="B872"/>
      <c r="C872"/>
      <c r="D872"/>
      <c r="E872"/>
      <c r="F872"/>
      <c r="G872"/>
      <c r="H872"/>
      <c r="I872"/>
    </row>
    <row r="873" spans="2:9" x14ac:dyDescent="0.2">
      <c r="B873"/>
      <c r="C873"/>
      <c r="D873"/>
      <c r="E873"/>
      <c r="F873"/>
      <c r="G873"/>
      <c r="H873"/>
      <c r="I873"/>
    </row>
    <row r="874" spans="2:9" x14ac:dyDescent="0.2">
      <c r="B874"/>
      <c r="C874"/>
      <c r="D874"/>
      <c r="E874"/>
      <c r="F874"/>
      <c r="G874"/>
      <c r="H874"/>
      <c r="I874"/>
    </row>
    <row r="875" spans="2:9" x14ac:dyDescent="0.2">
      <c r="B875"/>
      <c r="C875"/>
      <c r="D875"/>
      <c r="E875"/>
      <c r="F875"/>
      <c r="G875"/>
      <c r="H875"/>
      <c r="I875"/>
    </row>
    <row r="876" spans="2:9" x14ac:dyDescent="0.2">
      <c r="B876"/>
      <c r="C876"/>
      <c r="D876"/>
      <c r="E876"/>
      <c r="F876"/>
      <c r="G876"/>
      <c r="H876"/>
      <c r="I876"/>
    </row>
    <row r="877" spans="2:9" x14ac:dyDescent="0.2">
      <c r="B877"/>
      <c r="C877"/>
      <c r="D877"/>
      <c r="E877"/>
      <c r="F877"/>
      <c r="G877"/>
      <c r="H877"/>
      <c r="I877"/>
    </row>
    <row r="878" spans="2:9" x14ac:dyDescent="0.2">
      <c r="B878"/>
      <c r="C878"/>
      <c r="D878"/>
      <c r="E878"/>
      <c r="F878"/>
      <c r="G878"/>
      <c r="H878"/>
      <c r="I878"/>
    </row>
    <row r="879" spans="2:9" x14ac:dyDescent="0.2">
      <c r="B879"/>
      <c r="C879"/>
      <c r="D879"/>
      <c r="E879"/>
      <c r="F879"/>
      <c r="G879"/>
      <c r="H879"/>
      <c r="I879"/>
    </row>
    <row r="880" spans="2:9" x14ac:dyDescent="0.2">
      <c r="B880"/>
      <c r="C880"/>
      <c r="D880"/>
      <c r="E880"/>
      <c r="F880"/>
      <c r="G880"/>
      <c r="H880"/>
      <c r="I880"/>
    </row>
    <row r="881" spans="2:9" x14ac:dyDescent="0.2">
      <c r="B881"/>
      <c r="C881"/>
      <c r="D881"/>
      <c r="E881"/>
      <c r="F881"/>
      <c r="G881"/>
      <c r="H881"/>
      <c r="I881"/>
    </row>
    <row r="882" spans="2:9" x14ac:dyDescent="0.2">
      <c r="B882"/>
      <c r="C882"/>
      <c r="D882"/>
      <c r="E882"/>
      <c r="F882"/>
      <c r="G882"/>
      <c r="H882"/>
      <c r="I882"/>
    </row>
    <row r="883" spans="2:9" x14ac:dyDescent="0.2">
      <c r="B883"/>
      <c r="C883"/>
      <c r="D883"/>
      <c r="E883"/>
      <c r="F883"/>
      <c r="G883"/>
      <c r="H883"/>
      <c r="I883"/>
    </row>
    <row r="884" spans="2:9" x14ac:dyDescent="0.2">
      <c r="B884"/>
      <c r="C884"/>
      <c r="D884"/>
      <c r="E884"/>
      <c r="F884"/>
      <c r="G884"/>
      <c r="H884"/>
      <c r="I884"/>
    </row>
    <row r="885" spans="2:9" x14ac:dyDescent="0.2">
      <c r="B885"/>
      <c r="C885"/>
      <c r="D885"/>
      <c r="E885"/>
      <c r="F885"/>
      <c r="G885"/>
      <c r="H885"/>
      <c r="I885"/>
    </row>
    <row r="886" spans="2:9" x14ac:dyDescent="0.2">
      <c r="B886"/>
      <c r="C886"/>
      <c r="D886"/>
      <c r="E886"/>
      <c r="F886"/>
      <c r="G886"/>
      <c r="H886"/>
      <c r="I886"/>
    </row>
    <row r="887" spans="2:9" x14ac:dyDescent="0.2">
      <c r="B887"/>
      <c r="C887"/>
      <c r="D887"/>
      <c r="E887"/>
      <c r="F887"/>
      <c r="G887"/>
      <c r="H887"/>
      <c r="I887"/>
    </row>
    <row r="888" spans="2:9" x14ac:dyDescent="0.2">
      <c r="B888"/>
      <c r="C888"/>
      <c r="D888"/>
      <c r="E888"/>
      <c r="F888"/>
      <c r="G888"/>
      <c r="H888"/>
      <c r="I888"/>
    </row>
    <row r="889" spans="2:9" x14ac:dyDescent="0.2">
      <c r="B889"/>
      <c r="C889"/>
      <c r="D889"/>
      <c r="E889"/>
      <c r="F889"/>
      <c r="G889"/>
      <c r="H889"/>
      <c r="I889"/>
    </row>
    <row r="890" spans="2:9" x14ac:dyDescent="0.2">
      <c r="B890"/>
      <c r="C890"/>
      <c r="D890"/>
      <c r="E890"/>
      <c r="F890"/>
      <c r="G890"/>
      <c r="H890"/>
      <c r="I890"/>
    </row>
    <row r="891" spans="2:9" x14ac:dyDescent="0.2">
      <c r="B891"/>
      <c r="C891"/>
      <c r="D891"/>
      <c r="E891"/>
      <c r="F891"/>
      <c r="G891"/>
      <c r="H891"/>
      <c r="I891"/>
    </row>
    <row r="892" spans="2:9" x14ac:dyDescent="0.2">
      <c r="B892"/>
      <c r="C892"/>
      <c r="D892"/>
      <c r="E892"/>
      <c r="F892"/>
      <c r="G892"/>
      <c r="H892"/>
      <c r="I892"/>
    </row>
    <row r="893" spans="2:9" x14ac:dyDescent="0.2">
      <c r="B893"/>
      <c r="C893"/>
      <c r="D893"/>
      <c r="E893"/>
      <c r="F893"/>
      <c r="G893"/>
      <c r="H893"/>
      <c r="I893"/>
    </row>
    <row r="894" spans="2:9" x14ac:dyDescent="0.2">
      <c r="B894"/>
      <c r="C894"/>
      <c r="D894"/>
      <c r="E894"/>
      <c r="F894"/>
      <c r="G894"/>
      <c r="H894"/>
      <c r="I894"/>
    </row>
    <row r="895" spans="2:9" x14ac:dyDescent="0.2">
      <c r="B895"/>
      <c r="C895"/>
      <c r="D895"/>
      <c r="E895"/>
      <c r="F895"/>
      <c r="G895"/>
      <c r="H895"/>
      <c r="I895"/>
    </row>
    <row r="896" spans="2:9" x14ac:dyDescent="0.2">
      <c r="B896"/>
      <c r="C896"/>
      <c r="D896"/>
      <c r="E896"/>
      <c r="F896"/>
      <c r="G896"/>
      <c r="H896"/>
      <c r="I896"/>
    </row>
    <row r="897" spans="2:9" x14ac:dyDescent="0.2">
      <c r="B897"/>
      <c r="C897"/>
      <c r="D897"/>
      <c r="E897"/>
      <c r="F897"/>
      <c r="G897"/>
      <c r="H897"/>
      <c r="I897"/>
    </row>
    <row r="898" spans="2:9" x14ac:dyDescent="0.2">
      <c r="B898"/>
      <c r="C898"/>
      <c r="D898"/>
      <c r="E898"/>
      <c r="F898"/>
      <c r="G898"/>
      <c r="H898"/>
      <c r="I898"/>
    </row>
    <row r="899" spans="2:9" x14ac:dyDescent="0.2">
      <c r="B899"/>
      <c r="C899"/>
      <c r="D899"/>
      <c r="E899"/>
      <c r="F899"/>
      <c r="G899"/>
      <c r="H899"/>
      <c r="I899"/>
    </row>
    <row r="900" spans="2:9" x14ac:dyDescent="0.2">
      <c r="B900"/>
      <c r="C900"/>
      <c r="D900"/>
      <c r="E900"/>
      <c r="F900"/>
      <c r="G900"/>
      <c r="H900"/>
      <c r="I900"/>
    </row>
    <row r="901" spans="2:9" x14ac:dyDescent="0.2">
      <c r="B901"/>
      <c r="C901"/>
      <c r="D901"/>
      <c r="E901"/>
      <c r="F901"/>
      <c r="G901"/>
      <c r="H901"/>
      <c r="I901"/>
    </row>
    <row r="902" spans="2:9" x14ac:dyDescent="0.2">
      <c r="B902"/>
      <c r="C902"/>
      <c r="D902"/>
      <c r="E902"/>
      <c r="F902"/>
      <c r="G902"/>
      <c r="H902"/>
      <c r="I902"/>
    </row>
    <row r="903" spans="2:9" x14ac:dyDescent="0.2">
      <c r="B903"/>
      <c r="C903"/>
      <c r="D903"/>
      <c r="E903"/>
      <c r="F903"/>
      <c r="G903"/>
      <c r="H903"/>
      <c r="I903"/>
    </row>
    <row r="904" spans="2:9" x14ac:dyDescent="0.2">
      <c r="B904"/>
      <c r="C904"/>
      <c r="D904"/>
      <c r="E904"/>
      <c r="F904"/>
      <c r="G904"/>
      <c r="H904"/>
      <c r="I904"/>
    </row>
    <row r="905" spans="2:9" x14ac:dyDescent="0.2">
      <c r="B905"/>
      <c r="C905"/>
      <c r="D905"/>
      <c r="E905"/>
      <c r="F905"/>
      <c r="G905"/>
      <c r="H905"/>
      <c r="I905"/>
    </row>
    <row r="906" spans="2:9" x14ac:dyDescent="0.2">
      <c r="B906"/>
      <c r="C906"/>
      <c r="D906"/>
      <c r="E906"/>
      <c r="F906"/>
      <c r="G906"/>
      <c r="H906"/>
      <c r="I906"/>
    </row>
    <row r="907" spans="2:9" x14ac:dyDescent="0.2">
      <c r="B907"/>
      <c r="C907"/>
      <c r="D907"/>
      <c r="E907"/>
      <c r="F907"/>
      <c r="G907"/>
      <c r="H907"/>
      <c r="I907"/>
    </row>
    <row r="908" spans="2:9" x14ac:dyDescent="0.2">
      <c r="B908"/>
      <c r="C908"/>
      <c r="D908"/>
      <c r="E908"/>
      <c r="F908"/>
      <c r="G908"/>
      <c r="H908"/>
      <c r="I908"/>
    </row>
    <row r="909" spans="2:9" x14ac:dyDescent="0.2">
      <c r="B909"/>
      <c r="C909"/>
      <c r="D909"/>
      <c r="E909"/>
      <c r="F909"/>
      <c r="G909"/>
      <c r="H909"/>
      <c r="I909"/>
    </row>
    <row r="910" spans="2:9" x14ac:dyDescent="0.2">
      <c r="B910"/>
      <c r="C910"/>
      <c r="D910"/>
      <c r="E910"/>
      <c r="F910"/>
      <c r="G910"/>
      <c r="H910"/>
      <c r="I910"/>
    </row>
    <row r="911" spans="2:9" x14ac:dyDescent="0.2">
      <c r="B911"/>
      <c r="C911"/>
      <c r="D911"/>
      <c r="E911"/>
      <c r="F911"/>
      <c r="G911"/>
      <c r="H911"/>
      <c r="I911"/>
    </row>
    <row r="912" spans="2:9" x14ac:dyDescent="0.2">
      <c r="B912"/>
      <c r="C912"/>
      <c r="D912"/>
      <c r="E912"/>
      <c r="F912"/>
      <c r="G912"/>
      <c r="H912"/>
      <c r="I912"/>
    </row>
    <row r="913" spans="2:9" x14ac:dyDescent="0.2">
      <c r="B913"/>
      <c r="C913"/>
      <c r="D913"/>
      <c r="E913"/>
      <c r="F913"/>
      <c r="G913"/>
      <c r="H913"/>
      <c r="I913"/>
    </row>
    <row r="914" spans="2:9" x14ac:dyDescent="0.2">
      <c r="B914"/>
      <c r="C914"/>
      <c r="D914"/>
      <c r="E914"/>
      <c r="F914"/>
      <c r="G914"/>
      <c r="H914"/>
      <c r="I914"/>
    </row>
    <row r="915" spans="2:9" x14ac:dyDescent="0.2">
      <c r="B915"/>
      <c r="C915"/>
      <c r="D915"/>
      <c r="E915"/>
      <c r="F915"/>
      <c r="G915"/>
      <c r="H915"/>
      <c r="I915"/>
    </row>
    <row r="916" spans="2:9" x14ac:dyDescent="0.2">
      <c r="B916"/>
      <c r="C916"/>
      <c r="D916"/>
      <c r="E916"/>
      <c r="F916"/>
      <c r="G916"/>
      <c r="H916"/>
      <c r="I916"/>
    </row>
    <row r="917" spans="2:9" x14ac:dyDescent="0.2">
      <c r="B917"/>
      <c r="C917"/>
      <c r="D917"/>
      <c r="E917"/>
      <c r="F917"/>
      <c r="G917"/>
      <c r="H917"/>
      <c r="I917"/>
    </row>
    <row r="918" spans="2:9" x14ac:dyDescent="0.2">
      <c r="B918"/>
      <c r="C918"/>
      <c r="D918"/>
      <c r="E918"/>
      <c r="F918"/>
      <c r="G918"/>
      <c r="H918"/>
      <c r="I918"/>
    </row>
    <row r="919" spans="2:9" x14ac:dyDescent="0.2">
      <c r="B919"/>
      <c r="C919"/>
      <c r="D919"/>
      <c r="E919"/>
      <c r="F919"/>
      <c r="G919"/>
      <c r="H919"/>
      <c r="I919"/>
    </row>
    <row r="920" spans="2:9" x14ac:dyDescent="0.2">
      <c r="B920"/>
      <c r="C920"/>
      <c r="D920"/>
      <c r="E920"/>
      <c r="F920"/>
      <c r="G920"/>
      <c r="H920"/>
      <c r="I920"/>
    </row>
    <row r="921" spans="2:9" x14ac:dyDescent="0.2">
      <c r="B921"/>
      <c r="C921"/>
      <c r="D921"/>
      <c r="E921"/>
      <c r="F921"/>
      <c r="G921"/>
      <c r="H921"/>
      <c r="I921"/>
    </row>
    <row r="922" spans="2:9" x14ac:dyDescent="0.2">
      <c r="B922"/>
      <c r="C922"/>
      <c r="D922"/>
      <c r="E922"/>
      <c r="F922"/>
      <c r="G922"/>
      <c r="H922"/>
      <c r="I922"/>
    </row>
    <row r="923" spans="2:9" x14ac:dyDescent="0.2">
      <c r="B923"/>
      <c r="C923"/>
      <c r="D923"/>
      <c r="E923"/>
      <c r="F923"/>
      <c r="G923"/>
      <c r="H923"/>
      <c r="I923"/>
    </row>
    <row r="924" spans="2:9" x14ac:dyDescent="0.2">
      <c r="B924"/>
      <c r="C924"/>
      <c r="D924"/>
      <c r="E924"/>
      <c r="F924"/>
      <c r="G924"/>
      <c r="H924"/>
      <c r="I924"/>
    </row>
    <row r="925" spans="2:9" x14ac:dyDescent="0.2">
      <c r="B925"/>
      <c r="C925"/>
      <c r="D925"/>
      <c r="E925"/>
      <c r="F925"/>
      <c r="G925"/>
      <c r="H925"/>
      <c r="I925"/>
    </row>
    <row r="926" spans="2:9" x14ac:dyDescent="0.2">
      <c r="B926"/>
      <c r="C926"/>
      <c r="D926"/>
      <c r="E926"/>
      <c r="F926"/>
      <c r="G926"/>
      <c r="H926"/>
      <c r="I926"/>
    </row>
    <row r="927" spans="2:9" x14ac:dyDescent="0.2">
      <c r="B927"/>
      <c r="C927"/>
      <c r="D927"/>
      <c r="E927"/>
      <c r="F927"/>
      <c r="G927"/>
      <c r="H927"/>
      <c r="I927"/>
    </row>
    <row r="928" spans="2:9" x14ac:dyDescent="0.2">
      <c r="B928"/>
      <c r="C928"/>
      <c r="D928"/>
      <c r="E928"/>
      <c r="F928"/>
      <c r="G928"/>
      <c r="H928"/>
      <c r="I928"/>
    </row>
    <row r="929" spans="2:9" x14ac:dyDescent="0.2">
      <c r="B929"/>
      <c r="C929"/>
      <c r="D929"/>
      <c r="E929"/>
      <c r="F929"/>
      <c r="G929"/>
      <c r="H929"/>
      <c r="I929"/>
    </row>
    <row r="930" spans="2:9" x14ac:dyDescent="0.2">
      <c r="B930"/>
      <c r="C930"/>
      <c r="D930"/>
      <c r="E930"/>
      <c r="F930"/>
      <c r="G930"/>
      <c r="H930"/>
      <c r="I930"/>
    </row>
    <row r="931" spans="2:9" x14ac:dyDescent="0.2">
      <c r="B931"/>
      <c r="C931"/>
      <c r="D931"/>
      <c r="E931"/>
      <c r="F931"/>
      <c r="G931"/>
      <c r="H931"/>
      <c r="I931"/>
    </row>
    <row r="932" spans="2:9" x14ac:dyDescent="0.2">
      <c r="B932"/>
      <c r="C932"/>
      <c r="D932"/>
      <c r="E932"/>
      <c r="F932"/>
      <c r="G932"/>
      <c r="H932"/>
      <c r="I932"/>
    </row>
    <row r="933" spans="2:9" x14ac:dyDescent="0.2">
      <c r="B933"/>
      <c r="C933"/>
      <c r="D933"/>
      <c r="E933"/>
      <c r="F933"/>
      <c r="G933"/>
      <c r="H933"/>
      <c r="I933"/>
    </row>
    <row r="934" spans="2:9" x14ac:dyDescent="0.2">
      <c r="B934"/>
      <c r="C934"/>
      <c r="D934"/>
      <c r="E934"/>
      <c r="F934"/>
      <c r="G934"/>
      <c r="H934"/>
      <c r="I934"/>
    </row>
    <row r="935" spans="2:9" x14ac:dyDescent="0.2">
      <c r="B935"/>
      <c r="C935"/>
      <c r="D935"/>
      <c r="E935"/>
      <c r="F935"/>
      <c r="G935"/>
      <c r="H935"/>
      <c r="I935"/>
    </row>
    <row r="936" spans="2:9" x14ac:dyDescent="0.2">
      <c r="B936"/>
      <c r="C936"/>
      <c r="D936"/>
      <c r="E936"/>
      <c r="F936"/>
      <c r="G936"/>
      <c r="H936"/>
      <c r="I936"/>
    </row>
    <row r="937" spans="2:9" x14ac:dyDescent="0.2">
      <c r="B937"/>
      <c r="C937"/>
      <c r="D937"/>
      <c r="E937"/>
      <c r="F937"/>
      <c r="G937"/>
      <c r="H937"/>
      <c r="I937"/>
    </row>
    <row r="938" spans="2:9" x14ac:dyDescent="0.2">
      <c r="B938"/>
      <c r="C938"/>
      <c r="D938"/>
      <c r="E938"/>
      <c r="F938"/>
      <c r="G938"/>
      <c r="H938"/>
      <c r="I938"/>
    </row>
    <row r="939" spans="2:9" x14ac:dyDescent="0.2">
      <c r="B939"/>
      <c r="C939"/>
      <c r="D939"/>
      <c r="E939"/>
      <c r="F939"/>
      <c r="G939"/>
      <c r="H939"/>
      <c r="I939"/>
    </row>
    <row r="940" spans="2:9" x14ac:dyDescent="0.2">
      <c r="B940"/>
      <c r="C940"/>
      <c r="D940"/>
      <c r="E940"/>
      <c r="F940"/>
      <c r="G940"/>
      <c r="H940"/>
      <c r="I940"/>
    </row>
    <row r="941" spans="2:9" x14ac:dyDescent="0.2">
      <c r="B941"/>
      <c r="C941"/>
      <c r="D941"/>
      <c r="E941"/>
      <c r="F941"/>
      <c r="G941"/>
      <c r="H941"/>
      <c r="I941"/>
    </row>
    <row r="942" spans="2:9" x14ac:dyDescent="0.2">
      <c r="B942"/>
      <c r="C942"/>
      <c r="D942"/>
      <c r="E942"/>
      <c r="F942"/>
      <c r="G942"/>
      <c r="H942"/>
      <c r="I942"/>
    </row>
    <row r="943" spans="2:9" x14ac:dyDescent="0.2">
      <c r="B943"/>
      <c r="C943"/>
      <c r="D943"/>
      <c r="E943"/>
      <c r="F943"/>
      <c r="G943"/>
      <c r="H943"/>
      <c r="I943"/>
    </row>
    <row r="944" spans="2:9" x14ac:dyDescent="0.2">
      <c r="B944"/>
      <c r="C944"/>
      <c r="D944"/>
      <c r="E944"/>
      <c r="F944"/>
      <c r="G944"/>
      <c r="H944"/>
      <c r="I944"/>
    </row>
    <row r="945" spans="2:9" x14ac:dyDescent="0.2">
      <c r="B945"/>
      <c r="C945"/>
      <c r="D945"/>
      <c r="E945"/>
      <c r="F945"/>
      <c r="G945"/>
      <c r="H945"/>
      <c r="I945"/>
    </row>
    <row r="946" spans="2:9" x14ac:dyDescent="0.2">
      <c r="B946"/>
      <c r="C946"/>
      <c r="D946"/>
      <c r="E946"/>
      <c r="F946"/>
      <c r="G946"/>
      <c r="H946"/>
      <c r="I946"/>
    </row>
    <row r="947" spans="2:9" x14ac:dyDescent="0.2">
      <c r="B947"/>
      <c r="C947"/>
      <c r="D947"/>
      <c r="E947"/>
      <c r="F947"/>
      <c r="G947"/>
      <c r="H947"/>
      <c r="I947"/>
    </row>
    <row r="948" spans="2:9" x14ac:dyDescent="0.2">
      <c r="B948"/>
      <c r="C948"/>
      <c r="D948"/>
      <c r="E948"/>
      <c r="F948"/>
      <c r="G948"/>
      <c r="H948"/>
      <c r="I948"/>
    </row>
    <row r="949" spans="2:9" x14ac:dyDescent="0.2">
      <c r="B949"/>
      <c r="C949"/>
      <c r="D949"/>
      <c r="E949"/>
      <c r="F949"/>
      <c r="G949"/>
      <c r="H949"/>
      <c r="I949"/>
    </row>
    <row r="950" spans="2:9" x14ac:dyDescent="0.2">
      <c r="B950"/>
      <c r="C950"/>
      <c r="D950"/>
      <c r="E950"/>
      <c r="F950"/>
      <c r="G950"/>
      <c r="H950"/>
      <c r="I950"/>
    </row>
    <row r="951" spans="2:9" x14ac:dyDescent="0.2">
      <c r="B951"/>
      <c r="C951"/>
      <c r="D951"/>
      <c r="E951"/>
      <c r="F951"/>
      <c r="G951"/>
      <c r="H951"/>
      <c r="I951"/>
    </row>
    <row r="952" spans="2:9" x14ac:dyDescent="0.2">
      <c r="B952"/>
      <c r="C952"/>
      <c r="D952"/>
      <c r="E952"/>
      <c r="F952"/>
      <c r="G952"/>
      <c r="H952"/>
      <c r="I952"/>
    </row>
    <row r="953" spans="2:9" x14ac:dyDescent="0.2">
      <c r="B953"/>
      <c r="C953"/>
      <c r="D953"/>
      <c r="E953"/>
      <c r="F953"/>
      <c r="G953"/>
      <c r="H953"/>
      <c r="I953"/>
    </row>
    <row r="954" spans="2:9" x14ac:dyDescent="0.2">
      <c r="B954"/>
      <c r="C954"/>
      <c r="D954"/>
      <c r="E954"/>
      <c r="F954"/>
      <c r="G954"/>
      <c r="H954"/>
      <c r="I954"/>
    </row>
    <row r="955" spans="2:9" x14ac:dyDescent="0.2">
      <c r="B955"/>
      <c r="C955"/>
      <c r="D955"/>
      <c r="E955"/>
      <c r="F955"/>
      <c r="G955"/>
      <c r="H955"/>
      <c r="I955"/>
    </row>
    <row r="956" spans="2:9" x14ac:dyDescent="0.2">
      <c r="B956"/>
      <c r="C956"/>
      <c r="D956"/>
      <c r="E956"/>
      <c r="F956"/>
      <c r="G956"/>
      <c r="H956"/>
      <c r="I956"/>
    </row>
    <row r="957" spans="2:9" x14ac:dyDescent="0.2">
      <c r="B957"/>
      <c r="C957"/>
      <c r="D957"/>
      <c r="E957"/>
      <c r="F957"/>
      <c r="G957"/>
      <c r="H957"/>
      <c r="I957"/>
    </row>
    <row r="958" spans="2:9" x14ac:dyDescent="0.2">
      <c r="B958"/>
      <c r="C958"/>
      <c r="D958"/>
      <c r="E958"/>
      <c r="F958"/>
      <c r="G958"/>
      <c r="H958"/>
      <c r="I958"/>
    </row>
    <row r="959" spans="2:9" x14ac:dyDescent="0.2">
      <c r="B959"/>
      <c r="C959"/>
      <c r="D959"/>
      <c r="E959"/>
      <c r="F959"/>
      <c r="G959"/>
      <c r="H959"/>
      <c r="I959"/>
    </row>
    <row r="960" spans="2:9" x14ac:dyDescent="0.2">
      <c r="B960"/>
      <c r="C960"/>
      <c r="D960"/>
      <c r="E960"/>
      <c r="F960"/>
      <c r="G960"/>
      <c r="H960"/>
      <c r="I960"/>
    </row>
    <row r="961" spans="2:9" x14ac:dyDescent="0.2">
      <c r="B961"/>
      <c r="C961"/>
      <c r="D961"/>
      <c r="E961"/>
      <c r="F961"/>
      <c r="G961"/>
      <c r="H961"/>
      <c r="I961"/>
    </row>
    <row r="962" spans="2:9" x14ac:dyDescent="0.2">
      <c r="B962"/>
      <c r="C962"/>
      <c r="D962"/>
      <c r="E962"/>
      <c r="F962"/>
      <c r="G962"/>
      <c r="H962"/>
      <c r="I962"/>
    </row>
    <row r="963" spans="2:9" x14ac:dyDescent="0.2">
      <c r="B963"/>
      <c r="C963"/>
      <c r="D963"/>
      <c r="E963"/>
      <c r="F963"/>
      <c r="G963"/>
      <c r="H963"/>
      <c r="I963"/>
    </row>
    <row r="964" spans="2:9" x14ac:dyDescent="0.2">
      <c r="B964"/>
      <c r="C964"/>
      <c r="D964"/>
      <c r="E964"/>
      <c r="F964"/>
      <c r="G964"/>
      <c r="H964"/>
      <c r="I964"/>
    </row>
    <row r="965" spans="2:9" x14ac:dyDescent="0.2">
      <c r="B965"/>
      <c r="C965"/>
      <c r="D965"/>
      <c r="E965"/>
      <c r="F965"/>
      <c r="G965"/>
      <c r="H965"/>
      <c r="I965"/>
    </row>
    <row r="966" spans="2:9" x14ac:dyDescent="0.2">
      <c r="B966"/>
      <c r="C966"/>
      <c r="D966"/>
      <c r="E966"/>
      <c r="F966"/>
      <c r="G966"/>
      <c r="H966"/>
      <c r="I966"/>
    </row>
    <row r="967" spans="2:9" x14ac:dyDescent="0.2">
      <c r="B967"/>
      <c r="C967"/>
      <c r="D967"/>
      <c r="E967"/>
      <c r="F967"/>
      <c r="G967"/>
      <c r="H967"/>
      <c r="I967"/>
    </row>
    <row r="968" spans="2:9" x14ac:dyDescent="0.2">
      <c r="B968"/>
      <c r="C968"/>
      <c r="D968"/>
      <c r="E968"/>
      <c r="F968"/>
      <c r="G968"/>
      <c r="H968"/>
      <c r="I968"/>
    </row>
    <row r="969" spans="2:9" x14ac:dyDescent="0.2">
      <c r="B969"/>
      <c r="C969"/>
      <c r="D969"/>
      <c r="E969"/>
      <c r="F969"/>
      <c r="G969"/>
      <c r="H969"/>
      <c r="I969"/>
    </row>
    <row r="970" spans="2:9" x14ac:dyDescent="0.2">
      <c r="B970"/>
      <c r="C970"/>
      <c r="D970"/>
      <c r="E970"/>
      <c r="F970"/>
      <c r="G970"/>
      <c r="H970"/>
      <c r="I970"/>
    </row>
    <row r="971" spans="2:9" x14ac:dyDescent="0.2">
      <c r="B971"/>
      <c r="C971"/>
      <c r="D971"/>
      <c r="E971"/>
      <c r="F971"/>
      <c r="G971"/>
      <c r="H971"/>
      <c r="I971"/>
    </row>
    <row r="972" spans="2:9" x14ac:dyDescent="0.2">
      <c r="B972"/>
      <c r="C972"/>
      <c r="D972"/>
      <c r="E972"/>
      <c r="F972"/>
      <c r="G972"/>
      <c r="H972"/>
      <c r="I972"/>
    </row>
    <row r="973" spans="2:9" x14ac:dyDescent="0.2">
      <c r="B973"/>
      <c r="C973"/>
      <c r="D973"/>
      <c r="E973"/>
      <c r="F973"/>
      <c r="G973"/>
      <c r="H973"/>
      <c r="I973"/>
    </row>
    <row r="974" spans="2:9" x14ac:dyDescent="0.2">
      <c r="B974"/>
      <c r="C974"/>
      <c r="D974"/>
      <c r="E974"/>
      <c r="F974"/>
      <c r="G974"/>
      <c r="H974"/>
      <c r="I974"/>
    </row>
    <row r="975" spans="2:9" x14ac:dyDescent="0.2">
      <c r="B975"/>
      <c r="C975"/>
      <c r="D975"/>
      <c r="E975"/>
      <c r="F975"/>
      <c r="G975"/>
      <c r="H975"/>
      <c r="I975"/>
    </row>
    <row r="976" spans="2:9" x14ac:dyDescent="0.2">
      <c r="B976"/>
      <c r="C976"/>
      <c r="D976"/>
      <c r="E976"/>
      <c r="F976"/>
      <c r="G976"/>
      <c r="H976"/>
      <c r="I976"/>
    </row>
    <row r="977" spans="2:9" x14ac:dyDescent="0.2">
      <c r="B977"/>
      <c r="C977"/>
      <c r="D977"/>
      <c r="E977"/>
      <c r="F977"/>
      <c r="G977"/>
      <c r="H977"/>
      <c r="I977"/>
    </row>
    <row r="978" spans="2:9" x14ac:dyDescent="0.2">
      <c r="B978"/>
      <c r="C978"/>
      <c r="D978"/>
      <c r="E978"/>
      <c r="F978"/>
      <c r="G978"/>
      <c r="H978"/>
      <c r="I978"/>
    </row>
    <row r="979" spans="2:9" x14ac:dyDescent="0.2">
      <c r="B979"/>
      <c r="C979"/>
      <c r="D979"/>
      <c r="E979"/>
      <c r="F979"/>
      <c r="G979"/>
      <c r="H979"/>
      <c r="I979"/>
    </row>
    <row r="980" spans="2:9" x14ac:dyDescent="0.2">
      <c r="B980"/>
      <c r="C980"/>
      <c r="D980"/>
      <c r="E980"/>
      <c r="F980"/>
      <c r="G980"/>
      <c r="H980"/>
      <c r="I980"/>
    </row>
    <row r="981" spans="2:9" x14ac:dyDescent="0.2">
      <c r="B981"/>
      <c r="C981"/>
      <c r="D981"/>
      <c r="E981"/>
      <c r="F981"/>
      <c r="G981"/>
      <c r="H981"/>
      <c r="I981"/>
    </row>
    <row r="982" spans="2:9" x14ac:dyDescent="0.2">
      <c r="B982"/>
      <c r="C982"/>
      <c r="D982"/>
      <c r="E982"/>
      <c r="F982"/>
      <c r="G982"/>
      <c r="H982"/>
      <c r="I982"/>
    </row>
    <row r="983" spans="2:9" x14ac:dyDescent="0.2">
      <c r="B983"/>
      <c r="C983"/>
      <c r="D983"/>
      <c r="E983"/>
      <c r="F983"/>
      <c r="G983"/>
      <c r="H983"/>
      <c r="I983"/>
    </row>
    <row r="984" spans="2:9" x14ac:dyDescent="0.2">
      <c r="B984"/>
      <c r="C984"/>
      <c r="D984"/>
      <c r="E984"/>
      <c r="F984"/>
      <c r="G984"/>
      <c r="H984"/>
      <c r="I984"/>
    </row>
    <row r="985" spans="2:9" x14ac:dyDescent="0.2">
      <c r="B985"/>
      <c r="C985"/>
      <c r="D985"/>
      <c r="E985"/>
      <c r="F985"/>
      <c r="G985"/>
      <c r="H985"/>
      <c r="I985"/>
    </row>
    <row r="986" spans="2:9" x14ac:dyDescent="0.2">
      <c r="B986"/>
      <c r="C986"/>
      <c r="D986"/>
      <c r="E986"/>
      <c r="F986"/>
      <c r="G986"/>
      <c r="H986"/>
      <c r="I986"/>
    </row>
    <row r="987" spans="2:9" x14ac:dyDescent="0.2">
      <c r="B987"/>
      <c r="C987"/>
      <c r="D987"/>
      <c r="E987"/>
      <c r="F987"/>
      <c r="G987"/>
      <c r="H987"/>
      <c r="I987"/>
    </row>
    <row r="988" spans="2:9" x14ac:dyDescent="0.2">
      <c r="B988"/>
      <c r="C988"/>
      <c r="D988"/>
      <c r="E988"/>
      <c r="F988"/>
      <c r="G988"/>
      <c r="H988"/>
      <c r="I988"/>
    </row>
    <row r="989" spans="2:9" x14ac:dyDescent="0.2">
      <c r="B989"/>
      <c r="C989"/>
      <c r="D989"/>
      <c r="E989"/>
      <c r="F989"/>
      <c r="G989"/>
      <c r="H989"/>
      <c r="I989"/>
    </row>
    <row r="990" spans="2:9" x14ac:dyDescent="0.2">
      <c r="B990"/>
      <c r="C990"/>
      <c r="D990"/>
      <c r="E990"/>
      <c r="F990"/>
      <c r="G990"/>
      <c r="H990"/>
      <c r="I990"/>
    </row>
    <row r="991" spans="2:9" x14ac:dyDescent="0.2">
      <c r="B991"/>
      <c r="C991"/>
      <c r="D991"/>
      <c r="E991"/>
      <c r="F991"/>
      <c r="G991"/>
      <c r="H991"/>
      <c r="I991"/>
    </row>
    <row r="992" spans="2:9" x14ac:dyDescent="0.2">
      <c r="B992"/>
      <c r="C992"/>
      <c r="D992"/>
      <c r="E992"/>
      <c r="F992"/>
      <c r="G992"/>
      <c r="H992"/>
      <c r="I992"/>
    </row>
    <row r="993" spans="2:9" x14ac:dyDescent="0.2">
      <c r="B993"/>
      <c r="C993"/>
      <c r="D993"/>
      <c r="E993"/>
      <c r="F993"/>
      <c r="G993"/>
      <c r="H993"/>
      <c r="I993"/>
    </row>
    <row r="994" spans="2:9" x14ac:dyDescent="0.2">
      <c r="B994"/>
      <c r="C994"/>
      <c r="D994"/>
      <c r="E994"/>
      <c r="F994"/>
      <c r="G994"/>
      <c r="H994"/>
      <c r="I994"/>
    </row>
    <row r="995" spans="2:9" x14ac:dyDescent="0.2">
      <c r="B995"/>
      <c r="C995"/>
      <c r="D995"/>
      <c r="E995"/>
      <c r="F995"/>
      <c r="G995"/>
      <c r="H995"/>
      <c r="I995"/>
    </row>
    <row r="996" spans="2:9" x14ac:dyDescent="0.2">
      <c r="B996"/>
      <c r="C996"/>
      <c r="D996"/>
      <c r="E996"/>
      <c r="F996"/>
      <c r="G996"/>
      <c r="H996"/>
      <c r="I996"/>
    </row>
    <row r="997" spans="2:9" x14ac:dyDescent="0.2">
      <c r="B997"/>
      <c r="C997"/>
      <c r="D997"/>
      <c r="E997"/>
      <c r="F997"/>
      <c r="G997"/>
      <c r="H997"/>
      <c r="I997"/>
    </row>
    <row r="998" spans="2:9" x14ac:dyDescent="0.2">
      <c r="B998"/>
      <c r="C998"/>
      <c r="D998"/>
      <c r="E998"/>
      <c r="F998"/>
      <c r="G998"/>
      <c r="H998"/>
      <c r="I998"/>
    </row>
    <row r="999" spans="2:9" x14ac:dyDescent="0.2">
      <c r="B999"/>
      <c r="C999"/>
      <c r="D999"/>
      <c r="E999"/>
      <c r="F999"/>
      <c r="G999"/>
      <c r="H999"/>
      <c r="I999"/>
    </row>
    <row r="1000" spans="2:9" x14ac:dyDescent="0.2">
      <c r="B1000"/>
      <c r="C1000"/>
      <c r="D1000"/>
      <c r="E1000"/>
      <c r="F1000"/>
      <c r="G1000"/>
      <c r="H1000"/>
      <c r="I1000"/>
    </row>
    <row r="1001" spans="2:9" x14ac:dyDescent="0.2">
      <c r="B1001"/>
      <c r="C1001"/>
      <c r="D1001"/>
      <c r="E1001"/>
      <c r="F1001"/>
      <c r="G1001"/>
      <c r="H1001"/>
      <c r="I1001"/>
    </row>
    <row r="1002" spans="2:9" x14ac:dyDescent="0.2">
      <c r="B1002"/>
      <c r="C1002"/>
      <c r="D1002"/>
      <c r="E1002"/>
      <c r="F1002"/>
      <c r="G1002"/>
      <c r="H1002"/>
      <c r="I1002"/>
    </row>
    <row r="1003" spans="2:9" x14ac:dyDescent="0.2">
      <c r="B1003"/>
      <c r="C1003"/>
      <c r="D1003"/>
      <c r="E1003"/>
      <c r="F1003"/>
      <c r="G1003"/>
      <c r="H1003"/>
      <c r="I1003"/>
    </row>
    <row r="1004" spans="2:9" x14ac:dyDescent="0.2">
      <c r="B1004"/>
      <c r="C1004"/>
      <c r="D1004"/>
      <c r="E1004"/>
      <c r="F1004"/>
      <c r="G1004"/>
      <c r="H1004"/>
      <c r="I1004"/>
    </row>
    <row r="1005" spans="2:9" x14ac:dyDescent="0.2">
      <c r="B1005"/>
      <c r="C1005"/>
      <c r="D1005"/>
      <c r="E1005"/>
      <c r="F1005"/>
      <c r="G1005"/>
      <c r="H1005"/>
      <c r="I1005"/>
    </row>
    <row r="1006" spans="2:9" x14ac:dyDescent="0.2">
      <c r="B1006"/>
      <c r="C1006"/>
      <c r="D1006"/>
      <c r="E1006"/>
      <c r="F1006"/>
      <c r="G1006"/>
      <c r="H1006"/>
      <c r="I1006"/>
    </row>
    <row r="1007" spans="2:9" x14ac:dyDescent="0.2">
      <c r="B1007"/>
      <c r="C1007"/>
      <c r="D1007"/>
      <c r="E1007"/>
      <c r="F1007"/>
      <c r="G1007"/>
      <c r="H1007"/>
      <c r="I1007"/>
    </row>
    <row r="1008" spans="2:9" x14ac:dyDescent="0.2">
      <c r="B1008"/>
      <c r="C1008"/>
      <c r="D1008"/>
      <c r="E1008"/>
      <c r="F1008"/>
      <c r="G1008"/>
      <c r="H1008"/>
      <c r="I1008"/>
    </row>
    <row r="1009" spans="2:9" x14ac:dyDescent="0.2">
      <c r="B1009"/>
      <c r="C1009"/>
      <c r="D1009"/>
      <c r="E1009"/>
      <c r="F1009"/>
      <c r="G1009"/>
      <c r="H1009"/>
      <c r="I1009"/>
    </row>
    <row r="1010" spans="2:9" x14ac:dyDescent="0.2">
      <c r="B1010"/>
      <c r="C1010"/>
      <c r="D1010"/>
      <c r="E1010"/>
      <c r="F1010"/>
      <c r="G1010"/>
      <c r="H1010"/>
      <c r="I1010"/>
    </row>
    <row r="1011" spans="2:9" x14ac:dyDescent="0.2">
      <c r="B1011"/>
      <c r="C1011"/>
      <c r="D1011"/>
      <c r="E1011"/>
      <c r="F1011"/>
      <c r="G1011"/>
      <c r="H1011"/>
      <c r="I1011"/>
    </row>
    <row r="1012" spans="2:9" x14ac:dyDescent="0.2">
      <c r="B1012"/>
      <c r="C1012"/>
      <c r="D1012"/>
      <c r="E1012"/>
      <c r="F1012"/>
      <c r="G1012"/>
      <c r="H1012"/>
      <c r="I1012"/>
    </row>
    <row r="1013" spans="2:9" x14ac:dyDescent="0.2">
      <c r="B1013"/>
      <c r="C1013"/>
      <c r="D1013"/>
      <c r="E1013"/>
      <c r="F1013"/>
      <c r="G1013"/>
      <c r="H1013"/>
      <c r="I1013"/>
    </row>
    <row r="1014" spans="2:9" x14ac:dyDescent="0.2">
      <c r="B1014"/>
      <c r="C1014"/>
      <c r="D1014"/>
      <c r="E1014"/>
      <c r="F1014"/>
      <c r="G1014"/>
      <c r="H1014"/>
      <c r="I1014"/>
    </row>
    <row r="1015" spans="2:9" x14ac:dyDescent="0.2">
      <c r="B1015"/>
      <c r="C1015"/>
      <c r="D1015"/>
      <c r="E1015"/>
      <c r="F1015"/>
      <c r="G1015"/>
      <c r="H1015"/>
      <c r="I1015"/>
    </row>
    <row r="1016" spans="2:9" x14ac:dyDescent="0.2">
      <c r="B1016"/>
      <c r="C1016"/>
      <c r="D1016"/>
      <c r="E1016"/>
      <c r="F1016"/>
      <c r="G1016"/>
      <c r="H1016"/>
      <c r="I1016"/>
    </row>
    <row r="1017" spans="2:9" x14ac:dyDescent="0.2">
      <c r="B1017"/>
      <c r="C1017"/>
      <c r="D1017"/>
      <c r="E1017"/>
      <c r="F1017"/>
      <c r="G1017"/>
      <c r="H1017"/>
      <c r="I1017"/>
    </row>
    <row r="1018" spans="2:9" x14ac:dyDescent="0.2">
      <c r="B1018"/>
      <c r="C1018"/>
      <c r="D1018"/>
      <c r="E1018"/>
      <c r="F1018"/>
      <c r="G1018"/>
      <c r="H1018"/>
      <c r="I1018"/>
    </row>
    <row r="1019" spans="2:9" x14ac:dyDescent="0.2">
      <c r="B1019"/>
      <c r="C1019"/>
      <c r="D1019"/>
      <c r="E1019"/>
      <c r="F1019"/>
      <c r="G1019"/>
      <c r="H1019"/>
      <c r="I1019"/>
    </row>
    <row r="1020" spans="2:9" x14ac:dyDescent="0.2">
      <c r="B1020"/>
      <c r="C1020"/>
      <c r="D1020"/>
      <c r="E1020"/>
      <c r="F1020"/>
      <c r="G1020"/>
      <c r="H1020"/>
      <c r="I1020"/>
    </row>
    <row r="1021" spans="2:9" x14ac:dyDescent="0.2">
      <c r="B1021"/>
      <c r="C1021"/>
      <c r="D1021"/>
      <c r="E1021"/>
      <c r="F1021"/>
      <c r="G1021"/>
      <c r="H1021"/>
      <c r="I1021"/>
    </row>
    <row r="1022" spans="2:9" x14ac:dyDescent="0.2">
      <c r="B1022"/>
      <c r="C1022"/>
      <c r="D1022"/>
      <c r="E1022"/>
      <c r="F1022"/>
      <c r="G1022"/>
      <c r="H1022"/>
      <c r="I1022"/>
    </row>
    <row r="1023" spans="2:9" x14ac:dyDescent="0.2">
      <c r="B1023"/>
      <c r="C1023"/>
      <c r="D1023"/>
      <c r="E1023"/>
      <c r="F1023"/>
      <c r="G1023"/>
      <c r="H1023"/>
      <c r="I1023"/>
    </row>
    <row r="1024" spans="2:9" x14ac:dyDescent="0.2">
      <c r="B1024"/>
      <c r="C1024"/>
      <c r="D1024"/>
      <c r="E1024"/>
      <c r="F1024"/>
      <c r="G1024"/>
      <c r="H1024"/>
      <c r="I1024"/>
    </row>
    <row r="1025" spans="2:9" x14ac:dyDescent="0.2">
      <c r="B1025"/>
      <c r="C1025"/>
      <c r="D1025"/>
      <c r="E1025"/>
      <c r="F1025"/>
      <c r="G1025"/>
      <c r="H1025"/>
      <c r="I1025"/>
    </row>
    <row r="1026" spans="2:9" x14ac:dyDescent="0.2">
      <c r="B1026"/>
      <c r="C1026"/>
      <c r="D1026"/>
      <c r="E1026"/>
      <c r="F1026"/>
      <c r="G1026"/>
      <c r="H1026"/>
      <c r="I1026"/>
    </row>
    <row r="1027" spans="2:9" x14ac:dyDescent="0.2">
      <c r="B1027"/>
      <c r="C1027"/>
      <c r="D1027"/>
      <c r="E1027"/>
      <c r="F1027"/>
      <c r="G1027"/>
      <c r="H1027"/>
      <c r="I1027"/>
    </row>
    <row r="1028" spans="2:9" x14ac:dyDescent="0.2">
      <c r="B1028"/>
      <c r="C1028"/>
      <c r="D1028"/>
      <c r="E1028"/>
      <c r="F1028"/>
      <c r="G1028"/>
      <c r="H1028"/>
      <c r="I1028"/>
    </row>
    <row r="1029" spans="2:9" x14ac:dyDescent="0.2">
      <c r="B1029"/>
      <c r="C1029"/>
      <c r="D1029"/>
      <c r="E1029"/>
      <c r="F1029"/>
      <c r="G1029"/>
      <c r="H1029"/>
      <c r="I1029"/>
    </row>
    <row r="1030" spans="2:9" x14ac:dyDescent="0.2">
      <c r="B1030"/>
      <c r="C1030"/>
      <c r="D1030"/>
      <c r="E1030"/>
      <c r="F1030"/>
      <c r="G1030"/>
      <c r="H1030"/>
      <c r="I1030"/>
    </row>
    <row r="1031" spans="2:9" x14ac:dyDescent="0.2">
      <c r="B1031"/>
      <c r="C1031"/>
      <c r="D1031"/>
      <c r="E1031"/>
      <c r="F1031"/>
      <c r="G1031"/>
      <c r="H1031"/>
      <c r="I1031"/>
    </row>
    <row r="1032" spans="2:9" x14ac:dyDescent="0.2">
      <c r="B1032"/>
      <c r="C1032"/>
      <c r="D1032"/>
      <c r="E1032"/>
      <c r="F1032"/>
      <c r="G1032"/>
      <c r="H1032"/>
      <c r="I1032"/>
    </row>
    <row r="1033" spans="2:9" x14ac:dyDescent="0.2">
      <c r="B1033"/>
      <c r="C1033"/>
      <c r="D1033"/>
      <c r="E1033"/>
      <c r="F1033"/>
      <c r="G1033"/>
      <c r="H1033"/>
      <c r="I1033"/>
    </row>
    <row r="1034" spans="2:9" x14ac:dyDescent="0.2">
      <c r="B1034"/>
      <c r="C1034"/>
      <c r="D1034"/>
      <c r="E1034"/>
      <c r="F1034"/>
      <c r="G1034"/>
      <c r="H1034"/>
      <c r="I1034"/>
    </row>
    <row r="1035" spans="2:9" x14ac:dyDescent="0.2">
      <c r="B1035"/>
      <c r="C1035"/>
      <c r="D1035"/>
      <c r="E1035"/>
      <c r="F1035"/>
      <c r="G1035"/>
      <c r="H1035"/>
      <c r="I1035"/>
    </row>
    <row r="1036" spans="2:9" x14ac:dyDescent="0.2">
      <c r="B1036"/>
      <c r="C1036"/>
      <c r="D1036"/>
      <c r="E1036"/>
      <c r="F1036"/>
      <c r="G1036"/>
      <c r="H1036"/>
      <c r="I1036"/>
    </row>
    <row r="1037" spans="2:9" x14ac:dyDescent="0.2">
      <c r="B1037"/>
      <c r="C1037"/>
      <c r="D1037"/>
      <c r="E1037"/>
      <c r="F1037"/>
      <c r="G1037"/>
      <c r="H1037"/>
      <c r="I1037"/>
    </row>
    <row r="1038" spans="2:9" x14ac:dyDescent="0.2">
      <c r="B1038"/>
      <c r="C1038"/>
      <c r="D1038"/>
      <c r="E1038"/>
      <c r="F1038"/>
      <c r="G1038"/>
      <c r="H1038"/>
      <c r="I1038"/>
    </row>
    <row r="1039" spans="2:9" x14ac:dyDescent="0.2">
      <c r="B1039"/>
      <c r="C1039"/>
      <c r="D1039"/>
      <c r="E1039"/>
      <c r="F1039"/>
      <c r="G1039"/>
      <c r="H1039"/>
      <c r="I1039"/>
    </row>
    <row r="1040" spans="2:9" x14ac:dyDescent="0.2">
      <c r="B1040"/>
      <c r="C1040"/>
      <c r="D1040"/>
      <c r="E1040"/>
      <c r="F1040"/>
      <c r="G1040"/>
      <c r="H1040"/>
      <c r="I1040"/>
    </row>
    <row r="1041" spans="2:9" x14ac:dyDescent="0.2">
      <c r="B1041"/>
      <c r="C1041"/>
      <c r="D1041"/>
      <c r="E1041"/>
      <c r="F1041"/>
      <c r="G1041"/>
      <c r="H1041"/>
      <c r="I1041"/>
    </row>
    <row r="1042" spans="2:9" x14ac:dyDescent="0.2">
      <c r="B1042"/>
      <c r="C1042"/>
      <c r="D1042"/>
      <c r="E1042"/>
      <c r="F1042"/>
      <c r="G1042"/>
      <c r="H1042"/>
      <c r="I1042"/>
    </row>
    <row r="1043" spans="2:9" x14ac:dyDescent="0.2">
      <c r="B1043"/>
      <c r="C1043"/>
      <c r="D1043"/>
      <c r="E1043"/>
      <c r="F1043"/>
      <c r="G1043"/>
      <c r="H1043"/>
      <c r="I1043"/>
    </row>
    <row r="1044" spans="2:9" x14ac:dyDescent="0.2">
      <c r="B1044"/>
      <c r="C1044"/>
      <c r="D1044"/>
      <c r="E1044"/>
      <c r="F1044"/>
      <c r="G1044"/>
      <c r="H1044"/>
      <c r="I1044"/>
    </row>
    <row r="1045" spans="2:9" x14ac:dyDescent="0.2">
      <c r="B1045"/>
      <c r="C1045"/>
      <c r="D1045"/>
      <c r="E1045"/>
      <c r="F1045"/>
      <c r="G1045"/>
      <c r="H1045"/>
      <c r="I1045"/>
    </row>
    <row r="1046" spans="2:9" x14ac:dyDescent="0.2">
      <c r="B1046"/>
      <c r="C1046"/>
      <c r="D1046"/>
      <c r="E1046"/>
      <c r="F1046"/>
      <c r="G1046"/>
      <c r="H1046"/>
      <c r="I1046"/>
    </row>
    <row r="1047" spans="2:9" x14ac:dyDescent="0.2">
      <c r="B1047"/>
      <c r="C1047"/>
      <c r="D1047"/>
      <c r="E1047"/>
      <c r="F1047"/>
      <c r="G1047"/>
      <c r="H1047"/>
      <c r="I1047"/>
    </row>
    <row r="1048" spans="2:9" x14ac:dyDescent="0.2">
      <c r="B1048"/>
      <c r="C1048"/>
      <c r="D1048"/>
      <c r="E1048"/>
      <c r="F1048"/>
      <c r="G1048"/>
      <c r="H1048"/>
      <c r="I1048"/>
    </row>
    <row r="1049" spans="2:9" x14ac:dyDescent="0.2">
      <c r="B1049"/>
      <c r="C1049"/>
      <c r="D1049"/>
      <c r="E1049"/>
      <c r="F1049"/>
      <c r="G1049"/>
      <c r="H1049"/>
      <c r="I1049"/>
    </row>
    <row r="1050" spans="2:9" x14ac:dyDescent="0.2">
      <c r="B1050"/>
      <c r="C1050"/>
      <c r="D1050"/>
      <c r="E1050"/>
      <c r="F1050"/>
      <c r="G1050"/>
      <c r="H1050"/>
      <c r="I1050"/>
    </row>
    <row r="1051" spans="2:9" x14ac:dyDescent="0.2">
      <c r="B1051"/>
      <c r="C1051"/>
      <c r="D1051"/>
      <c r="E1051"/>
      <c r="F1051"/>
      <c r="G1051"/>
      <c r="H1051"/>
      <c r="I1051"/>
    </row>
    <row r="1052" spans="2:9" x14ac:dyDescent="0.2">
      <c r="B1052"/>
      <c r="C1052"/>
      <c r="D1052"/>
      <c r="E1052"/>
      <c r="F1052"/>
      <c r="G1052"/>
      <c r="H1052"/>
      <c r="I1052"/>
    </row>
    <row r="1053" spans="2:9" x14ac:dyDescent="0.2">
      <c r="B1053"/>
      <c r="C1053"/>
      <c r="D1053"/>
      <c r="E1053"/>
      <c r="F1053"/>
      <c r="G1053"/>
      <c r="H1053"/>
      <c r="I1053"/>
    </row>
    <row r="1054" spans="2:9" x14ac:dyDescent="0.2">
      <c r="B1054"/>
      <c r="C1054"/>
      <c r="D1054"/>
      <c r="E1054"/>
      <c r="F1054"/>
      <c r="G1054"/>
      <c r="H1054"/>
      <c r="I1054"/>
    </row>
    <row r="1055" spans="2:9" x14ac:dyDescent="0.2">
      <c r="B1055"/>
      <c r="C1055"/>
      <c r="D1055"/>
      <c r="E1055"/>
      <c r="F1055"/>
      <c r="G1055"/>
      <c r="H1055"/>
      <c r="I1055"/>
    </row>
    <row r="1056" spans="2:9" x14ac:dyDescent="0.2">
      <c r="B1056"/>
      <c r="C1056"/>
      <c r="D1056"/>
      <c r="E1056"/>
      <c r="F1056"/>
      <c r="G1056"/>
      <c r="H1056"/>
      <c r="I1056"/>
    </row>
    <row r="1057" spans="2:9" x14ac:dyDescent="0.2">
      <c r="B1057"/>
      <c r="C1057"/>
      <c r="D1057"/>
      <c r="E1057"/>
      <c r="F1057"/>
      <c r="G1057"/>
      <c r="H1057"/>
      <c r="I1057"/>
    </row>
    <row r="1058" spans="2:9" x14ac:dyDescent="0.2">
      <c r="B1058"/>
      <c r="C1058"/>
      <c r="D1058"/>
      <c r="E1058"/>
      <c r="F1058"/>
      <c r="G1058"/>
      <c r="H1058"/>
      <c r="I1058"/>
    </row>
    <row r="1059" spans="2:9" x14ac:dyDescent="0.2">
      <c r="B1059"/>
      <c r="C1059"/>
      <c r="D1059"/>
      <c r="E1059"/>
      <c r="F1059"/>
      <c r="G1059"/>
      <c r="H1059"/>
      <c r="I1059"/>
    </row>
    <row r="1060" spans="2:9" x14ac:dyDescent="0.2">
      <c r="B1060"/>
      <c r="C1060"/>
      <c r="D1060"/>
      <c r="E1060"/>
      <c r="F1060"/>
      <c r="G1060"/>
      <c r="H1060"/>
      <c r="I1060"/>
    </row>
    <row r="1061" spans="2:9" x14ac:dyDescent="0.2">
      <c r="B1061"/>
      <c r="C1061"/>
      <c r="D1061"/>
      <c r="E1061"/>
      <c r="F1061"/>
      <c r="G1061"/>
      <c r="H1061"/>
      <c r="I1061"/>
    </row>
    <row r="1062" spans="2:9" x14ac:dyDescent="0.2">
      <c r="B1062"/>
      <c r="C1062"/>
      <c r="D1062"/>
      <c r="E1062"/>
      <c r="F1062"/>
      <c r="G1062"/>
      <c r="H1062"/>
      <c r="I1062"/>
    </row>
    <row r="1063" spans="2:9" x14ac:dyDescent="0.2">
      <c r="B1063"/>
      <c r="C1063"/>
      <c r="D1063"/>
      <c r="E1063"/>
      <c r="F1063"/>
      <c r="G1063"/>
      <c r="H1063"/>
      <c r="I1063"/>
    </row>
    <row r="1064" spans="2:9" x14ac:dyDescent="0.2">
      <c r="B1064"/>
      <c r="C1064"/>
      <c r="D1064"/>
      <c r="E1064"/>
      <c r="F1064"/>
      <c r="G1064"/>
      <c r="H1064"/>
      <c r="I1064"/>
    </row>
    <row r="1065" spans="2:9" x14ac:dyDescent="0.2">
      <c r="B1065"/>
      <c r="C1065"/>
      <c r="D1065"/>
      <c r="E1065"/>
      <c r="F1065"/>
      <c r="G1065"/>
      <c r="H1065"/>
      <c r="I1065"/>
    </row>
    <row r="1066" spans="2:9" x14ac:dyDescent="0.2">
      <c r="B1066"/>
      <c r="C1066"/>
      <c r="D1066"/>
      <c r="E1066"/>
      <c r="F1066"/>
      <c r="G1066"/>
      <c r="H1066"/>
      <c r="I1066"/>
    </row>
    <row r="1067" spans="2:9" x14ac:dyDescent="0.2">
      <c r="B1067"/>
      <c r="C1067"/>
      <c r="D1067"/>
      <c r="E1067"/>
      <c r="F1067"/>
      <c r="G1067"/>
      <c r="H1067"/>
      <c r="I1067"/>
    </row>
    <row r="1068" spans="2:9" x14ac:dyDescent="0.2">
      <c r="B1068"/>
      <c r="C1068"/>
      <c r="D1068"/>
      <c r="E1068"/>
      <c r="F1068"/>
      <c r="G1068"/>
      <c r="H1068"/>
      <c r="I1068"/>
    </row>
    <row r="1069" spans="2:9" x14ac:dyDescent="0.2">
      <c r="B1069"/>
      <c r="C1069"/>
      <c r="D1069"/>
      <c r="E1069"/>
      <c r="F1069"/>
      <c r="G1069"/>
      <c r="H1069"/>
      <c r="I1069"/>
    </row>
    <row r="1070" spans="2:9" x14ac:dyDescent="0.2">
      <c r="B1070"/>
      <c r="C1070"/>
      <c r="D1070"/>
      <c r="E1070"/>
      <c r="F1070"/>
      <c r="G1070"/>
      <c r="H1070"/>
      <c r="I1070"/>
    </row>
    <row r="1071" spans="2:9" x14ac:dyDescent="0.2">
      <c r="B1071"/>
      <c r="C1071"/>
      <c r="D1071"/>
      <c r="E1071"/>
      <c r="F1071"/>
      <c r="G1071"/>
      <c r="H1071"/>
      <c r="I1071"/>
    </row>
    <row r="1072" spans="2:9" x14ac:dyDescent="0.2">
      <c r="B1072"/>
      <c r="C1072"/>
      <c r="D1072"/>
      <c r="E1072"/>
      <c r="F1072"/>
      <c r="G1072"/>
      <c r="H1072"/>
      <c r="I1072"/>
    </row>
    <row r="1073" spans="2:9" x14ac:dyDescent="0.2">
      <c r="B1073"/>
      <c r="C1073"/>
      <c r="D1073"/>
      <c r="E1073"/>
      <c r="F1073"/>
      <c r="G1073"/>
      <c r="H1073"/>
      <c r="I1073"/>
    </row>
    <row r="1074" spans="2:9" x14ac:dyDescent="0.2">
      <c r="B1074"/>
      <c r="C1074"/>
      <c r="D1074"/>
      <c r="E1074"/>
      <c r="F1074"/>
      <c r="G1074"/>
      <c r="H1074"/>
      <c r="I1074"/>
    </row>
    <row r="1075" spans="2:9" x14ac:dyDescent="0.2">
      <c r="B1075"/>
      <c r="C1075"/>
      <c r="D1075"/>
      <c r="E1075"/>
      <c r="F1075"/>
      <c r="G1075"/>
      <c r="H1075"/>
      <c r="I1075"/>
    </row>
    <row r="1076" spans="2:9" x14ac:dyDescent="0.2">
      <c r="B1076"/>
      <c r="C1076"/>
      <c r="D1076"/>
      <c r="E1076"/>
      <c r="F1076"/>
      <c r="G1076"/>
      <c r="H1076"/>
      <c r="I1076"/>
    </row>
    <row r="1077" spans="2:9" x14ac:dyDescent="0.2">
      <c r="B1077"/>
      <c r="C1077"/>
      <c r="D1077"/>
      <c r="E1077"/>
      <c r="F1077"/>
      <c r="G1077"/>
      <c r="H1077"/>
      <c r="I1077"/>
    </row>
    <row r="1078" spans="2:9" x14ac:dyDescent="0.2">
      <c r="B1078"/>
      <c r="C1078"/>
      <c r="D1078"/>
      <c r="E1078"/>
      <c r="F1078"/>
      <c r="G1078"/>
      <c r="H1078"/>
      <c r="I1078"/>
    </row>
    <row r="1079" spans="2:9" x14ac:dyDescent="0.2">
      <c r="B1079"/>
      <c r="C1079"/>
      <c r="D1079"/>
      <c r="E1079"/>
      <c r="F1079"/>
      <c r="G1079"/>
      <c r="H1079"/>
      <c r="I1079"/>
    </row>
    <row r="1080" spans="2:9" x14ac:dyDescent="0.2">
      <c r="B1080"/>
      <c r="C1080"/>
      <c r="D1080"/>
      <c r="E1080"/>
      <c r="F1080"/>
      <c r="G1080"/>
      <c r="H1080"/>
      <c r="I1080"/>
    </row>
    <row r="1081" spans="2:9" x14ac:dyDescent="0.2">
      <c r="B1081"/>
      <c r="C1081"/>
      <c r="D1081"/>
      <c r="E1081"/>
      <c r="F1081"/>
      <c r="G1081"/>
      <c r="H1081"/>
      <c r="I1081"/>
    </row>
    <row r="1082" spans="2:9" x14ac:dyDescent="0.2">
      <c r="B1082"/>
      <c r="C1082"/>
      <c r="D1082"/>
      <c r="E1082"/>
      <c r="F1082"/>
      <c r="G1082"/>
      <c r="H1082"/>
      <c r="I1082"/>
    </row>
    <row r="1083" spans="2:9" x14ac:dyDescent="0.2">
      <c r="B1083"/>
      <c r="C1083"/>
      <c r="D1083"/>
      <c r="E1083"/>
      <c r="F1083"/>
      <c r="G1083"/>
      <c r="H1083"/>
      <c r="I1083"/>
    </row>
    <row r="1084" spans="2:9" x14ac:dyDescent="0.2">
      <c r="B1084"/>
      <c r="C1084"/>
      <c r="D1084"/>
      <c r="E1084"/>
      <c r="F1084"/>
      <c r="G1084"/>
      <c r="H1084"/>
      <c r="I1084"/>
    </row>
    <row r="1085" spans="2:9" x14ac:dyDescent="0.2">
      <c r="B1085"/>
      <c r="C1085"/>
      <c r="D1085"/>
      <c r="E1085"/>
      <c r="F1085"/>
      <c r="G1085"/>
      <c r="H1085"/>
      <c r="I1085"/>
    </row>
    <row r="1086" spans="2:9" x14ac:dyDescent="0.2">
      <c r="B1086"/>
      <c r="C1086"/>
      <c r="D1086"/>
      <c r="E1086"/>
      <c r="F1086"/>
      <c r="G1086"/>
      <c r="H1086"/>
      <c r="I1086"/>
    </row>
    <row r="1087" spans="2:9" x14ac:dyDescent="0.2">
      <c r="B1087"/>
      <c r="C1087"/>
      <c r="D1087"/>
      <c r="E1087"/>
      <c r="F1087"/>
      <c r="G1087"/>
      <c r="H1087"/>
      <c r="I1087"/>
    </row>
    <row r="1088" spans="2:9" x14ac:dyDescent="0.2">
      <c r="B1088"/>
      <c r="C1088"/>
      <c r="D1088"/>
      <c r="E1088"/>
      <c r="F1088"/>
      <c r="G1088"/>
      <c r="H1088"/>
      <c r="I1088"/>
    </row>
    <row r="1089" spans="2:9" x14ac:dyDescent="0.2">
      <c r="B1089"/>
      <c r="C1089"/>
      <c r="D1089"/>
      <c r="E1089"/>
      <c r="F1089"/>
      <c r="G1089"/>
      <c r="H1089"/>
      <c r="I1089"/>
    </row>
    <row r="1090" spans="2:9" x14ac:dyDescent="0.2">
      <c r="B1090"/>
      <c r="C1090"/>
      <c r="D1090"/>
      <c r="E1090"/>
      <c r="F1090"/>
      <c r="G1090"/>
      <c r="H1090"/>
      <c r="I1090"/>
    </row>
    <row r="1091" spans="2:9" x14ac:dyDescent="0.2">
      <c r="B1091"/>
      <c r="C1091"/>
      <c r="D1091"/>
      <c r="E1091"/>
      <c r="F1091"/>
      <c r="G1091"/>
      <c r="H1091"/>
      <c r="I1091"/>
    </row>
    <row r="1092" spans="2:9" x14ac:dyDescent="0.2">
      <c r="B1092"/>
      <c r="C1092"/>
      <c r="D1092"/>
      <c r="E1092"/>
      <c r="F1092"/>
      <c r="G1092"/>
      <c r="H1092"/>
      <c r="I1092"/>
    </row>
    <row r="1093" spans="2:9" x14ac:dyDescent="0.2">
      <c r="B1093"/>
      <c r="C1093"/>
      <c r="D1093"/>
      <c r="E1093"/>
      <c r="F1093"/>
      <c r="G1093"/>
      <c r="H1093"/>
      <c r="I1093"/>
    </row>
    <row r="1094" spans="2:9" x14ac:dyDescent="0.2">
      <c r="B1094"/>
      <c r="C1094"/>
      <c r="D1094"/>
      <c r="E1094"/>
      <c r="F1094"/>
      <c r="G1094"/>
      <c r="H1094"/>
      <c r="I1094"/>
    </row>
    <row r="1095" spans="2:9" x14ac:dyDescent="0.2">
      <c r="B1095"/>
      <c r="C1095"/>
      <c r="D1095"/>
      <c r="E1095"/>
      <c r="F1095"/>
      <c r="G1095"/>
      <c r="H1095"/>
      <c r="I1095"/>
    </row>
    <row r="1096" spans="2:9" x14ac:dyDescent="0.2">
      <c r="B1096"/>
      <c r="C1096"/>
      <c r="D1096"/>
      <c r="E1096"/>
      <c r="F1096"/>
      <c r="G1096"/>
      <c r="H1096"/>
      <c r="I1096"/>
    </row>
    <row r="1097" spans="2:9" x14ac:dyDescent="0.2">
      <c r="B1097"/>
      <c r="C1097"/>
      <c r="D1097"/>
      <c r="E1097"/>
      <c r="F1097"/>
      <c r="G1097"/>
      <c r="H1097"/>
      <c r="I1097"/>
    </row>
    <row r="1098" spans="2:9" x14ac:dyDescent="0.2">
      <c r="B1098"/>
      <c r="C1098"/>
      <c r="D1098"/>
      <c r="E1098"/>
      <c r="F1098"/>
      <c r="G1098"/>
      <c r="H1098"/>
      <c r="I1098"/>
    </row>
    <row r="1099" spans="2:9" x14ac:dyDescent="0.2">
      <c r="B1099"/>
      <c r="C1099"/>
      <c r="D1099"/>
      <c r="E1099"/>
      <c r="F1099"/>
      <c r="G1099"/>
      <c r="H1099"/>
      <c r="I1099"/>
    </row>
    <row r="1100" spans="2:9" x14ac:dyDescent="0.2">
      <c r="B1100"/>
      <c r="C1100"/>
      <c r="D1100"/>
      <c r="E1100"/>
      <c r="F1100"/>
      <c r="G1100"/>
      <c r="H1100"/>
      <c r="I1100"/>
    </row>
    <row r="1101" spans="2:9" x14ac:dyDescent="0.2">
      <c r="B1101"/>
      <c r="C1101"/>
      <c r="D1101"/>
      <c r="E1101"/>
      <c r="F1101"/>
      <c r="G1101"/>
      <c r="H1101"/>
      <c r="I1101"/>
    </row>
    <row r="1102" spans="2:9" x14ac:dyDescent="0.2">
      <c r="B1102"/>
      <c r="C1102"/>
      <c r="D1102"/>
      <c r="E1102"/>
      <c r="F1102"/>
      <c r="G1102"/>
      <c r="H1102"/>
      <c r="I1102"/>
    </row>
    <row r="1103" spans="2:9" x14ac:dyDescent="0.2">
      <c r="B1103"/>
      <c r="C1103"/>
      <c r="D1103"/>
      <c r="E1103"/>
      <c r="F1103"/>
      <c r="G1103"/>
      <c r="H1103"/>
      <c r="I1103"/>
    </row>
    <row r="1104" spans="2:9" x14ac:dyDescent="0.2">
      <c r="B1104"/>
      <c r="C1104"/>
      <c r="D1104"/>
      <c r="E1104"/>
      <c r="F1104"/>
      <c r="G1104"/>
      <c r="H1104"/>
      <c r="I1104"/>
    </row>
    <row r="1105" spans="2:9" x14ac:dyDescent="0.2">
      <c r="B1105"/>
      <c r="C1105"/>
      <c r="D1105"/>
      <c r="E1105"/>
      <c r="F1105"/>
      <c r="G1105"/>
      <c r="H1105"/>
      <c r="I1105"/>
    </row>
    <row r="1106" spans="2:9" x14ac:dyDescent="0.2">
      <c r="B1106"/>
      <c r="C1106"/>
      <c r="D1106"/>
      <c r="E1106"/>
      <c r="F1106"/>
      <c r="G1106"/>
      <c r="H1106"/>
      <c r="I1106"/>
    </row>
    <row r="1107" spans="2:9" x14ac:dyDescent="0.2">
      <c r="B1107"/>
      <c r="C1107"/>
      <c r="D1107"/>
      <c r="E1107"/>
      <c r="F1107"/>
      <c r="G1107"/>
      <c r="H1107"/>
      <c r="I1107"/>
    </row>
    <row r="1108" spans="2:9" x14ac:dyDescent="0.2">
      <c r="B1108"/>
      <c r="C1108"/>
      <c r="D1108"/>
      <c r="E1108"/>
      <c r="F1108"/>
      <c r="G1108"/>
      <c r="H1108"/>
      <c r="I1108"/>
    </row>
    <row r="1109" spans="2:9" x14ac:dyDescent="0.2">
      <c r="B1109"/>
      <c r="C1109"/>
      <c r="D1109"/>
      <c r="E1109"/>
      <c r="F1109"/>
      <c r="G1109"/>
      <c r="H1109"/>
      <c r="I1109"/>
    </row>
    <row r="1110" spans="2:9" x14ac:dyDescent="0.2">
      <c r="B1110"/>
      <c r="C1110"/>
      <c r="D1110"/>
      <c r="E1110"/>
      <c r="F1110"/>
      <c r="G1110"/>
      <c r="H1110"/>
      <c r="I1110"/>
    </row>
    <row r="1111" spans="2:9" x14ac:dyDescent="0.2">
      <c r="B1111"/>
      <c r="C1111"/>
      <c r="D1111"/>
      <c r="E1111"/>
      <c r="F1111"/>
      <c r="G1111"/>
      <c r="H1111"/>
      <c r="I1111"/>
    </row>
    <row r="1112" spans="2:9" x14ac:dyDescent="0.2">
      <c r="B1112"/>
      <c r="C1112"/>
      <c r="D1112"/>
      <c r="E1112"/>
      <c r="F1112"/>
      <c r="G1112"/>
      <c r="H1112"/>
      <c r="I1112"/>
    </row>
    <row r="1113" spans="2:9" x14ac:dyDescent="0.2">
      <c r="B1113"/>
      <c r="C1113"/>
      <c r="D1113"/>
      <c r="E1113"/>
      <c r="F1113"/>
      <c r="G1113"/>
      <c r="H1113"/>
      <c r="I1113"/>
    </row>
    <row r="1114" spans="2:9" x14ac:dyDescent="0.2">
      <c r="B1114"/>
      <c r="C1114"/>
      <c r="D1114"/>
      <c r="E1114"/>
      <c r="F1114"/>
      <c r="G1114"/>
      <c r="H1114"/>
      <c r="I1114"/>
    </row>
    <row r="1115" spans="2:9" x14ac:dyDescent="0.2">
      <c r="B1115"/>
      <c r="C1115"/>
      <c r="D1115"/>
      <c r="E1115"/>
      <c r="F1115"/>
      <c r="G1115"/>
      <c r="H1115"/>
      <c r="I1115"/>
    </row>
    <row r="1116" spans="2:9" x14ac:dyDescent="0.2">
      <c r="B1116"/>
      <c r="C1116"/>
      <c r="D1116"/>
      <c r="E1116"/>
      <c r="F1116"/>
      <c r="G1116"/>
      <c r="H1116"/>
      <c r="I1116"/>
    </row>
    <row r="1117" spans="2:9" x14ac:dyDescent="0.2">
      <c r="B1117"/>
      <c r="C1117"/>
      <c r="D1117"/>
      <c r="E1117"/>
      <c r="F1117"/>
      <c r="G1117"/>
      <c r="H1117"/>
      <c r="I1117"/>
    </row>
    <row r="1118" spans="2:9" x14ac:dyDescent="0.2">
      <c r="B1118"/>
      <c r="C1118"/>
      <c r="D1118"/>
      <c r="E1118"/>
      <c r="F1118"/>
      <c r="G1118"/>
      <c r="H1118"/>
      <c r="I1118"/>
    </row>
    <row r="1119" spans="2:9" x14ac:dyDescent="0.2">
      <c r="B1119"/>
      <c r="C1119"/>
      <c r="D1119"/>
      <c r="E1119"/>
      <c r="F1119"/>
      <c r="G1119"/>
      <c r="H1119"/>
      <c r="I1119"/>
    </row>
    <row r="1120" spans="2:9" x14ac:dyDescent="0.2">
      <c r="B1120"/>
      <c r="C1120"/>
      <c r="D1120"/>
      <c r="E1120"/>
      <c r="F1120"/>
      <c r="G1120"/>
      <c r="H1120"/>
      <c r="I1120"/>
    </row>
    <row r="1121" spans="2:9" x14ac:dyDescent="0.2">
      <c r="B1121"/>
      <c r="C1121"/>
      <c r="D1121"/>
      <c r="E1121"/>
      <c r="F1121"/>
      <c r="G1121"/>
      <c r="H1121"/>
      <c r="I1121"/>
    </row>
    <row r="1122" spans="2:9" x14ac:dyDescent="0.2">
      <c r="B1122"/>
      <c r="C1122"/>
      <c r="D1122"/>
      <c r="E1122"/>
      <c r="F1122"/>
      <c r="G1122"/>
      <c r="H1122"/>
      <c r="I1122"/>
    </row>
    <row r="1123" spans="2:9" x14ac:dyDescent="0.2">
      <c r="B1123"/>
      <c r="C1123"/>
      <c r="D1123"/>
      <c r="E1123"/>
      <c r="F1123"/>
      <c r="G1123"/>
      <c r="H1123"/>
      <c r="I1123"/>
    </row>
    <row r="1124" spans="2:9" x14ac:dyDescent="0.2">
      <c r="B1124"/>
      <c r="C1124"/>
      <c r="D1124"/>
      <c r="E1124"/>
      <c r="F1124"/>
      <c r="G1124"/>
      <c r="H1124"/>
      <c r="I1124"/>
    </row>
    <row r="1125" spans="2:9" x14ac:dyDescent="0.2">
      <c r="B1125"/>
      <c r="C1125"/>
      <c r="D1125"/>
      <c r="E1125"/>
      <c r="F1125"/>
      <c r="G1125"/>
      <c r="H1125"/>
      <c r="I1125"/>
    </row>
    <row r="1126" spans="2:9" x14ac:dyDescent="0.2">
      <c r="B1126"/>
      <c r="C1126"/>
      <c r="D1126"/>
      <c r="E1126"/>
      <c r="F1126"/>
      <c r="G1126"/>
      <c r="H1126"/>
      <c r="I1126"/>
    </row>
    <row r="1127" spans="2:9" x14ac:dyDescent="0.2">
      <c r="B1127"/>
      <c r="C1127"/>
      <c r="D1127"/>
      <c r="E1127"/>
      <c r="F1127"/>
      <c r="G1127"/>
      <c r="H1127"/>
      <c r="I1127"/>
    </row>
    <row r="1128" spans="2:9" x14ac:dyDescent="0.2">
      <c r="B1128"/>
      <c r="C1128"/>
      <c r="D1128"/>
      <c r="E1128"/>
      <c r="F1128"/>
      <c r="G1128"/>
      <c r="H1128"/>
      <c r="I1128"/>
    </row>
    <row r="1129" spans="2:9" x14ac:dyDescent="0.2">
      <c r="B1129"/>
      <c r="C1129"/>
      <c r="D1129"/>
      <c r="E1129"/>
      <c r="F1129"/>
      <c r="G1129"/>
      <c r="H1129"/>
      <c r="I1129"/>
    </row>
    <row r="1130" spans="2:9" x14ac:dyDescent="0.2">
      <c r="B1130"/>
      <c r="C1130"/>
      <c r="D1130"/>
      <c r="E1130"/>
      <c r="F1130"/>
      <c r="G1130"/>
      <c r="H1130"/>
      <c r="I1130"/>
    </row>
    <row r="1131" spans="2:9" x14ac:dyDescent="0.2">
      <c r="B1131"/>
      <c r="C1131"/>
      <c r="D1131"/>
      <c r="E1131"/>
      <c r="F1131"/>
      <c r="G1131"/>
      <c r="H1131"/>
      <c r="I1131"/>
    </row>
    <row r="1132" spans="2:9" x14ac:dyDescent="0.2">
      <c r="B1132"/>
      <c r="C1132"/>
      <c r="D1132"/>
      <c r="E1132"/>
      <c r="F1132"/>
      <c r="G1132"/>
      <c r="H1132"/>
      <c r="I1132"/>
    </row>
    <row r="1133" spans="2:9" x14ac:dyDescent="0.2">
      <c r="B1133"/>
      <c r="C1133"/>
      <c r="D1133"/>
      <c r="E1133"/>
      <c r="F1133"/>
      <c r="G1133"/>
      <c r="H1133"/>
      <c r="I1133"/>
    </row>
    <row r="1134" spans="2:9" x14ac:dyDescent="0.2">
      <c r="B1134"/>
      <c r="C1134"/>
      <c r="D1134"/>
      <c r="E1134"/>
      <c r="F1134"/>
      <c r="G1134"/>
      <c r="H1134"/>
      <c r="I1134"/>
    </row>
    <row r="1135" spans="2:9" x14ac:dyDescent="0.2">
      <c r="B1135"/>
      <c r="C1135"/>
      <c r="D1135"/>
      <c r="E1135"/>
      <c r="F1135"/>
      <c r="G1135"/>
      <c r="H1135"/>
      <c r="I1135"/>
    </row>
    <row r="1136" spans="2:9" x14ac:dyDescent="0.2">
      <c r="B1136"/>
      <c r="C1136"/>
      <c r="D1136"/>
      <c r="E1136"/>
      <c r="F1136"/>
      <c r="G1136"/>
      <c r="H1136"/>
      <c r="I1136"/>
    </row>
    <row r="1137" spans="2:9" x14ac:dyDescent="0.2">
      <c r="B1137"/>
      <c r="C1137"/>
      <c r="D1137"/>
      <c r="E1137"/>
      <c r="F1137"/>
      <c r="G1137"/>
      <c r="H1137"/>
      <c r="I1137"/>
    </row>
    <row r="1138" spans="2:9" x14ac:dyDescent="0.2">
      <c r="B1138"/>
      <c r="C1138"/>
      <c r="D1138"/>
      <c r="E1138"/>
      <c r="F1138"/>
      <c r="G1138"/>
      <c r="H1138"/>
      <c r="I1138"/>
    </row>
    <row r="1139" spans="2:9" x14ac:dyDescent="0.2">
      <c r="B1139"/>
      <c r="C1139"/>
      <c r="D1139"/>
      <c r="E1139"/>
      <c r="F1139"/>
      <c r="G1139"/>
      <c r="H1139"/>
      <c r="I1139"/>
    </row>
    <row r="1140" spans="2:9" x14ac:dyDescent="0.2">
      <c r="B1140"/>
      <c r="C1140"/>
      <c r="D1140"/>
      <c r="E1140"/>
      <c r="F1140"/>
      <c r="G1140"/>
      <c r="H1140"/>
      <c r="I1140"/>
    </row>
    <row r="1141" spans="2:9" x14ac:dyDescent="0.2">
      <c r="B1141"/>
      <c r="C1141"/>
      <c r="D1141"/>
      <c r="E1141"/>
      <c r="F1141"/>
      <c r="G1141"/>
      <c r="H1141"/>
      <c r="I1141"/>
    </row>
    <row r="1142" spans="2:9" x14ac:dyDescent="0.2">
      <c r="B1142"/>
      <c r="C1142"/>
      <c r="D1142"/>
      <c r="E1142"/>
      <c r="F1142"/>
      <c r="G1142"/>
      <c r="H1142"/>
      <c r="I1142"/>
    </row>
    <row r="1143" spans="2:9" x14ac:dyDescent="0.2">
      <c r="B1143"/>
      <c r="C1143"/>
      <c r="D1143"/>
      <c r="E1143"/>
      <c r="F1143"/>
      <c r="G1143"/>
      <c r="H1143"/>
      <c r="I1143"/>
    </row>
    <row r="1144" spans="2:9" x14ac:dyDescent="0.2">
      <c r="B1144"/>
      <c r="C1144"/>
      <c r="D1144"/>
      <c r="E1144"/>
      <c r="F1144"/>
      <c r="G1144"/>
      <c r="H1144"/>
      <c r="I1144"/>
    </row>
    <row r="1145" spans="2:9" x14ac:dyDescent="0.2">
      <c r="B1145"/>
      <c r="C1145"/>
      <c r="D1145"/>
      <c r="E1145"/>
      <c r="F1145"/>
      <c r="G1145"/>
      <c r="H1145"/>
      <c r="I1145"/>
    </row>
    <row r="1146" spans="2:9" x14ac:dyDescent="0.2">
      <c r="B1146"/>
      <c r="C1146"/>
      <c r="D1146"/>
      <c r="E1146"/>
      <c r="F1146"/>
      <c r="G1146"/>
      <c r="H1146"/>
      <c r="I1146"/>
    </row>
    <row r="1147" spans="2:9" x14ac:dyDescent="0.2">
      <c r="B1147"/>
      <c r="C1147"/>
      <c r="D1147"/>
      <c r="E1147"/>
      <c r="F1147"/>
      <c r="G1147"/>
      <c r="H1147"/>
      <c r="I1147"/>
    </row>
    <row r="1148" spans="2:9" x14ac:dyDescent="0.2">
      <c r="B1148"/>
      <c r="C1148"/>
      <c r="D1148"/>
      <c r="E1148"/>
      <c r="F1148"/>
      <c r="G1148"/>
      <c r="H1148"/>
      <c r="I1148"/>
    </row>
    <row r="1149" spans="2:9" x14ac:dyDescent="0.2">
      <c r="B1149"/>
      <c r="C1149"/>
      <c r="D1149"/>
      <c r="E1149"/>
      <c r="F1149"/>
      <c r="G1149"/>
      <c r="H1149"/>
      <c r="I1149"/>
    </row>
    <row r="1150" spans="2:9" x14ac:dyDescent="0.2">
      <c r="B1150"/>
      <c r="C1150"/>
      <c r="D1150"/>
      <c r="E1150"/>
      <c r="F1150"/>
      <c r="G1150"/>
      <c r="H1150"/>
      <c r="I1150"/>
    </row>
    <row r="1151" spans="2:9" x14ac:dyDescent="0.2">
      <c r="B1151"/>
      <c r="C1151"/>
      <c r="D1151"/>
      <c r="E1151"/>
      <c r="F1151"/>
      <c r="G1151"/>
      <c r="H1151"/>
      <c r="I1151"/>
    </row>
    <row r="1152" spans="2:9" x14ac:dyDescent="0.2">
      <c r="B1152"/>
      <c r="C1152"/>
      <c r="D1152"/>
      <c r="E1152"/>
      <c r="F1152"/>
      <c r="G1152"/>
      <c r="H1152"/>
      <c r="I1152"/>
    </row>
    <row r="1153" spans="2:9" x14ac:dyDescent="0.2">
      <c r="B1153"/>
      <c r="C1153"/>
      <c r="D1153"/>
      <c r="E1153"/>
      <c r="F1153"/>
      <c r="G1153"/>
      <c r="H1153"/>
      <c r="I1153"/>
    </row>
    <row r="1154" spans="2:9" x14ac:dyDescent="0.2">
      <c r="B1154"/>
      <c r="C1154"/>
      <c r="D1154"/>
      <c r="E1154"/>
      <c r="F1154"/>
      <c r="G1154"/>
      <c r="H1154"/>
      <c r="I1154"/>
    </row>
    <row r="1155" spans="2:9" x14ac:dyDescent="0.2">
      <c r="B1155"/>
      <c r="C1155"/>
      <c r="D1155"/>
      <c r="E1155"/>
      <c r="F1155"/>
      <c r="G1155"/>
      <c r="H1155"/>
      <c r="I1155"/>
    </row>
    <row r="1156" spans="2:9" x14ac:dyDescent="0.2">
      <c r="B1156"/>
      <c r="C1156"/>
      <c r="D1156"/>
      <c r="E1156"/>
      <c r="F1156"/>
      <c r="G1156"/>
      <c r="H1156"/>
      <c r="I1156"/>
    </row>
    <row r="1157" spans="2:9" x14ac:dyDescent="0.2">
      <c r="B1157"/>
      <c r="C1157"/>
      <c r="D1157"/>
      <c r="E1157"/>
      <c r="F1157"/>
      <c r="G1157"/>
      <c r="H1157"/>
      <c r="I1157"/>
    </row>
    <row r="1158" spans="2:9" x14ac:dyDescent="0.2">
      <c r="B1158"/>
      <c r="C1158"/>
      <c r="D1158"/>
      <c r="E1158"/>
      <c r="F1158"/>
      <c r="G1158"/>
      <c r="H1158"/>
      <c r="I1158"/>
    </row>
    <row r="1159" spans="2:9" x14ac:dyDescent="0.2">
      <c r="B1159"/>
      <c r="C1159"/>
      <c r="D1159"/>
      <c r="E1159"/>
      <c r="F1159"/>
      <c r="G1159"/>
      <c r="H1159"/>
      <c r="I1159"/>
    </row>
    <row r="1160" spans="2:9" x14ac:dyDescent="0.2">
      <c r="B1160"/>
      <c r="C1160"/>
      <c r="D1160"/>
      <c r="E1160"/>
      <c r="F1160"/>
      <c r="G1160"/>
      <c r="H1160"/>
      <c r="I1160"/>
    </row>
    <row r="1161" spans="2:9" x14ac:dyDescent="0.2">
      <c r="B1161"/>
      <c r="C1161"/>
      <c r="D1161"/>
      <c r="E1161"/>
      <c r="F1161"/>
      <c r="G1161"/>
      <c r="H1161"/>
      <c r="I1161"/>
    </row>
    <row r="1162" spans="2:9" x14ac:dyDescent="0.2">
      <c r="B1162"/>
      <c r="C1162"/>
      <c r="D1162"/>
      <c r="E1162"/>
      <c r="F1162"/>
      <c r="G1162"/>
      <c r="H1162"/>
      <c r="I1162"/>
    </row>
    <row r="1163" spans="2:9" x14ac:dyDescent="0.2">
      <c r="B1163"/>
      <c r="C1163"/>
      <c r="D1163"/>
      <c r="E1163"/>
      <c r="F1163"/>
      <c r="G1163"/>
      <c r="H1163"/>
      <c r="I1163"/>
    </row>
    <row r="1164" spans="2:9" x14ac:dyDescent="0.2">
      <c r="B1164"/>
      <c r="C1164"/>
      <c r="D1164"/>
      <c r="E1164"/>
      <c r="F1164"/>
      <c r="G1164"/>
      <c r="H1164"/>
      <c r="I1164"/>
    </row>
    <row r="1165" spans="2:9" x14ac:dyDescent="0.2">
      <c r="B1165"/>
      <c r="C1165"/>
      <c r="D1165"/>
      <c r="E1165"/>
      <c r="F1165"/>
      <c r="G1165"/>
      <c r="H1165"/>
      <c r="I1165"/>
    </row>
    <row r="1166" spans="2:9" x14ac:dyDescent="0.2">
      <c r="B1166"/>
      <c r="C1166"/>
      <c r="D1166"/>
      <c r="E1166"/>
      <c r="F1166"/>
      <c r="G1166"/>
      <c r="H1166"/>
      <c r="I1166"/>
    </row>
    <row r="1167" spans="2:9" x14ac:dyDescent="0.2">
      <c r="B1167"/>
      <c r="C1167"/>
      <c r="D1167"/>
      <c r="E1167"/>
      <c r="F1167"/>
      <c r="G1167"/>
      <c r="H1167"/>
      <c r="I1167"/>
    </row>
    <row r="1168" spans="2:9" x14ac:dyDescent="0.2">
      <c r="B1168"/>
      <c r="C1168"/>
      <c r="D1168"/>
      <c r="E1168"/>
      <c r="F1168"/>
      <c r="G1168"/>
      <c r="H1168"/>
      <c r="I1168"/>
    </row>
    <row r="1169" spans="2:9" x14ac:dyDescent="0.2">
      <c r="B1169"/>
      <c r="C1169"/>
      <c r="D1169"/>
      <c r="E1169"/>
      <c r="F1169"/>
      <c r="G1169"/>
      <c r="H1169"/>
      <c r="I1169"/>
    </row>
    <row r="1170" spans="2:9" x14ac:dyDescent="0.2">
      <c r="B1170"/>
      <c r="C1170"/>
      <c r="D1170"/>
      <c r="E1170"/>
      <c r="F1170"/>
      <c r="G1170"/>
      <c r="H1170"/>
      <c r="I1170"/>
    </row>
    <row r="1171" spans="2:9" x14ac:dyDescent="0.2">
      <c r="B1171"/>
      <c r="C1171"/>
      <c r="D1171"/>
      <c r="E1171"/>
      <c r="F1171"/>
      <c r="G1171"/>
      <c r="H1171"/>
      <c r="I1171"/>
    </row>
    <row r="1172" spans="2:9" x14ac:dyDescent="0.2">
      <c r="B1172"/>
      <c r="C1172"/>
      <c r="D1172"/>
      <c r="E1172"/>
      <c r="F1172"/>
      <c r="G1172"/>
      <c r="H1172"/>
      <c r="I1172"/>
    </row>
    <row r="1173" spans="2:9" x14ac:dyDescent="0.2">
      <c r="B1173"/>
      <c r="C1173"/>
      <c r="D1173"/>
      <c r="E1173"/>
      <c r="F1173"/>
      <c r="G1173"/>
      <c r="H1173"/>
      <c r="I1173"/>
    </row>
    <row r="1174" spans="2:9" x14ac:dyDescent="0.2">
      <c r="B1174"/>
      <c r="C1174"/>
      <c r="D1174"/>
      <c r="E1174"/>
      <c r="F1174"/>
      <c r="G1174"/>
      <c r="H1174"/>
      <c r="I1174"/>
    </row>
    <row r="1175" spans="2:9" x14ac:dyDescent="0.2">
      <c r="B1175"/>
      <c r="C1175"/>
      <c r="D1175"/>
      <c r="E1175"/>
      <c r="F1175"/>
      <c r="G1175"/>
      <c r="H1175"/>
      <c r="I1175"/>
    </row>
    <row r="1176" spans="2:9" x14ac:dyDescent="0.2">
      <c r="B1176"/>
      <c r="C1176"/>
      <c r="D1176"/>
      <c r="E1176"/>
      <c r="F1176"/>
      <c r="G1176"/>
      <c r="H1176"/>
      <c r="I1176"/>
    </row>
    <row r="1177" spans="2:9" x14ac:dyDescent="0.2">
      <c r="B1177"/>
      <c r="C1177"/>
      <c r="D1177"/>
      <c r="E1177"/>
      <c r="F1177"/>
      <c r="G1177"/>
      <c r="H1177"/>
      <c r="I1177"/>
    </row>
    <row r="1178" spans="2:9" x14ac:dyDescent="0.2">
      <c r="B1178"/>
      <c r="C1178"/>
      <c r="D1178"/>
      <c r="E1178"/>
      <c r="F1178"/>
      <c r="G1178"/>
      <c r="H1178"/>
      <c r="I1178"/>
    </row>
    <row r="1179" spans="2:9" x14ac:dyDescent="0.2">
      <c r="B1179"/>
      <c r="C1179"/>
      <c r="D1179"/>
      <c r="E1179"/>
      <c r="F1179"/>
      <c r="G1179"/>
      <c r="H1179"/>
      <c r="I1179"/>
    </row>
    <row r="1180" spans="2:9" x14ac:dyDescent="0.2">
      <c r="B1180"/>
      <c r="C1180"/>
      <c r="D1180"/>
      <c r="E1180"/>
      <c r="F1180"/>
      <c r="G1180"/>
      <c r="H1180"/>
      <c r="I1180"/>
    </row>
    <row r="1181" spans="2:9" x14ac:dyDescent="0.2">
      <c r="B1181"/>
      <c r="C1181"/>
      <c r="D1181"/>
      <c r="E1181"/>
      <c r="F1181"/>
      <c r="G1181"/>
      <c r="H1181"/>
      <c r="I1181"/>
    </row>
    <row r="1182" spans="2:9" x14ac:dyDescent="0.2">
      <c r="B1182"/>
      <c r="C1182"/>
      <c r="D1182"/>
      <c r="E1182"/>
      <c r="F1182"/>
      <c r="G1182"/>
      <c r="H1182"/>
      <c r="I1182"/>
    </row>
    <row r="1183" spans="2:9" x14ac:dyDescent="0.2">
      <c r="B1183"/>
      <c r="C1183"/>
      <c r="D1183"/>
      <c r="E1183"/>
      <c r="F1183"/>
      <c r="G1183"/>
      <c r="H1183"/>
      <c r="I1183"/>
    </row>
    <row r="1184" spans="2:9" x14ac:dyDescent="0.2">
      <c r="B1184"/>
      <c r="C1184"/>
      <c r="D1184"/>
      <c r="E1184"/>
      <c r="F1184"/>
      <c r="G1184"/>
      <c r="H1184"/>
      <c r="I1184"/>
    </row>
    <row r="1185" spans="2:9" x14ac:dyDescent="0.2">
      <c r="B1185"/>
      <c r="C1185"/>
      <c r="D1185"/>
      <c r="E1185"/>
      <c r="F1185"/>
      <c r="G1185"/>
      <c r="H1185"/>
      <c r="I1185"/>
    </row>
    <row r="1186" spans="2:9" x14ac:dyDescent="0.2">
      <c r="B1186"/>
      <c r="C1186"/>
      <c r="D1186"/>
      <c r="E1186"/>
      <c r="F1186"/>
      <c r="G1186"/>
      <c r="H1186"/>
      <c r="I1186"/>
    </row>
    <row r="1187" spans="2:9" x14ac:dyDescent="0.2">
      <c r="B1187"/>
      <c r="C1187"/>
      <c r="D1187"/>
      <c r="E1187"/>
      <c r="F1187"/>
      <c r="G1187"/>
      <c r="H1187"/>
      <c r="I1187"/>
    </row>
    <row r="1188" spans="2:9" x14ac:dyDescent="0.2">
      <c r="B1188"/>
      <c r="C1188"/>
      <c r="D1188"/>
      <c r="E1188"/>
      <c r="F1188"/>
      <c r="G1188"/>
      <c r="H1188"/>
      <c r="I1188"/>
    </row>
    <row r="1189" spans="2:9" x14ac:dyDescent="0.2">
      <c r="B1189"/>
      <c r="C1189"/>
      <c r="D1189"/>
      <c r="E1189"/>
      <c r="F1189"/>
      <c r="G1189"/>
      <c r="H1189"/>
      <c r="I1189"/>
    </row>
    <row r="1190" spans="2:9" x14ac:dyDescent="0.2">
      <c r="B1190"/>
      <c r="C1190"/>
      <c r="D1190"/>
      <c r="E1190"/>
      <c r="F1190"/>
      <c r="G1190"/>
      <c r="H1190"/>
      <c r="I1190"/>
    </row>
    <row r="1191" spans="2:9" x14ac:dyDescent="0.2">
      <c r="B1191"/>
      <c r="C1191"/>
      <c r="D1191"/>
      <c r="E1191"/>
      <c r="F1191"/>
      <c r="G1191"/>
      <c r="H1191"/>
      <c r="I1191"/>
    </row>
    <row r="1192" spans="2:9" x14ac:dyDescent="0.2">
      <c r="B1192"/>
      <c r="C1192"/>
      <c r="D1192"/>
      <c r="E1192"/>
      <c r="F1192"/>
      <c r="G1192"/>
      <c r="H1192"/>
      <c r="I1192"/>
    </row>
    <row r="1193" spans="2:9" x14ac:dyDescent="0.2">
      <c r="B1193"/>
      <c r="C1193"/>
      <c r="D1193"/>
      <c r="E1193"/>
      <c r="F1193"/>
      <c r="G1193"/>
      <c r="H1193"/>
      <c r="I1193"/>
    </row>
    <row r="1194" spans="2:9" x14ac:dyDescent="0.2">
      <c r="B1194"/>
      <c r="C1194"/>
      <c r="D1194"/>
      <c r="E1194"/>
      <c r="F1194"/>
      <c r="G1194"/>
      <c r="H1194"/>
      <c r="I1194"/>
    </row>
    <row r="1195" spans="2:9" x14ac:dyDescent="0.2">
      <c r="B1195"/>
      <c r="C1195"/>
      <c r="D1195"/>
      <c r="E1195"/>
      <c r="F1195"/>
      <c r="G1195"/>
      <c r="H1195"/>
      <c r="I1195"/>
    </row>
    <row r="1196" spans="2:9" x14ac:dyDescent="0.2">
      <c r="B1196"/>
      <c r="C1196"/>
      <c r="D1196"/>
      <c r="E1196"/>
      <c r="F1196"/>
      <c r="G1196"/>
      <c r="H1196"/>
      <c r="I1196"/>
    </row>
    <row r="1197" spans="2:9" x14ac:dyDescent="0.2">
      <c r="B1197"/>
      <c r="C1197"/>
      <c r="D1197"/>
      <c r="E1197"/>
      <c r="F1197"/>
      <c r="G1197"/>
      <c r="H1197"/>
      <c r="I1197"/>
    </row>
    <row r="1198" spans="2:9" x14ac:dyDescent="0.2">
      <c r="B1198"/>
      <c r="C1198"/>
      <c r="D1198"/>
      <c r="E1198"/>
      <c r="F1198"/>
      <c r="G1198"/>
      <c r="H1198"/>
      <c r="I1198"/>
    </row>
    <row r="1199" spans="2:9" x14ac:dyDescent="0.2">
      <c r="B1199"/>
      <c r="C1199"/>
      <c r="D1199"/>
      <c r="E1199"/>
      <c r="F1199"/>
      <c r="G1199"/>
      <c r="H1199"/>
      <c r="I1199"/>
    </row>
    <row r="1200" spans="2:9" x14ac:dyDescent="0.2">
      <c r="B1200"/>
      <c r="C1200"/>
      <c r="D1200"/>
      <c r="E1200"/>
      <c r="F1200"/>
      <c r="G1200"/>
      <c r="H1200"/>
      <c r="I1200"/>
    </row>
    <row r="1201" spans="2:9" x14ac:dyDescent="0.2">
      <c r="B1201"/>
      <c r="C1201"/>
      <c r="D1201"/>
      <c r="E1201"/>
      <c r="F1201"/>
      <c r="G1201"/>
      <c r="H1201"/>
      <c r="I1201"/>
    </row>
    <row r="1202" spans="2:9" x14ac:dyDescent="0.2">
      <c r="B1202"/>
      <c r="C1202"/>
      <c r="D1202"/>
      <c r="E1202"/>
      <c r="F1202"/>
      <c r="G1202"/>
      <c r="H1202"/>
      <c r="I1202"/>
    </row>
    <row r="1203" spans="2:9" x14ac:dyDescent="0.2">
      <c r="B1203"/>
      <c r="C1203"/>
      <c r="D1203"/>
      <c r="E1203"/>
      <c r="F1203"/>
      <c r="G1203"/>
      <c r="H1203"/>
      <c r="I1203"/>
    </row>
    <row r="1204" spans="2:9" x14ac:dyDescent="0.2">
      <c r="B1204"/>
      <c r="C1204"/>
      <c r="D1204"/>
      <c r="E1204"/>
      <c r="F1204"/>
      <c r="G1204"/>
      <c r="H1204"/>
      <c r="I1204"/>
    </row>
    <row r="1205" spans="2:9" x14ac:dyDescent="0.2">
      <c r="B1205"/>
      <c r="C1205"/>
      <c r="D1205"/>
      <c r="E1205"/>
      <c r="F1205"/>
      <c r="G1205"/>
      <c r="H1205"/>
      <c r="I1205"/>
    </row>
    <row r="1206" spans="2:9" x14ac:dyDescent="0.2">
      <c r="B1206"/>
      <c r="C1206"/>
      <c r="D1206"/>
      <c r="E1206"/>
      <c r="F1206"/>
      <c r="G1206"/>
      <c r="H1206"/>
      <c r="I1206"/>
    </row>
    <row r="1207" spans="2:9" x14ac:dyDescent="0.2">
      <c r="B1207"/>
      <c r="C1207"/>
      <c r="D1207"/>
      <c r="E1207"/>
      <c r="F1207"/>
      <c r="G1207"/>
      <c r="H1207"/>
      <c r="I1207"/>
    </row>
    <row r="1208" spans="2:9" x14ac:dyDescent="0.2">
      <c r="B1208"/>
      <c r="C1208"/>
      <c r="D1208"/>
      <c r="E1208"/>
      <c r="F1208"/>
      <c r="G1208"/>
      <c r="H1208"/>
      <c r="I1208"/>
    </row>
    <row r="1209" spans="2:9" x14ac:dyDescent="0.2">
      <c r="B1209"/>
      <c r="C1209"/>
      <c r="D1209"/>
      <c r="E1209"/>
      <c r="F1209"/>
      <c r="G1209"/>
      <c r="H1209"/>
      <c r="I1209"/>
    </row>
    <row r="1210" spans="2:9" x14ac:dyDescent="0.2">
      <c r="B1210"/>
      <c r="C1210"/>
      <c r="D1210"/>
      <c r="E1210"/>
      <c r="F1210"/>
      <c r="G1210"/>
      <c r="H1210"/>
      <c r="I1210"/>
    </row>
    <row r="1211" spans="2:9" x14ac:dyDescent="0.2">
      <c r="B1211"/>
      <c r="C1211"/>
      <c r="D1211"/>
      <c r="E1211"/>
      <c r="F1211"/>
      <c r="G1211"/>
      <c r="H1211"/>
      <c r="I1211"/>
    </row>
    <row r="1212" spans="2:9" x14ac:dyDescent="0.2">
      <c r="B1212"/>
      <c r="C1212"/>
      <c r="D1212"/>
      <c r="E1212"/>
      <c r="F1212"/>
      <c r="G1212"/>
      <c r="H1212"/>
      <c r="I1212"/>
    </row>
    <row r="1213" spans="2:9" x14ac:dyDescent="0.2">
      <c r="B1213"/>
      <c r="C1213"/>
      <c r="D1213"/>
      <c r="E1213"/>
      <c r="F1213"/>
      <c r="G1213"/>
      <c r="H1213"/>
      <c r="I1213"/>
    </row>
    <row r="1214" spans="2:9" x14ac:dyDescent="0.2">
      <c r="B1214"/>
      <c r="C1214"/>
      <c r="D1214"/>
      <c r="E1214"/>
      <c r="F1214"/>
      <c r="G1214"/>
      <c r="H1214"/>
      <c r="I1214"/>
    </row>
    <row r="1215" spans="2:9" x14ac:dyDescent="0.2">
      <c r="B1215"/>
      <c r="C1215"/>
      <c r="D1215"/>
      <c r="E1215"/>
      <c r="F1215"/>
      <c r="G1215"/>
      <c r="H1215"/>
      <c r="I1215"/>
    </row>
    <row r="1216" spans="2:9" x14ac:dyDescent="0.2">
      <c r="B1216"/>
      <c r="C1216"/>
      <c r="D1216"/>
      <c r="E1216"/>
      <c r="F1216"/>
      <c r="G1216"/>
      <c r="H1216"/>
      <c r="I1216"/>
    </row>
    <row r="1217" spans="2:9" x14ac:dyDescent="0.2">
      <c r="B1217"/>
      <c r="C1217"/>
      <c r="D1217"/>
      <c r="E1217"/>
      <c r="F1217"/>
      <c r="G1217"/>
      <c r="H1217"/>
      <c r="I1217"/>
    </row>
    <row r="1218" spans="2:9" x14ac:dyDescent="0.2">
      <c r="B1218"/>
      <c r="C1218"/>
      <c r="D1218"/>
      <c r="E1218"/>
      <c r="F1218"/>
      <c r="G1218"/>
      <c r="H1218"/>
      <c r="I1218"/>
    </row>
    <row r="1219" spans="2:9" x14ac:dyDescent="0.2">
      <c r="B1219"/>
      <c r="C1219"/>
      <c r="D1219"/>
      <c r="E1219"/>
      <c r="F1219"/>
      <c r="G1219"/>
      <c r="H1219"/>
      <c r="I1219"/>
    </row>
    <row r="1220" spans="2:9" x14ac:dyDescent="0.2">
      <c r="B1220"/>
      <c r="C1220"/>
      <c r="D1220"/>
      <c r="E1220"/>
      <c r="F1220"/>
      <c r="G1220"/>
      <c r="H1220"/>
      <c r="I1220"/>
    </row>
    <row r="1221" spans="2:9" x14ac:dyDescent="0.2">
      <c r="B1221"/>
      <c r="C1221"/>
      <c r="D1221"/>
      <c r="E1221"/>
      <c r="F1221"/>
      <c r="G1221"/>
      <c r="H1221"/>
      <c r="I1221"/>
    </row>
    <row r="1222" spans="2:9" x14ac:dyDescent="0.2">
      <c r="B1222"/>
      <c r="C1222"/>
      <c r="D1222"/>
      <c r="E1222"/>
      <c r="F1222"/>
      <c r="G1222"/>
      <c r="H1222"/>
      <c r="I1222"/>
    </row>
    <row r="1223" spans="2:9" x14ac:dyDescent="0.2">
      <c r="B1223"/>
      <c r="C1223"/>
      <c r="D1223"/>
      <c r="E1223"/>
      <c r="F1223"/>
      <c r="G1223"/>
      <c r="H1223"/>
      <c r="I1223"/>
    </row>
    <row r="1224" spans="2:9" x14ac:dyDescent="0.2">
      <c r="B1224"/>
      <c r="C1224"/>
      <c r="D1224"/>
      <c r="E1224"/>
      <c r="F1224"/>
      <c r="G1224"/>
      <c r="H1224"/>
      <c r="I1224"/>
    </row>
    <row r="1225" spans="2:9" x14ac:dyDescent="0.2">
      <c r="B1225"/>
      <c r="C1225"/>
      <c r="D1225"/>
      <c r="E1225"/>
      <c r="F1225"/>
      <c r="G1225"/>
      <c r="H1225"/>
      <c r="I1225"/>
    </row>
    <row r="1226" spans="2:9" x14ac:dyDescent="0.2">
      <c r="B1226"/>
      <c r="C1226"/>
      <c r="D1226"/>
      <c r="E1226"/>
      <c r="F1226"/>
      <c r="G1226"/>
      <c r="H1226"/>
      <c r="I1226"/>
    </row>
    <row r="1227" spans="2:9" x14ac:dyDescent="0.2">
      <c r="B1227"/>
      <c r="C1227"/>
      <c r="D1227"/>
      <c r="E1227"/>
      <c r="F1227"/>
      <c r="G1227"/>
      <c r="H1227"/>
      <c r="I1227"/>
    </row>
    <row r="1228" spans="2:9" x14ac:dyDescent="0.2">
      <c r="B1228"/>
      <c r="C1228"/>
      <c r="D1228"/>
      <c r="E1228"/>
      <c r="F1228"/>
      <c r="G1228"/>
      <c r="H1228"/>
      <c r="I1228"/>
    </row>
    <row r="1229" spans="2:9" x14ac:dyDescent="0.2">
      <c r="B1229"/>
      <c r="C1229"/>
      <c r="D1229"/>
      <c r="E1229"/>
      <c r="F1229"/>
      <c r="G1229"/>
      <c r="H1229"/>
      <c r="I1229"/>
    </row>
    <row r="1230" spans="2:9" x14ac:dyDescent="0.2">
      <c r="B1230"/>
      <c r="C1230"/>
      <c r="D1230"/>
      <c r="E1230"/>
      <c r="F1230"/>
      <c r="G1230"/>
      <c r="H1230"/>
      <c r="I1230"/>
    </row>
    <row r="1231" spans="2:9" x14ac:dyDescent="0.2">
      <c r="B1231"/>
      <c r="C1231"/>
      <c r="D1231"/>
      <c r="E1231"/>
      <c r="F1231"/>
      <c r="G1231"/>
      <c r="H1231"/>
      <c r="I1231"/>
    </row>
    <row r="1232" spans="2:9" x14ac:dyDescent="0.2">
      <c r="B1232"/>
      <c r="C1232"/>
      <c r="D1232"/>
      <c r="E1232"/>
      <c r="F1232"/>
      <c r="G1232"/>
      <c r="H1232"/>
      <c r="I1232"/>
    </row>
    <row r="1233" spans="2:9" x14ac:dyDescent="0.2">
      <c r="B1233"/>
      <c r="C1233"/>
      <c r="D1233"/>
      <c r="E1233"/>
      <c r="F1233"/>
      <c r="G1233"/>
      <c r="H1233"/>
      <c r="I1233"/>
    </row>
    <row r="1234" spans="2:9" x14ac:dyDescent="0.2">
      <c r="B1234"/>
      <c r="C1234"/>
      <c r="D1234"/>
      <c r="E1234"/>
      <c r="F1234"/>
      <c r="G1234"/>
      <c r="H1234"/>
      <c r="I1234"/>
    </row>
    <row r="1235" spans="2:9" x14ac:dyDescent="0.2">
      <c r="B1235"/>
      <c r="C1235"/>
      <c r="D1235"/>
      <c r="E1235"/>
      <c r="F1235"/>
      <c r="G1235"/>
      <c r="H1235"/>
      <c r="I1235"/>
    </row>
    <row r="1236" spans="2:9" x14ac:dyDescent="0.2">
      <c r="B1236"/>
      <c r="C1236"/>
      <c r="D1236"/>
      <c r="E1236"/>
      <c r="F1236"/>
      <c r="G1236"/>
      <c r="H1236"/>
      <c r="I1236"/>
    </row>
    <row r="1237" spans="2:9" x14ac:dyDescent="0.2">
      <c r="B1237"/>
      <c r="C1237"/>
      <c r="D1237"/>
      <c r="E1237"/>
      <c r="F1237"/>
      <c r="G1237"/>
      <c r="H1237"/>
      <c r="I1237"/>
    </row>
    <row r="1238" spans="2:9" x14ac:dyDescent="0.2">
      <c r="B1238"/>
      <c r="C1238"/>
      <c r="D1238"/>
      <c r="E1238"/>
      <c r="F1238"/>
      <c r="G1238"/>
      <c r="H1238"/>
      <c r="I1238"/>
    </row>
    <row r="1239" spans="2:9" x14ac:dyDescent="0.2">
      <c r="B1239"/>
      <c r="C1239"/>
      <c r="D1239"/>
      <c r="E1239"/>
      <c r="F1239"/>
      <c r="G1239"/>
      <c r="H1239"/>
      <c r="I1239"/>
    </row>
    <row r="1240" spans="2:9" x14ac:dyDescent="0.2">
      <c r="B1240"/>
      <c r="C1240"/>
      <c r="D1240"/>
      <c r="E1240"/>
      <c r="F1240"/>
      <c r="G1240"/>
      <c r="H1240"/>
      <c r="I1240"/>
    </row>
    <row r="1241" spans="2:9" x14ac:dyDescent="0.2">
      <c r="B1241"/>
      <c r="C1241"/>
      <c r="D1241"/>
      <c r="E1241"/>
      <c r="F1241"/>
      <c r="G1241"/>
      <c r="H1241"/>
      <c r="I1241"/>
    </row>
    <row r="1242" spans="2:9" x14ac:dyDescent="0.2">
      <c r="B1242"/>
      <c r="C1242"/>
      <c r="D1242"/>
      <c r="E1242"/>
      <c r="F1242"/>
      <c r="G1242"/>
      <c r="H1242"/>
      <c r="I1242"/>
    </row>
    <row r="1243" spans="2:9" x14ac:dyDescent="0.2">
      <c r="B1243"/>
      <c r="C1243"/>
      <c r="D1243"/>
      <c r="E1243"/>
      <c r="F1243"/>
      <c r="G1243"/>
      <c r="H1243"/>
      <c r="I1243"/>
    </row>
    <row r="1244" spans="2:9" x14ac:dyDescent="0.2">
      <c r="B1244"/>
      <c r="C1244"/>
      <c r="D1244"/>
      <c r="E1244"/>
      <c r="F1244"/>
      <c r="G1244"/>
      <c r="H1244"/>
      <c r="I1244"/>
    </row>
    <row r="1245" spans="2:9" x14ac:dyDescent="0.2">
      <c r="B1245"/>
      <c r="C1245"/>
      <c r="D1245"/>
      <c r="E1245"/>
      <c r="F1245"/>
      <c r="G1245"/>
      <c r="H1245"/>
      <c r="I1245"/>
    </row>
    <row r="1246" spans="2:9" x14ac:dyDescent="0.2">
      <c r="B1246"/>
      <c r="C1246"/>
      <c r="D1246"/>
      <c r="E1246"/>
      <c r="F1246"/>
      <c r="G1246"/>
      <c r="H1246"/>
      <c r="I1246"/>
    </row>
    <row r="1247" spans="2:9" x14ac:dyDescent="0.2">
      <c r="B1247"/>
      <c r="C1247"/>
      <c r="D1247"/>
      <c r="E1247"/>
      <c r="F1247"/>
      <c r="G1247"/>
      <c r="H1247"/>
      <c r="I1247"/>
    </row>
    <row r="1248" spans="2:9" x14ac:dyDescent="0.2">
      <c r="B1248"/>
      <c r="C1248"/>
      <c r="D1248"/>
      <c r="E1248"/>
      <c r="F1248"/>
      <c r="G1248"/>
      <c r="H1248"/>
      <c r="I1248"/>
    </row>
    <row r="1249" spans="2:9" x14ac:dyDescent="0.2">
      <c r="B1249"/>
      <c r="C1249"/>
      <c r="D1249"/>
      <c r="E1249"/>
      <c r="F1249"/>
      <c r="G1249"/>
      <c r="H1249"/>
      <c r="I1249"/>
    </row>
    <row r="1250" spans="2:9" x14ac:dyDescent="0.2">
      <c r="B1250"/>
      <c r="C1250"/>
      <c r="D1250"/>
      <c r="E1250"/>
      <c r="F1250"/>
      <c r="G1250"/>
      <c r="H1250"/>
      <c r="I1250"/>
    </row>
    <row r="1251" spans="2:9" x14ac:dyDescent="0.2">
      <c r="B1251"/>
      <c r="C1251"/>
      <c r="D1251"/>
      <c r="E1251"/>
      <c r="F1251"/>
      <c r="G1251"/>
      <c r="H1251"/>
      <c r="I1251"/>
    </row>
    <row r="1252" spans="2:9" x14ac:dyDescent="0.2">
      <c r="B1252"/>
      <c r="C1252"/>
      <c r="D1252"/>
      <c r="E1252"/>
      <c r="F1252"/>
      <c r="G1252"/>
      <c r="H1252"/>
      <c r="I1252"/>
    </row>
    <row r="1253" spans="2:9" x14ac:dyDescent="0.2">
      <c r="B1253"/>
      <c r="C1253"/>
      <c r="D1253"/>
      <c r="E1253"/>
      <c r="F1253"/>
      <c r="G1253"/>
      <c r="H1253"/>
      <c r="I1253"/>
    </row>
    <row r="1254" spans="2:9" x14ac:dyDescent="0.2">
      <c r="B1254"/>
      <c r="C1254"/>
      <c r="D1254"/>
      <c r="E1254"/>
      <c r="F1254"/>
      <c r="G1254"/>
      <c r="H1254"/>
      <c r="I1254"/>
    </row>
    <row r="1255" spans="2:9" x14ac:dyDescent="0.2">
      <c r="B1255"/>
      <c r="C1255"/>
      <c r="D1255"/>
      <c r="E1255"/>
      <c r="F1255"/>
      <c r="G1255"/>
      <c r="H1255"/>
      <c r="I1255"/>
    </row>
    <row r="1256" spans="2:9" x14ac:dyDescent="0.2">
      <c r="B1256"/>
      <c r="C1256"/>
      <c r="D1256"/>
      <c r="E1256"/>
      <c r="F1256"/>
      <c r="G1256"/>
      <c r="H1256"/>
      <c r="I1256"/>
    </row>
    <row r="1257" spans="2:9" x14ac:dyDescent="0.2">
      <c r="B1257"/>
      <c r="C1257"/>
      <c r="D1257"/>
      <c r="E1257"/>
      <c r="F1257"/>
      <c r="G1257"/>
      <c r="H1257"/>
      <c r="I1257"/>
    </row>
    <row r="1258" spans="2:9" x14ac:dyDescent="0.2">
      <c r="B1258"/>
      <c r="C1258"/>
      <c r="D1258"/>
      <c r="E1258"/>
      <c r="F1258"/>
      <c r="G1258"/>
      <c r="H1258"/>
      <c r="I1258"/>
    </row>
    <row r="1259" spans="2:9" x14ac:dyDescent="0.2">
      <c r="B1259"/>
      <c r="C1259"/>
      <c r="D1259"/>
      <c r="E1259"/>
      <c r="F1259"/>
      <c r="G1259"/>
      <c r="H1259"/>
      <c r="I1259"/>
    </row>
    <row r="1260" spans="2:9" x14ac:dyDescent="0.2">
      <c r="B1260"/>
      <c r="C1260"/>
      <c r="D1260"/>
      <c r="E1260"/>
      <c r="F1260"/>
      <c r="G1260"/>
      <c r="H1260"/>
      <c r="I1260"/>
    </row>
    <row r="1261" spans="2:9" x14ac:dyDescent="0.2">
      <c r="B1261"/>
      <c r="C1261"/>
      <c r="D1261"/>
      <c r="E1261"/>
      <c r="F1261"/>
      <c r="G1261"/>
      <c r="H1261"/>
      <c r="I1261"/>
    </row>
    <row r="1262" spans="2:9" x14ac:dyDescent="0.2">
      <c r="B1262"/>
      <c r="C1262"/>
      <c r="D1262"/>
      <c r="E1262"/>
      <c r="F1262"/>
      <c r="G1262"/>
      <c r="H1262"/>
      <c r="I1262"/>
    </row>
    <row r="1263" spans="2:9" x14ac:dyDescent="0.2">
      <c r="B1263"/>
      <c r="C1263"/>
      <c r="D1263"/>
      <c r="E1263"/>
      <c r="F1263"/>
      <c r="G1263"/>
      <c r="H1263"/>
      <c r="I1263"/>
    </row>
    <row r="1264" spans="2:9" x14ac:dyDescent="0.2">
      <c r="B1264"/>
      <c r="C1264"/>
      <c r="D1264"/>
      <c r="E1264"/>
      <c r="F1264"/>
      <c r="G1264"/>
      <c r="H1264"/>
      <c r="I1264"/>
    </row>
    <row r="1265" spans="2:9" x14ac:dyDescent="0.2">
      <c r="B1265"/>
      <c r="C1265"/>
      <c r="D1265"/>
      <c r="E1265"/>
      <c r="F1265"/>
      <c r="G1265"/>
      <c r="H1265"/>
      <c r="I1265"/>
    </row>
    <row r="1266" spans="2:9" x14ac:dyDescent="0.2">
      <c r="B1266"/>
      <c r="C1266"/>
      <c r="D1266"/>
      <c r="E1266"/>
      <c r="F1266"/>
      <c r="G1266"/>
      <c r="H1266"/>
      <c r="I1266"/>
    </row>
    <row r="1267" spans="2:9" x14ac:dyDescent="0.2">
      <c r="B1267"/>
      <c r="C1267"/>
      <c r="D1267"/>
      <c r="E1267"/>
      <c r="F1267"/>
      <c r="G1267"/>
      <c r="H1267"/>
      <c r="I1267"/>
    </row>
    <row r="1268" spans="2:9" x14ac:dyDescent="0.2">
      <c r="B1268"/>
      <c r="C1268"/>
      <c r="D1268"/>
      <c r="E1268"/>
      <c r="F1268"/>
      <c r="G1268"/>
      <c r="H1268"/>
      <c r="I1268"/>
    </row>
    <row r="1269" spans="2:9" x14ac:dyDescent="0.2">
      <c r="B1269"/>
      <c r="C1269"/>
      <c r="D1269"/>
      <c r="E1269"/>
      <c r="F1269"/>
      <c r="G1269"/>
      <c r="H1269"/>
      <c r="I1269"/>
    </row>
    <row r="1270" spans="2:9" x14ac:dyDescent="0.2">
      <c r="B1270"/>
      <c r="C1270"/>
      <c r="D1270"/>
      <c r="E1270"/>
      <c r="F1270"/>
      <c r="G1270"/>
      <c r="H1270"/>
      <c r="I1270"/>
    </row>
    <row r="1271" spans="2:9" x14ac:dyDescent="0.2">
      <c r="B1271"/>
      <c r="C1271"/>
      <c r="D1271"/>
      <c r="E1271"/>
      <c r="F1271"/>
      <c r="G1271"/>
      <c r="H1271"/>
      <c r="I1271"/>
    </row>
    <row r="1272" spans="2:9" x14ac:dyDescent="0.2">
      <c r="B1272"/>
      <c r="C1272"/>
      <c r="D1272"/>
      <c r="E1272"/>
      <c r="F1272"/>
      <c r="G1272"/>
      <c r="H1272"/>
      <c r="I1272"/>
    </row>
    <row r="1273" spans="2:9" x14ac:dyDescent="0.2">
      <c r="B1273"/>
      <c r="C1273"/>
      <c r="D1273"/>
      <c r="E1273"/>
      <c r="F1273"/>
      <c r="G1273"/>
      <c r="H1273"/>
      <c r="I1273"/>
    </row>
    <row r="1274" spans="2:9" x14ac:dyDescent="0.2">
      <c r="B1274"/>
      <c r="C1274"/>
      <c r="D1274"/>
      <c r="E1274"/>
      <c r="F1274"/>
      <c r="G1274"/>
      <c r="H1274"/>
      <c r="I1274"/>
    </row>
    <row r="1275" spans="2:9" x14ac:dyDescent="0.2">
      <c r="B1275"/>
      <c r="C1275"/>
      <c r="D1275"/>
      <c r="E1275"/>
      <c r="F1275"/>
      <c r="G1275"/>
      <c r="H1275"/>
      <c r="I1275"/>
    </row>
    <row r="1276" spans="2:9" x14ac:dyDescent="0.2">
      <c r="B1276"/>
      <c r="C1276"/>
      <c r="D1276"/>
      <c r="E1276"/>
      <c r="F1276"/>
      <c r="G1276"/>
      <c r="H1276"/>
      <c r="I1276"/>
    </row>
    <row r="1277" spans="2:9" x14ac:dyDescent="0.2">
      <c r="B1277"/>
      <c r="C1277"/>
      <c r="D1277"/>
      <c r="E1277"/>
      <c r="F1277"/>
      <c r="G1277"/>
      <c r="H1277"/>
      <c r="I1277"/>
    </row>
    <row r="1278" spans="2:9" x14ac:dyDescent="0.2">
      <c r="B1278"/>
      <c r="C1278"/>
      <c r="D1278"/>
      <c r="E1278"/>
      <c r="F1278"/>
      <c r="G1278"/>
      <c r="H1278"/>
      <c r="I1278"/>
    </row>
    <row r="1279" spans="2:9" x14ac:dyDescent="0.2">
      <c r="B1279"/>
      <c r="C1279"/>
      <c r="D1279"/>
      <c r="E1279"/>
      <c r="F1279"/>
      <c r="G1279"/>
      <c r="H1279"/>
      <c r="I1279"/>
    </row>
    <row r="1280" spans="2:9" x14ac:dyDescent="0.2">
      <c r="B1280"/>
      <c r="C1280"/>
      <c r="D1280"/>
      <c r="E1280"/>
      <c r="F1280"/>
      <c r="G1280"/>
      <c r="H1280"/>
      <c r="I1280"/>
    </row>
    <row r="1281" spans="2:9" x14ac:dyDescent="0.2">
      <c r="B1281"/>
      <c r="C1281"/>
      <c r="D1281"/>
      <c r="E1281"/>
      <c r="F1281"/>
      <c r="G1281"/>
      <c r="H1281"/>
      <c r="I1281"/>
    </row>
    <row r="1282" spans="2:9" x14ac:dyDescent="0.2">
      <c r="B1282"/>
      <c r="C1282"/>
      <c r="D1282"/>
      <c r="E1282"/>
      <c r="F1282"/>
      <c r="G1282"/>
      <c r="H1282"/>
      <c r="I1282"/>
    </row>
    <row r="1283" spans="2:9" x14ac:dyDescent="0.2">
      <c r="B1283"/>
      <c r="C1283"/>
      <c r="D1283"/>
      <c r="E1283"/>
      <c r="F1283"/>
      <c r="G1283"/>
      <c r="H1283"/>
      <c r="I1283"/>
    </row>
    <row r="1284" spans="2:9" x14ac:dyDescent="0.2">
      <c r="B1284"/>
      <c r="C1284"/>
      <c r="D1284"/>
      <c r="E1284"/>
      <c r="F1284"/>
      <c r="G1284"/>
      <c r="H1284"/>
      <c r="I1284"/>
    </row>
    <row r="1285" spans="2:9" x14ac:dyDescent="0.2">
      <c r="B1285"/>
      <c r="C1285"/>
      <c r="D1285"/>
      <c r="E1285"/>
      <c r="F1285"/>
      <c r="G1285"/>
      <c r="H1285"/>
      <c r="I1285"/>
    </row>
    <row r="1286" spans="2:9" x14ac:dyDescent="0.2">
      <c r="B1286"/>
      <c r="C1286"/>
      <c r="D1286"/>
      <c r="E1286"/>
      <c r="F1286"/>
      <c r="G1286"/>
      <c r="H1286"/>
      <c r="I1286"/>
    </row>
    <row r="1287" spans="2:9" x14ac:dyDescent="0.2">
      <c r="B1287"/>
      <c r="C1287"/>
      <c r="D1287"/>
      <c r="E1287"/>
      <c r="F1287"/>
      <c r="G1287"/>
      <c r="H1287"/>
      <c r="I1287"/>
    </row>
    <row r="1288" spans="2:9" x14ac:dyDescent="0.2">
      <c r="B1288"/>
      <c r="C1288"/>
      <c r="D1288"/>
      <c r="E1288"/>
      <c r="F1288"/>
      <c r="G1288"/>
      <c r="H1288"/>
      <c r="I1288"/>
    </row>
    <row r="1289" spans="2:9" x14ac:dyDescent="0.2">
      <c r="B1289"/>
      <c r="C1289"/>
      <c r="D1289"/>
      <c r="E1289"/>
      <c r="F1289"/>
      <c r="G1289"/>
      <c r="H1289"/>
      <c r="I1289"/>
    </row>
    <row r="1290" spans="2:9" x14ac:dyDescent="0.2">
      <c r="B1290"/>
      <c r="C1290"/>
      <c r="D1290"/>
      <c r="E1290"/>
      <c r="F1290"/>
      <c r="G1290"/>
      <c r="H1290"/>
      <c r="I1290"/>
    </row>
    <row r="1291" spans="2:9" x14ac:dyDescent="0.2">
      <c r="B1291"/>
      <c r="C1291"/>
      <c r="D1291"/>
      <c r="E1291"/>
      <c r="F1291"/>
      <c r="G1291"/>
      <c r="H1291"/>
      <c r="I1291"/>
    </row>
    <row r="1292" spans="2:9" x14ac:dyDescent="0.2">
      <c r="B1292"/>
      <c r="C1292"/>
      <c r="D1292"/>
      <c r="E1292"/>
      <c r="F1292"/>
      <c r="G1292"/>
      <c r="H1292"/>
      <c r="I1292"/>
    </row>
    <row r="1293" spans="2:9" x14ac:dyDescent="0.2">
      <c r="B1293"/>
      <c r="C1293"/>
      <c r="D1293"/>
      <c r="E1293"/>
      <c r="F1293"/>
      <c r="G1293"/>
      <c r="H1293"/>
      <c r="I1293"/>
    </row>
    <row r="1294" spans="2:9" x14ac:dyDescent="0.2">
      <c r="B1294"/>
      <c r="C1294"/>
      <c r="D1294"/>
      <c r="E1294"/>
      <c r="F1294"/>
      <c r="G1294"/>
      <c r="H1294"/>
      <c r="I1294"/>
    </row>
    <row r="1295" spans="2:9" x14ac:dyDescent="0.2">
      <c r="B1295"/>
      <c r="C1295"/>
      <c r="D1295"/>
      <c r="E1295"/>
      <c r="F1295"/>
      <c r="G1295"/>
      <c r="H1295"/>
      <c r="I1295"/>
    </row>
    <row r="1296" spans="2:9" x14ac:dyDescent="0.2">
      <c r="B1296"/>
      <c r="C1296"/>
      <c r="D1296"/>
      <c r="E1296"/>
      <c r="F1296"/>
      <c r="G1296"/>
      <c r="H1296"/>
      <c r="I1296"/>
    </row>
    <row r="1297" spans="2:9" x14ac:dyDescent="0.2">
      <c r="B1297"/>
      <c r="C1297"/>
      <c r="D1297"/>
      <c r="E1297"/>
      <c r="F1297"/>
      <c r="G1297"/>
      <c r="H1297"/>
      <c r="I1297"/>
    </row>
    <row r="1298" spans="2:9" x14ac:dyDescent="0.2">
      <c r="B1298"/>
      <c r="C1298"/>
      <c r="D1298"/>
      <c r="E1298"/>
      <c r="F1298"/>
      <c r="G1298"/>
      <c r="H1298"/>
      <c r="I1298"/>
    </row>
    <row r="1299" spans="2:9" x14ac:dyDescent="0.2">
      <c r="B1299"/>
      <c r="C1299"/>
      <c r="D1299"/>
      <c r="E1299"/>
      <c r="F1299"/>
      <c r="G1299"/>
      <c r="H1299"/>
      <c r="I1299"/>
    </row>
    <row r="1300" spans="2:9" x14ac:dyDescent="0.2">
      <c r="B1300"/>
      <c r="C1300"/>
      <c r="D1300"/>
      <c r="E1300"/>
      <c r="F1300"/>
      <c r="G1300"/>
      <c r="H1300"/>
      <c r="I1300"/>
    </row>
    <row r="1301" spans="2:9" x14ac:dyDescent="0.2">
      <c r="B1301"/>
      <c r="C1301"/>
      <c r="D1301"/>
      <c r="E1301"/>
      <c r="F1301"/>
      <c r="G1301"/>
      <c r="H1301"/>
      <c r="I1301"/>
    </row>
    <row r="1302" spans="2:9" x14ac:dyDescent="0.2">
      <c r="B1302"/>
      <c r="C1302"/>
      <c r="D1302"/>
      <c r="E1302"/>
      <c r="F1302"/>
      <c r="G1302"/>
      <c r="H1302"/>
      <c r="I1302"/>
    </row>
    <row r="1303" spans="2:9" x14ac:dyDescent="0.2">
      <c r="B1303"/>
      <c r="C1303"/>
      <c r="D1303"/>
      <c r="E1303"/>
      <c r="F1303"/>
      <c r="G1303"/>
      <c r="H1303"/>
      <c r="I1303"/>
    </row>
    <row r="1304" spans="2:9" x14ac:dyDescent="0.2">
      <c r="B1304"/>
      <c r="C1304"/>
      <c r="D1304"/>
      <c r="E1304"/>
      <c r="F1304"/>
      <c r="G1304"/>
      <c r="H1304"/>
      <c r="I1304"/>
    </row>
    <row r="1305" spans="2:9" x14ac:dyDescent="0.2">
      <c r="B1305"/>
      <c r="C1305"/>
      <c r="D1305"/>
      <c r="E1305"/>
      <c r="F1305"/>
      <c r="G1305"/>
      <c r="H1305"/>
      <c r="I1305"/>
    </row>
    <row r="1306" spans="2:9" x14ac:dyDescent="0.2">
      <c r="B1306"/>
      <c r="C1306"/>
      <c r="D1306"/>
      <c r="E1306"/>
      <c r="F1306"/>
      <c r="G1306"/>
      <c r="H1306"/>
      <c r="I1306"/>
    </row>
    <row r="1307" spans="2:9" x14ac:dyDescent="0.2">
      <c r="B1307"/>
      <c r="C1307"/>
      <c r="D1307"/>
      <c r="E1307"/>
      <c r="F1307"/>
      <c r="G1307"/>
      <c r="H1307"/>
      <c r="I1307"/>
    </row>
    <row r="1308" spans="2:9" x14ac:dyDescent="0.2">
      <c r="B1308"/>
      <c r="C1308"/>
      <c r="D1308"/>
      <c r="E1308"/>
      <c r="F1308"/>
      <c r="G1308"/>
      <c r="H1308"/>
      <c r="I1308"/>
    </row>
    <row r="1309" spans="2:9" x14ac:dyDescent="0.2">
      <c r="B1309"/>
      <c r="C1309"/>
      <c r="D1309"/>
      <c r="E1309"/>
      <c r="F1309"/>
      <c r="G1309"/>
      <c r="H1309"/>
      <c r="I1309"/>
    </row>
    <row r="1310" spans="2:9" x14ac:dyDescent="0.2">
      <c r="B1310"/>
      <c r="C1310"/>
      <c r="D1310"/>
      <c r="E1310"/>
      <c r="F1310"/>
      <c r="G1310"/>
      <c r="H1310"/>
      <c r="I1310"/>
    </row>
    <row r="1311" spans="2:9" x14ac:dyDescent="0.2">
      <c r="B1311"/>
      <c r="C1311"/>
      <c r="D1311"/>
      <c r="E1311"/>
      <c r="F1311"/>
      <c r="G1311"/>
      <c r="H1311"/>
      <c r="I1311"/>
    </row>
    <row r="1312" spans="2:9" x14ac:dyDescent="0.2">
      <c r="B1312"/>
      <c r="C1312"/>
      <c r="D1312"/>
      <c r="E1312"/>
      <c r="F1312"/>
      <c r="G1312"/>
      <c r="H1312"/>
      <c r="I1312"/>
    </row>
    <row r="1313" spans="2:9" x14ac:dyDescent="0.2">
      <c r="B1313"/>
      <c r="C1313"/>
      <c r="D1313"/>
      <c r="E1313"/>
      <c r="F1313"/>
      <c r="G1313"/>
      <c r="H1313"/>
      <c r="I1313"/>
    </row>
    <row r="1314" spans="2:9" x14ac:dyDescent="0.2">
      <c r="B1314"/>
      <c r="C1314"/>
      <c r="D1314"/>
      <c r="E1314"/>
      <c r="F1314"/>
      <c r="G1314"/>
      <c r="H1314"/>
      <c r="I1314"/>
    </row>
    <row r="1315" spans="2:9" x14ac:dyDescent="0.2">
      <c r="B1315"/>
      <c r="C1315"/>
      <c r="D1315"/>
      <c r="E1315"/>
      <c r="F1315"/>
      <c r="G1315"/>
      <c r="H1315"/>
      <c r="I1315"/>
    </row>
    <row r="1316" spans="2:9" x14ac:dyDescent="0.2">
      <c r="B1316"/>
      <c r="C1316"/>
      <c r="D1316"/>
      <c r="E1316"/>
      <c r="F1316"/>
      <c r="G1316"/>
      <c r="H1316"/>
      <c r="I1316"/>
    </row>
    <row r="1317" spans="2:9" x14ac:dyDescent="0.2">
      <c r="B1317"/>
      <c r="C1317"/>
      <c r="D1317"/>
      <c r="E1317"/>
      <c r="F1317"/>
      <c r="G1317"/>
      <c r="H1317"/>
      <c r="I1317"/>
    </row>
    <row r="1318" spans="2:9" x14ac:dyDescent="0.2">
      <c r="B1318"/>
      <c r="C1318"/>
      <c r="D1318"/>
      <c r="E1318"/>
      <c r="F1318"/>
      <c r="G1318"/>
      <c r="H1318"/>
      <c r="I1318"/>
    </row>
    <row r="1319" spans="2:9" x14ac:dyDescent="0.2">
      <c r="B1319"/>
      <c r="C1319"/>
      <c r="D1319"/>
      <c r="E1319"/>
      <c r="F1319"/>
      <c r="G1319"/>
      <c r="H1319"/>
      <c r="I1319"/>
    </row>
    <row r="1320" spans="2:9" x14ac:dyDescent="0.2">
      <c r="B1320"/>
      <c r="C1320"/>
      <c r="D1320"/>
      <c r="E1320"/>
      <c r="F1320"/>
      <c r="G1320"/>
      <c r="H1320"/>
      <c r="I1320"/>
    </row>
    <row r="1321" spans="2:9" x14ac:dyDescent="0.2">
      <c r="B1321"/>
      <c r="C1321"/>
      <c r="D1321"/>
      <c r="E1321"/>
      <c r="F1321"/>
      <c r="G1321"/>
      <c r="H1321"/>
      <c r="I1321"/>
    </row>
    <row r="1322" spans="2:9" x14ac:dyDescent="0.2">
      <c r="B1322"/>
      <c r="C1322"/>
      <c r="D1322"/>
      <c r="E1322"/>
      <c r="F1322"/>
      <c r="G1322"/>
      <c r="H1322"/>
      <c r="I1322"/>
    </row>
    <row r="1323" spans="2:9" x14ac:dyDescent="0.2">
      <c r="B1323"/>
      <c r="C1323"/>
      <c r="D1323"/>
      <c r="E1323"/>
      <c r="F1323"/>
      <c r="G1323"/>
      <c r="H1323"/>
      <c r="I1323"/>
    </row>
    <row r="1324" spans="2:9" x14ac:dyDescent="0.2">
      <c r="B1324"/>
      <c r="C1324"/>
      <c r="D1324"/>
      <c r="E1324"/>
      <c r="F1324"/>
      <c r="G1324"/>
      <c r="H1324"/>
      <c r="I1324"/>
    </row>
    <row r="1325" spans="2:9" x14ac:dyDescent="0.2">
      <c r="B1325"/>
      <c r="C1325"/>
      <c r="D1325"/>
      <c r="E1325"/>
      <c r="F1325"/>
      <c r="G1325"/>
      <c r="H1325"/>
      <c r="I1325"/>
    </row>
    <row r="1326" spans="2:9" x14ac:dyDescent="0.2">
      <c r="B1326"/>
      <c r="C1326"/>
      <c r="D1326"/>
      <c r="E1326"/>
      <c r="F1326"/>
      <c r="G1326"/>
      <c r="H1326"/>
      <c r="I1326"/>
    </row>
    <row r="1327" spans="2:9" x14ac:dyDescent="0.2">
      <c r="B1327"/>
      <c r="C1327"/>
      <c r="D1327"/>
      <c r="E1327"/>
      <c r="F1327"/>
      <c r="G1327"/>
      <c r="H1327"/>
      <c r="I1327"/>
    </row>
    <row r="1328" spans="2:9" x14ac:dyDescent="0.2">
      <c r="B1328"/>
      <c r="C1328"/>
      <c r="D1328"/>
      <c r="E1328"/>
      <c r="F1328"/>
      <c r="G1328"/>
      <c r="H1328"/>
      <c r="I1328"/>
    </row>
    <row r="1329" spans="2:9" x14ac:dyDescent="0.2">
      <c r="B1329"/>
      <c r="C1329"/>
      <c r="D1329"/>
      <c r="E1329"/>
      <c r="F1329"/>
      <c r="G1329"/>
      <c r="H1329"/>
      <c r="I1329"/>
    </row>
    <row r="1330" spans="2:9" x14ac:dyDescent="0.2">
      <c r="B1330"/>
      <c r="C1330"/>
      <c r="D1330"/>
      <c r="E1330"/>
      <c r="F1330"/>
      <c r="G1330"/>
      <c r="H1330"/>
      <c r="I1330"/>
    </row>
    <row r="1331" spans="2:9" x14ac:dyDescent="0.2">
      <c r="B1331"/>
      <c r="C1331"/>
      <c r="D1331"/>
      <c r="E1331"/>
      <c r="F1331"/>
      <c r="G1331"/>
      <c r="H1331"/>
      <c r="I1331"/>
    </row>
    <row r="1332" spans="2:9" x14ac:dyDescent="0.2">
      <c r="B1332"/>
      <c r="C1332"/>
      <c r="D1332"/>
      <c r="E1332"/>
      <c r="F1332"/>
      <c r="G1332"/>
      <c r="H1332"/>
      <c r="I1332"/>
    </row>
    <row r="1333" spans="2:9" x14ac:dyDescent="0.2">
      <c r="B1333"/>
      <c r="C1333"/>
      <c r="D1333"/>
      <c r="E1333"/>
      <c r="F1333"/>
      <c r="G1333"/>
      <c r="H1333"/>
      <c r="I1333"/>
    </row>
    <row r="1334" spans="2:9" x14ac:dyDescent="0.2">
      <c r="B1334"/>
      <c r="C1334"/>
      <c r="D1334"/>
      <c r="E1334"/>
      <c r="F1334"/>
      <c r="G1334"/>
      <c r="H1334"/>
      <c r="I1334"/>
    </row>
    <row r="1335" spans="2:9" x14ac:dyDescent="0.2">
      <c r="B1335"/>
      <c r="C1335"/>
      <c r="D1335"/>
      <c r="E1335"/>
      <c r="F1335"/>
      <c r="G1335"/>
      <c r="H1335"/>
      <c r="I1335"/>
    </row>
    <row r="1336" spans="2:9" x14ac:dyDescent="0.2">
      <c r="B1336"/>
      <c r="C1336"/>
      <c r="D1336"/>
      <c r="E1336"/>
      <c r="F1336"/>
      <c r="G1336"/>
      <c r="H1336"/>
      <c r="I1336"/>
    </row>
    <row r="1337" spans="2:9" x14ac:dyDescent="0.2">
      <c r="B1337"/>
      <c r="C1337"/>
      <c r="D1337"/>
      <c r="E1337"/>
      <c r="F1337"/>
      <c r="G1337"/>
      <c r="H1337"/>
      <c r="I1337"/>
    </row>
    <row r="1338" spans="2:9" x14ac:dyDescent="0.2">
      <c r="B1338"/>
      <c r="C1338"/>
      <c r="D1338"/>
      <c r="E1338"/>
      <c r="F1338"/>
      <c r="G1338"/>
      <c r="H1338"/>
      <c r="I1338"/>
    </row>
    <row r="1339" spans="2:9" x14ac:dyDescent="0.2">
      <c r="B1339"/>
      <c r="C1339"/>
      <c r="D1339"/>
      <c r="E1339"/>
      <c r="F1339"/>
      <c r="G1339"/>
      <c r="H1339"/>
      <c r="I1339"/>
    </row>
    <row r="1340" spans="2:9" x14ac:dyDescent="0.2">
      <c r="B1340"/>
      <c r="C1340"/>
      <c r="D1340"/>
      <c r="E1340"/>
      <c r="F1340"/>
      <c r="G1340"/>
      <c r="H1340"/>
      <c r="I1340"/>
    </row>
    <row r="1341" spans="2:9" x14ac:dyDescent="0.2">
      <c r="B1341"/>
      <c r="C1341"/>
      <c r="D1341"/>
      <c r="E1341"/>
      <c r="F1341"/>
      <c r="G1341"/>
      <c r="H1341"/>
      <c r="I1341"/>
    </row>
    <row r="1342" spans="2:9" x14ac:dyDescent="0.2">
      <c r="B1342"/>
      <c r="C1342"/>
      <c r="D1342"/>
      <c r="E1342"/>
      <c r="F1342"/>
      <c r="G1342"/>
      <c r="H1342"/>
      <c r="I1342"/>
    </row>
    <row r="1343" spans="2:9" x14ac:dyDescent="0.2">
      <c r="B1343"/>
      <c r="C1343"/>
      <c r="D1343"/>
      <c r="E1343"/>
      <c r="F1343"/>
      <c r="G1343"/>
      <c r="H1343"/>
      <c r="I1343"/>
    </row>
    <row r="1344" spans="2:9" x14ac:dyDescent="0.2">
      <c r="B1344"/>
      <c r="C1344"/>
      <c r="D1344"/>
      <c r="E1344"/>
      <c r="F1344"/>
      <c r="G1344"/>
      <c r="H1344"/>
      <c r="I1344"/>
    </row>
    <row r="1345" spans="2:9" x14ac:dyDescent="0.2">
      <c r="B1345"/>
      <c r="C1345"/>
      <c r="D1345"/>
      <c r="E1345"/>
      <c r="F1345"/>
      <c r="G1345"/>
      <c r="H1345"/>
      <c r="I1345"/>
    </row>
    <row r="1346" spans="2:9" x14ac:dyDescent="0.2">
      <c r="B1346"/>
      <c r="C1346"/>
      <c r="D1346"/>
      <c r="E1346"/>
      <c r="F1346"/>
      <c r="G1346"/>
      <c r="H1346"/>
      <c r="I1346"/>
    </row>
    <row r="1347" spans="2:9" x14ac:dyDescent="0.2">
      <c r="B1347"/>
      <c r="C1347"/>
      <c r="D1347"/>
      <c r="E1347"/>
      <c r="F1347"/>
      <c r="G1347"/>
      <c r="H1347"/>
      <c r="I1347"/>
    </row>
    <row r="1348" spans="2:9" x14ac:dyDescent="0.2">
      <c r="B1348"/>
      <c r="C1348"/>
      <c r="D1348"/>
      <c r="E1348"/>
      <c r="F1348"/>
      <c r="G1348"/>
      <c r="H1348"/>
      <c r="I1348"/>
    </row>
    <row r="1349" spans="2:9" x14ac:dyDescent="0.2">
      <c r="B1349"/>
      <c r="C1349"/>
      <c r="D1349"/>
      <c r="E1349"/>
      <c r="F1349"/>
      <c r="G1349"/>
      <c r="H1349"/>
      <c r="I1349"/>
    </row>
    <row r="1350" spans="2:9" x14ac:dyDescent="0.2">
      <c r="B1350"/>
      <c r="C1350"/>
      <c r="D1350"/>
      <c r="E1350"/>
      <c r="F1350"/>
      <c r="G1350"/>
      <c r="H1350"/>
      <c r="I1350"/>
    </row>
    <row r="1351" spans="2:9" x14ac:dyDescent="0.2">
      <c r="B1351"/>
      <c r="C1351"/>
      <c r="D1351"/>
      <c r="E1351"/>
      <c r="F1351"/>
      <c r="G1351"/>
      <c r="H1351"/>
      <c r="I1351"/>
    </row>
    <row r="1352" spans="2:9" x14ac:dyDescent="0.2">
      <c r="B1352"/>
      <c r="C1352"/>
      <c r="D1352"/>
      <c r="E1352"/>
      <c r="F1352"/>
      <c r="G1352"/>
      <c r="H1352"/>
      <c r="I1352"/>
    </row>
    <row r="1353" spans="2:9" x14ac:dyDescent="0.2">
      <c r="B1353"/>
      <c r="C1353"/>
      <c r="D1353"/>
      <c r="E1353"/>
      <c r="F1353"/>
      <c r="G1353"/>
      <c r="H1353"/>
      <c r="I1353"/>
    </row>
    <row r="1354" spans="2:9" x14ac:dyDescent="0.2">
      <c r="B1354"/>
      <c r="C1354"/>
      <c r="D1354"/>
      <c r="E1354"/>
      <c r="F1354"/>
      <c r="G1354"/>
      <c r="H1354"/>
      <c r="I1354"/>
    </row>
    <row r="1355" spans="2:9" x14ac:dyDescent="0.2">
      <c r="B1355"/>
      <c r="C1355"/>
      <c r="D1355"/>
      <c r="E1355"/>
      <c r="F1355"/>
      <c r="G1355"/>
      <c r="H1355"/>
      <c r="I1355"/>
    </row>
    <row r="1356" spans="2:9" x14ac:dyDescent="0.2">
      <c r="B1356"/>
      <c r="C1356"/>
      <c r="D1356"/>
      <c r="E1356"/>
      <c r="F1356"/>
      <c r="G1356"/>
      <c r="H1356"/>
      <c r="I1356"/>
    </row>
    <row r="1357" spans="2:9" x14ac:dyDescent="0.2">
      <c r="B1357"/>
      <c r="C1357"/>
      <c r="D1357"/>
      <c r="E1357"/>
      <c r="F1357"/>
      <c r="G1357"/>
      <c r="H1357"/>
      <c r="I1357"/>
    </row>
    <row r="1358" spans="2:9" x14ac:dyDescent="0.2">
      <c r="B1358"/>
      <c r="C1358"/>
      <c r="D1358"/>
      <c r="E1358"/>
      <c r="F1358"/>
      <c r="G1358"/>
      <c r="H1358"/>
      <c r="I1358"/>
    </row>
    <row r="1359" spans="2:9" x14ac:dyDescent="0.2">
      <c r="B1359"/>
      <c r="C1359"/>
      <c r="D1359"/>
      <c r="E1359"/>
      <c r="F1359"/>
      <c r="G1359"/>
      <c r="H1359"/>
      <c r="I1359"/>
    </row>
    <row r="1360" spans="2:9" x14ac:dyDescent="0.2">
      <c r="B1360"/>
      <c r="C1360"/>
      <c r="D1360"/>
      <c r="E1360"/>
      <c r="F1360"/>
      <c r="G1360"/>
      <c r="H1360"/>
      <c r="I1360"/>
    </row>
    <row r="1361" spans="2:9" x14ac:dyDescent="0.2">
      <c r="B1361"/>
      <c r="C1361"/>
      <c r="D1361"/>
      <c r="E1361"/>
      <c r="F1361"/>
      <c r="G1361"/>
      <c r="H1361"/>
      <c r="I1361"/>
    </row>
    <row r="1362" spans="2:9" x14ac:dyDescent="0.2">
      <c r="B1362"/>
      <c r="C1362"/>
      <c r="D1362"/>
      <c r="E1362"/>
      <c r="F1362"/>
      <c r="G1362"/>
      <c r="H1362"/>
      <c r="I1362"/>
    </row>
    <row r="1363" spans="2:9" x14ac:dyDescent="0.2">
      <c r="B1363"/>
      <c r="C1363"/>
      <c r="D1363"/>
      <c r="E1363"/>
      <c r="F1363"/>
      <c r="G1363"/>
      <c r="H1363"/>
      <c r="I1363"/>
    </row>
    <row r="1364" spans="2:9" x14ac:dyDescent="0.2">
      <c r="B1364"/>
      <c r="C1364"/>
      <c r="D1364"/>
      <c r="E1364"/>
      <c r="F1364"/>
      <c r="G1364"/>
      <c r="H1364"/>
      <c r="I1364"/>
    </row>
    <row r="1365" spans="2:9" x14ac:dyDescent="0.2">
      <c r="B1365"/>
      <c r="C1365"/>
      <c r="D1365"/>
      <c r="E1365"/>
      <c r="F1365"/>
      <c r="G1365"/>
      <c r="H1365"/>
      <c r="I1365"/>
    </row>
    <row r="1366" spans="2:9" x14ac:dyDescent="0.2">
      <c r="B1366"/>
      <c r="C1366"/>
      <c r="D1366"/>
      <c r="E1366"/>
      <c r="F1366"/>
      <c r="G1366"/>
      <c r="H1366"/>
      <c r="I1366"/>
    </row>
    <row r="1367" spans="2:9" x14ac:dyDescent="0.2">
      <c r="B1367"/>
      <c r="C1367"/>
      <c r="D1367"/>
      <c r="E1367"/>
      <c r="F1367"/>
      <c r="G1367"/>
      <c r="H1367"/>
      <c r="I1367"/>
    </row>
    <row r="1368" spans="2:9" x14ac:dyDescent="0.2">
      <c r="B1368"/>
      <c r="C1368"/>
      <c r="D1368"/>
      <c r="E1368"/>
      <c r="F1368"/>
      <c r="G1368"/>
      <c r="H1368"/>
      <c r="I1368"/>
    </row>
    <row r="1369" spans="2:9" x14ac:dyDescent="0.2">
      <c r="B1369"/>
      <c r="C1369"/>
      <c r="D1369"/>
      <c r="E1369"/>
      <c r="F1369"/>
      <c r="G1369"/>
      <c r="H1369"/>
      <c r="I1369"/>
    </row>
    <row r="1370" spans="2:9" x14ac:dyDescent="0.2">
      <c r="B1370"/>
      <c r="C1370"/>
      <c r="D1370"/>
      <c r="E1370"/>
      <c r="F1370"/>
      <c r="G1370"/>
      <c r="H1370"/>
      <c r="I1370"/>
    </row>
    <row r="1371" spans="2:9" x14ac:dyDescent="0.2">
      <c r="B1371"/>
      <c r="C1371"/>
      <c r="D1371"/>
      <c r="E1371"/>
      <c r="F1371"/>
      <c r="G1371"/>
      <c r="H1371"/>
      <c r="I1371"/>
    </row>
    <row r="1372" spans="2:9" x14ac:dyDescent="0.2">
      <c r="B1372"/>
      <c r="C1372"/>
      <c r="D1372"/>
      <c r="E1372"/>
      <c r="F1372"/>
      <c r="G1372"/>
      <c r="H1372"/>
      <c r="I1372"/>
    </row>
    <row r="1373" spans="2:9" x14ac:dyDescent="0.2">
      <c r="B1373"/>
      <c r="C1373"/>
      <c r="D1373"/>
      <c r="E1373"/>
      <c r="F1373"/>
      <c r="G1373"/>
      <c r="H1373"/>
      <c r="I1373"/>
    </row>
    <row r="1374" spans="2:9" x14ac:dyDescent="0.2">
      <c r="B1374"/>
      <c r="C1374"/>
      <c r="D1374"/>
      <c r="E1374"/>
      <c r="F1374"/>
      <c r="G1374"/>
      <c r="H1374"/>
      <c r="I1374"/>
    </row>
    <row r="1375" spans="2:9" x14ac:dyDescent="0.2">
      <c r="B1375"/>
      <c r="C1375"/>
      <c r="D1375"/>
      <c r="E1375"/>
      <c r="F1375"/>
      <c r="G1375"/>
      <c r="H1375"/>
      <c r="I1375"/>
    </row>
    <row r="1376" spans="2:9" x14ac:dyDescent="0.2">
      <c r="B1376"/>
      <c r="C1376"/>
      <c r="D1376"/>
      <c r="E1376"/>
      <c r="F1376"/>
      <c r="G1376"/>
      <c r="H1376"/>
      <c r="I1376"/>
    </row>
    <row r="1377" spans="2:9" x14ac:dyDescent="0.2">
      <c r="B1377"/>
      <c r="C1377"/>
      <c r="D1377"/>
      <c r="E1377"/>
      <c r="F1377"/>
      <c r="G1377"/>
      <c r="H1377"/>
      <c r="I1377"/>
    </row>
    <row r="1378" spans="2:9" x14ac:dyDescent="0.2">
      <c r="B1378"/>
      <c r="C1378"/>
      <c r="D1378"/>
      <c r="E1378"/>
      <c r="F1378"/>
      <c r="G1378"/>
      <c r="H1378"/>
      <c r="I1378"/>
    </row>
    <row r="1379" spans="2:9" x14ac:dyDescent="0.2">
      <c r="B1379"/>
      <c r="C1379"/>
      <c r="D1379"/>
      <c r="E1379"/>
      <c r="F1379"/>
      <c r="G1379"/>
      <c r="H1379"/>
      <c r="I1379"/>
    </row>
    <row r="1380" spans="2:9" x14ac:dyDescent="0.2">
      <c r="B1380"/>
      <c r="C1380"/>
      <c r="D1380"/>
      <c r="E1380"/>
      <c r="F1380"/>
      <c r="G1380"/>
      <c r="H1380"/>
      <c r="I1380"/>
    </row>
    <row r="1381" spans="2:9" x14ac:dyDescent="0.2">
      <c r="B1381"/>
      <c r="C1381"/>
      <c r="D1381"/>
      <c r="E1381"/>
      <c r="F1381"/>
      <c r="G1381"/>
      <c r="H1381"/>
      <c r="I1381"/>
    </row>
    <row r="1382" spans="2:9" x14ac:dyDescent="0.2">
      <c r="B1382"/>
      <c r="C1382"/>
      <c r="D1382"/>
      <c r="E1382"/>
      <c r="F1382"/>
      <c r="G1382"/>
      <c r="H1382"/>
      <c r="I1382"/>
    </row>
    <row r="1383" spans="2:9" x14ac:dyDescent="0.2">
      <c r="B1383"/>
      <c r="C1383"/>
      <c r="D1383"/>
      <c r="E1383"/>
      <c r="F1383"/>
      <c r="G1383"/>
      <c r="H1383"/>
      <c r="I1383"/>
    </row>
    <row r="1384" spans="2:9" x14ac:dyDescent="0.2">
      <c r="B1384"/>
      <c r="C1384"/>
      <c r="D1384"/>
      <c r="E1384"/>
      <c r="F1384"/>
      <c r="G1384"/>
      <c r="H1384"/>
      <c r="I1384"/>
    </row>
    <row r="1385" spans="2:9" x14ac:dyDescent="0.2">
      <c r="B1385"/>
      <c r="C1385"/>
      <c r="D1385"/>
      <c r="E1385"/>
      <c r="F1385"/>
      <c r="G1385"/>
      <c r="H1385"/>
      <c r="I1385"/>
    </row>
    <row r="1386" spans="2:9" x14ac:dyDescent="0.2">
      <c r="B1386"/>
      <c r="C1386"/>
      <c r="D1386"/>
      <c r="E1386"/>
      <c r="F1386"/>
      <c r="G1386"/>
      <c r="H1386"/>
      <c r="I1386"/>
    </row>
    <row r="1387" spans="2:9" x14ac:dyDescent="0.2">
      <c r="B1387"/>
      <c r="C1387"/>
      <c r="D1387"/>
      <c r="E1387"/>
      <c r="F1387"/>
      <c r="G1387"/>
      <c r="H1387"/>
      <c r="I1387"/>
    </row>
    <row r="1388" spans="2:9" x14ac:dyDescent="0.2">
      <c r="B1388"/>
      <c r="C1388"/>
      <c r="D1388"/>
      <c r="E1388"/>
      <c r="F1388"/>
      <c r="G1388"/>
      <c r="H1388"/>
      <c r="I1388"/>
    </row>
    <row r="1389" spans="2:9" x14ac:dyDescent="0.2">
      <c r="B1389"/>
      <c r="C1389"/>
      <c r="D1389"/>
      <c r="E1389"/>
      <c r="F1389"/>
      <c r="G1389"/>
      <c r="H1389"/>
      <c r="I1389"/>
    </row>
    <row r="1390" spans="2:9" x14ac:dyDescent="0.2">
      <c r="B1390"/>
      <c r="C1390"/>
      <c r="D1390"/>
      <c r="E1390"/>
      <c r="F1390"/>
      <c r="G1390"/>
      <c r="H1390"/>
      <c r="I1390"/>
    </row>
    <row r="1391" spans="2:9" x14ac:dyDescent="0.2">
      <c r="B1391"/>
      <c r="C1391"/>
      <c r="D1391"/>
      <c r="E1391"/>
      <c r="F1391"/>
      <c r="G1391"/>
      <c r="H1391"/>
      <c r="I1391"/>
    </row>
    <row r="1392" spans="2:9" x14ac:dyDescent="0.2">
      <c r="B1392"/>
      <c r="C1392"/>
      <c r="D1392"/>
      <c r="E1392"/>
      <c r="F1392"/>
      <c r="G1392"/>
      <c r="H1392"/>
      <c r="I1392"/>
    </row>
    <row r="1393" spans="2:9" x14ac:dyDescent="0.2">
      <c r="B1393"/>
      <c r="C1393"/>
      <c r="D1393"/>
      <c r="E1393"/>
      <c r="F1393"/>
      <c r="G1393"/>
      <c r="H1393"/>
      <c r="I1393"/>
    </row>
    <row r="1394" spans="2:9" x14ac:dyDescent="0.2">
      <c r="B1394"/>
      <c r="C1394"/>
      <c r="D1394"/>
      <c r="E1394"/>
      <c r="F1394"/>
      <c r="G1394"/>
      <c r="H1394"/>
      <c r="I1394"/>
    </row>
    <row r="1395" spans="2:9" x14ac:dyDescent="0.2">
      <c r="B1395"/>
      <c r="C1395"/>
      <c r="D1395"/>
      <c r="E1395"/>
      <c r="F1395"/>
      <c r="G1395"/>
      <c r="H1395"/>
      <c r="I1395"/>
    </row>
    <row r="1396" spans="2:9" x14ac:dyDescent="0.2">
      <c r="B1396"/>
      <c r="C1396"/>
      <c r="D1396"/>
      <c r="E1396"/>
      <c r="F1396"/>
      <c r="G1396"/>
      <c r="H1396"/>
      <c r="I1396"/>
    </row>
    <row r="1397" spans="2:9" x14ac:dyDescent="0.2">
      <c r="B1397"/>
      <c r="C1397"/>
      <c r="D1397"/>
      <c r="E1397"/>
      <c r="F1397"/>
      <c r="G1397"/>
      <c r="H1397"/>
      <c r="I1397"/>
    </row>
    <row r="1398" spans="2:9" x14ac:dyDescent="0.2">
      <c r="B1398"/>
      <c r="C1398"/>
      <c r="D1398"/>
      <c r="E1398"/>
      <c r="F1398"/>
      <c r="G1398"/>
      <c r="H1398"/>
      <c r="I1398"/>
    </row>
    <row r="1399" spans="2:9" x14ac:dyDescent="0.2">
      <c r="B1399"/>
      <c r="C1399"/>
      <c r="D1399"/>
      <c r="E1399"/>
      <c r="F1399"/>
      <c r="G1399"/>
      <c r="H1399"/>
      <c r="I1399"/>
    </row>
    <row r="1400" spans="2:9" x14ac:dyDescent="0.2">
      <c r="B1400"/>
      <c r="C1400"/>
      <c r="D1400"/>
      <c r="E1400"/>
      <c r="F1400"/>
      <c r="G1400"/>
      <c r="H1400"/>
      <c r="I1400"/>
    </row>
    <row r="1401" spans="2:9" x14ac:dyDescent="0.2">
      <c r="B1401"/>
      <c r="C1401"/>
      <c r="D1401"/>
      <c r="E1401"/>
      <c r="F1401"/>
      <c r="G1401"/>
      <c r="H1401"/>
      <c r="I1401"/>
    </row>
    <row r="1402" spans="2:9" x14ac:dyDescent="0.2">
      <c r="B1402"/>
      <c r="C1402"/>
      <c r="D1402"/>
      <c r="E1402"/>
      <c r="F1402"/>
      <c r="G1402"/>
      <c r="H1402"/>
      <c r="I1402"/>
    </row>
    <row r="1403" spans="2:9" x14ac:dyDescent="0.2">
      <c r="B1403"/>
      <c r="C1403"/>
      <c r="D1403"/>
      <c r="E1403"/>
      <c r="F1403"/>
      <c r="G1403"/>
      <c r="H1403"/>
      <c r="I1403"/>
    </row>
    <row r="1404" spans="2:9" x14ac:dyDescent="0.2">
      <c r="B1404"/>
      <c r="C1404"/>
      <c r="D1404"/>
      <c r="E1404"/>
      <c r="F1404"/>
      <c r="G1404"/>
      <c r="H1404"/>
      <c r="I1404"/>
    </row>
    <row r="1405" spans="2:9" x14ac:dyDescent="0.2">
      <c r="B1405"/>
      <c r="C1405"/>
      <c r="D1405"/>
      <c r="E1405"/>
      <c r="F1405"/>
      <c r="G1405"/>
      <c r="H1405"/>
      <c r="I1405"/>
    </row>
    <row r="1406" spans="2:9" x14ac:dyDescent="0.2">
      <c r="B1406"/>
      <c r="C1406"/>
      <c r="D1406"/>
      <c r="E1406"/>
      <c r="F1406"/>
      <c r="G1406"/>
      <c r="H1406"/>
      <c r="I1406"/>
    </row>
    <row r="1407" spans="2:9" x14ac:dyDescent="0.2">
      <c r="B1407"/>
      <c r="C1407"/>
      <c r="D1407"/>
      <c r="E1407"/>
      <c r="F1407"/>
      <c r="G1407"/>
      <c r="H1407"/>
      <c r="I1407"/>
    </row>
    <row r="1408" spans="2:9" x14ac:dyDescent="0.2">
      <c r="B1408"/>
      <c r="C1408"/>
      <c r="D1408"/>
      <c r="E1408"/>
      <c r="F1408"/>
      <c r="G1408"/>
      <c r="H1408"/>
      <c r="I1408"/>
    </row>
    <row r="1409" spans="2:9" x14ac:dyDescent="0.2">
      <c r="B1409"/>
      <c r="C1409"/>
      <c r="D1409"/>
      <c r="E1409"/>
      <c r="F1409"/>
      <c r="G1409"/>
      <c r="H1409"/>
      <c r="I1409"/>
    </row>
    <row r="1410" spans="2:9" x14ac:dyDescent="0.2">
      <c r="B1410"/>
      <c r="C1410"/>
      <c r="D1410"/>
      <c r="E1410"/>
      <c r="F1410"/>
      <c r="G1410"/>
      <c r="H1410"/>
      <c r="I1410"/>
    </row>
    <row r="1411" spans="2:9" x14ac:dyDescent="0.2">
      <c r="B1411"/>
      <c r="C1411"/>
      <c r="D1411"/>
      <c r="E1411"/>
      <c r="F1411"/>
      <c r="G1411"/>
      <c r="H1411"/>
      <c r="I1411"/>
    </row>
    <row r="1412" spans="2:9" x14ac:dyDescent="0.2">
      <c r="B1412"/>
      <c r="C1412"/>
      <c r="D1412"/>
      <c r="E1412"/>
      <c r="F1412"/>
      <c r="G1412"/>
      <c r="H1412"/>
      <c r="I1412"/>
    </row>
    <row r="1413" spans="2:9" x14ac:dyDescent="0.2">
      <c r="B1413"/>
      <c r="C1413"/>
      <c r="D1413"/>
      <c r="E1413"/>
      <c r="F1413"/>
      <c r="G1413"/>
      <c r="H1413"/>
      <c r="I1413"/>
    </row>
    <row r="1414" spans="2:9" x14ac:dyDescent="0.2">
      <c r="B1414"/>
      <c r="C1414"/>
      <c r="D1414"/>
      <c r="E1414"/>
      <c r="F1414"/>
      <c r="G1414"/>
      <c r="H1414"/>
      <c r="I1414"/>
    </row>
    <row r="1415" spans="2:9" x14ac:dyDescent="0.2">
      <c r="B1415"/>
      <c r="C1415"/>
      <c r="D1415"/>
      <c r="E1415"/>
      <c r="F1415"/>
      <c r="G1415"/>
      <c r="H1415"/>
      <c r="I1415"/>
    </row>
    <row r="1416" spans="2:9" x14ac:dyDescent="0.2">
      <c r="B1416"/>
      <c r="C1416"/>
      <c r="D1416"/>
      <c r="E1416"/>
      <c r="F1416"/>
      <c r="G1416"/>
      <c r="H1416"/>
      <c r="I1416"/>
    </row>
    <row r="1417" spans="2:9" x14ac:dyDescent="0.2">
      <c r="B1417"/>
      <c r="C1417"/>
      <c r="D1417"/>
      <c r="E1417"/>
      <c r="F1417"/>
      <c r="G1417"/>
      <c r="H1417"/>
      <c r="I1417"/>
    </row>
    <row r="1418" spans="2:9" x14ac:dyDescent="0.2">
      <c r="B1418"/>
      <c r="C1418"/>
      <c r="D1418"/>
      <c r="E1418"/>
      <c r="F1418"/>
      <c r="G1418"/>
      <c r="H1418"/>
      <c r="I1418"/>
    </row>
    <row r="1419" spans="2:9" x14ac:dyDescent="0.2">
      <c r="B1419"/>
      <c r="C1419"/>
      <c r="D1419"/>
      <c r="E1419"/>
      <c r="F1419"/>
      <c r="G1419"/>
      <c r="H1419"/>
      <c r="I1419"/>
    </row>
    <row r="1420" spans="2:9" x14ac:dyDescent="0.2">
      <c r="B1420"/>
      <c r="C1420"/>
      <c r="D1420"/>
      <c r="E1420"/>
      <c r="F1420"/>
      <c r="G1420"/>
      <c r="H1420"/>
      <c r="I1420"/>
    </row>
    <row r="1421" spans="2:9" x14ac:dyDescent="0.2">
      <c r="B1421"/>
      <c r="C1421"/>
      <c r="D1421"/>
      <c r="E1421"/>
      <c r="F1421"/>
      <c r="G1421"/>
      <c r="H1421"/>
      <c r="I1421"/>
    </row>
    <row r="1422" spans="2:9" x14ac:dyDescent="0.2">
      <c r="B1422"/>
      <c r="C1422"/>
      <c r="D1422"/>
      <c r="E1422"/>
      <c r="F1422"/>
      <c r="G1422"/>
      <c r="H1422"/>
      <c r="I1422"/>
    </row>
    <row r="1423" spans="2:9" x14ac:dyDescent="0.2">
      <c r="B1423"/>
      <c r="C1423"/>
      <c r="D1423"/>
      <c r="E1423"/>
      <c r="F1423"/>
      <c r="G1423"/>
      <c r="H1423"/>
      <c r="I1423"/>
    </row>
    <row r="1424" spans="2:9" x14ac:dyDescent="0.2">
      <c r="B1424"/>
      <c r="C1424"/>
      <c r="D1424"/>
      <c r="E1424"/>
      <c r="F1424"/>
      <c r="G1424"/>
      <c r="H1424"/>
      <c r="I1424"/>
    </row>
    <row r="1425" spans="2:9" x14ac:dyDescent="0.2">
      <c r="B1425"/>
      <c r="C1425"/>
      <c r="D1425"/>
      <c r="E1425"/>
      <c r="F1425"/>
      <c r="G1425"/>
      <c r="H1425"/>
      <c r="I1425"/>
    </row>
    <row r="1426" spans="2:9" x14ac:dyDescent="0.2">
      <c r="B1426"/>
      <c r="C1426"/>
      <c r="D1426"/>
      <c r="E1426"/>
      <c r="F1426"/>
      <c r="G1426"/>
      <c r="H1426"/>
      <c r="I1426"/>
    </row>
    <row r="1427" spans="2:9" x14ac:dyDescent="0.2">
      <c r="B1427"/>
      <c r="C1427"/>
      <c r="D1427"/>
      <c r="E1427"/>
      <c r="F1427"/>
      <c r="G1427"/>
      <c r="H1427"/>
      <c r="I1427"/>
    </row>
    <row r="1428" spans="2:9" x14ac:dyDescent="0.2">
      <c r="B1428"/>
      <c r="C1428"/>
      <c r="D1428"/>
      <c r="E1428"/>
      <c r="F1428"/>
      <c r="G1428"/>
      <c r="H1428"/>
      <c r="I1428"/>
    </row>
    <row r="1429" spans="2:9" x14ac:dyDescent="0.2">
      <c r="B1429"/>
      <c r="C1429"/>
      <c r="D1429"/>
      <c r="E1429"/>
      <c r="F1429"/>
      <c r="G1429"/>
      <c r="H1429"/>
      <c r="I1429"/>
    </row>
    <row r="1430" spans="2:9" x14ac:dyDescent="0.2">
      <c r="B1430"/>
      <c r="C1430"/>
      <c r="D1430"/>
      <c r="E1430"/>
      <c r="F1430"/>
      <c r="G1430"/>
      <c r="H1430"/>
      <c r="I1430"/>
    </row>
    <row r="1431" spans="2:9" x14ac:dyDescent="0.2">
      <c r="B1431"/>
      <c r="C1431"/>
      <c r="D1431"/>
      <c r="E1431"/>
      <c r="F1431"/>
      <c r="G1431"/>
      <c r="H1431"/>
      <c r="I1431"/>
    </row>
    <row r="1432" spans="2:9" x14ac:dyDescent="0.2">
      <c r="B1432"/>
      <c r="C1432"/>
      <c r="D1432"/>
      <c r="E1432"/>
      <c r="F1432"/>
      <c r="G1432"/>
      <c r="H1432"/>
      <c r="I1432"/>
    </row>
    <row r="1433" spans="2:9" x14ac:dyDescent="0.2">
      <c r="B1433"/>
      <c r="C1433"/>
      <c r="D1433"/>
      <c r="E1433"/>
      <c r="F1433"/>
      <c r="G1433"/>
      <c r="H1433"/>
      <c r="I1433"/>
    </row>
    <row r="1434" spans="2:9" x14ac:dyDescent="0.2">
      <c r="B1434"/>
      <c r="C1434"/>
      <c r="D1434"/>
      <c r="E1434"/>
      <c r="F1434"/>
      <c r="G1434"/>
      <c r="H1434"/>
      <c r="I1434"/>
    </row>
    <row r="1435" spans="2:9" x14ac:dyDescent="0.2">
      <c r="B1435"/>
      <c r="C1435"/>
      <c r="D1435"/>
      <c r="E1435"/>
      <c r="F1435"/>
      <c r="G1435"/>
      <c r="H1435"/>
      <c r="I1435"/>
    </row>
    <row r="1436" spans="2:9" x14ac:dyDescent="0.2">
      <c r="B1436"/>
      <c r="C1436"/>
      <c r="D1436"/>
      <c r="E1436"/>
      <c r="F1436"/>
      <c r="G1436"/>
      <c r="H1436"/>
      <c r="I1436"/>
    </row>
    <row r="1437" spans="2:9" x14ac:dyDescent="0.2">
      <c r="B1437"/>
      <c r="C1437"/>
      <c r="D1437"/>
      <c r="E1437"/>
      <c r="F1437"/>
      <c r="G1437"/>
      <c r="H1437"/>
      <c r="I1437"/>
    </row>
    <row r="1438" spans="2:9" x14ac:dyDescent="0.2">
      <c r="B1438"/>
      <c r="C1438"/>
      <c r="D1438"/>
      <c r="E1438"/>
      <c r="F1438"/>
      <c r="G1438"/>
      <c r="H1438"/>
      <c r="I1438"/>
    </row>
    <row r="1439" spans="2:9" x14ac:dyDescent="0.2">
      <c r="B1439"/>
      <c r="C1439"/>
      <c r="D1439"/>
      <c r="E1439"/>
      <c r="F1439"/>
      <c r="G1439"/>
      <c r="H1439"/>
      <c r="I1439"/>
    </row>
    <row r="1440" spans="2:9" x14ac:dyDescent="0.2">
      <c r="B1440"/>
      <c r="C1440"/>
      <c r="D1440"/>
      <c r="E1440"/>
      <c r="F1440"/>
      <c r="G1440"/>
      <c r="H1440"/>
      <c r="I1440"/>
    </row>
    <row r="1441" spans="2:9" x14ac:dyDescent="0.2">
      <c r="B1441"/>
      <c r="C1441"/>
      <c r="D1441"/>
      <c r="E1441"/>
      <c r="F1441"/>
      <c r="G1441"/>
      <c r="H1441"/>
      <c r="I1441"/>
    </row>
    <row r="1442" spans="2:9" x14ac:dyDescent="0.2">
      <c r="B1442"/>
      <c r="C1442"/>
      <c r="D1442"/>
      <c r="E1442"/>
      <c r="F1442"/>
      <c r="G1442"/>
      <c r="H1442"/>
      <c r="I1442"/>
    </row>
    <row r="1443" spans="2:9" x14ac:dyDescent="0.2">
      <c r="B1443"/>
      <c r="C1443"/>
      <c r="D1443"/>
      <c r="E1443"/>
      <c r="F1443"/>
      <c r="G1443"/>
      <c r="H1443"/>
      <c r="I1443"/>
    </row>
    <row r="1444" spans="2:9" x14ac:dyDescent="0.2">
      <c r="B1444"/>
      <c r="C1444"/>
      <c r="D1444"/>
      <c r="E1444"/>
      <c r="F1444"/>
      <c r="G1444"/>
      <c r="H1444"/>
      <c r="I1444"/>
    </row>
    <row r="1445" spans="2:9" x14ac:dyDescent="0.2">
      <c r="B1445"/>
      <c r="C1445"/>
      <c r="D1445"/>
      <c r="E1445"/>
      <c r="F1445"/>
      <c r="G1445"/>
      <c r="H1445"/>
      <c r="I1445"/>
    </row>
    <row r="1446" spans="2:9" x14ac:dyDescent="0.2">
      <c r="B1446"/>
      <c r="C1446"/>
      <c r="D1446"/>
      <c r="E1446"/>
      <c r="F1446"/>
      <c r="G1446"/>
      <c r="H1446"/>
      <c r="I1446"/>
    </row>
    <row r="1447" spans="2:9" x14ac:dyDescent="0.2">
      <c r="B1447"/>
      <c r="C1447"/>
      <c r="D1447"/>
      <c r="E1447"/>
      <c r="F1447"/>
      <c r="G1447"/>
      <c r="H1447"/>
      <c r="I1447"/>
    </row>
    <row r="1448" spans="2:9" x14ac:dyDescent="0.2">
      <c r="B1448"/>
      <c r="C1448"/>
      <c r="D1448"/>
      <c r="E1448"/>
      <c r="F1448"/>
      <c r="G1448"/>
      <c r="H1448"/>
      <c r="I1448"/>
    </row>
    <row r="1449" spans="2:9" x14ac:dyDescent="0.2">
      <c r="B1449"/>
      <c r="C1449"/>
      <c r="D1449"/>
      <c r="E1449"/>
      <c r="F1449"/>
      <c r="G1449"/>
      <c r="H1449"/>
      <c r="I1449"/>
    </row>
    <row r="1450" spans="2:9" x14ac:dyDescent="0.2">
      <c r="B1450"/>
      <c r="C1450"/>
      <c r="D1450"/>
      <c r="E1450"/>
      <c r="F1450"/>
      <c r="G1450"/>
      <c r="H1450"/>
      <c r="I1450"/>
    </row>
    <row r="1451" spans="2:9" x14ac:dyDescent="0.2">
      <c r="B1451"/>
      <c r="C1451"/>
      <c r="D1451"/>
      <c r="E1451"/>
      <c r="F1451"/>
      <c r="G1451"/>
      <c r="H1451"/>
      <c r="I1451"/>
    </row>
    <row r="1452" spans="2:9" x14ac:dyDescent="0.2">
      <c r="B1452"/>
      <c r="C1452"/>
      <c r="D1452"/>
      <c r="E1452"/>
      <c r="F1452"/>
      <c r="G1452"/>
      <c r="H1452"/>
      <c r="I1452"/>
    </row>
    <row r="1453" spans="2:9" x14ac:dyDescent="0.2">
      <c r="B1453"/>
      <c r="C1453"/>
      <c r="D1453"/>
      <c r="E1453"/>
      <c r="F1453"/>
      <c r="G1453"/>
      <c r="H1453"/>
      <c r="I1453"/>
    </row>
    <row r="1454" spans="2:9" x14ac:dyDescent="0.2">
      <c r="B1454"/>
      <c r="C1454"/>
      <c r="D1454"/>
      <c r="E1454"/>
      <c r="F1454"/>
      <c r="G1454"/>
      <c r="H1454"/>
      <c r="I1454"/>
    </row>
    <row r="1455" spans="2:9" x14ac:dyDescent="0.2">
      <c r="B1455"/>
      <c r="C1455"/>
      <c r="D1455"/>
      <c r="E1455"/>
      <c r="F1455"/>
      <c r="G1455"/>
      <c r="H1455"/>
      <c r="I1455"/>
    </row>
    <row r="1456" spans="2:9" x14ac:dyDescent="0.2">
      <c r="B1456"/>
      <c r="C1456"/>
      <c r="D1456"/>
      <c r="E1456"/>
      <c r="F1456"/>
      <c r="G1456"/>
      <c r="H1456"/>
      <c r="I1456"/>
    </row>
    <row r="1457" spans="2:9" x14ac:dyDescent="0.2">
      <c r="B1457"/>
      <c r="C1457"/>
      <c r="D1457"/>
      <c r="E1457"/>
      <c r="F1457"/>
      <c r="G1457"/>
      <c r="H1457"/>
      <c r="I1457"/>
    </row>
    <row r="1458" spans="2:9" x14ac:dyDescent="0.2">
      <c r="B1458"/>
      <c r="C1458"/>
      <c r="D1458"/>
      <c r="E1458"/>
      <c r="F1458"/>
      <c r="G1458"/>
      <c r="H1458"/>
      <c r="I1458"/>
    </row>
    <row r="1459" spans="2:9" x14ac:dyDescent="0.2">
      <c r="B1459"/>
      <c r="C1459"/>
      <c r="D1459"/>
      <c r="E1459"/>
      <c r="F1459"/>
      <c r="G1459"/>
      <c r="H1459"/>
      <c r="I1459"/>
    </row>
    <row r="1460" spans="2:9" x14ac:dyDescent="0.2">
      <c r="B1460"/>
      <c r="C1460"/>
      <c r="D1460"/>
      <c r="E1460"/>
      <c r="F1460"/>
      <c r="G1460"/>
      <c r="H1460"/>
      <c r="I1460"/>
    </row>
    <row r="1461" spans="2:9" x14ac:dyDescent="0.2">
      <c r="B1461"/>
      <c r="C1461"/>
      <c r="D1461"/>
      <c r="E1461"/>
      <c r="F1461"/>
      <c r="G1461"/>
      <c r="H1461"/>
      <c r="I1461"/>
    </row>
    <row r="1462" spans="2:9" x14ac:dyDescent="0.2">
      <c r="B1462"/>
      <c r="C1462"/>
      <c r="D1462"/>
      <c r="E1462"/>
      <c r="F1462"/>
      <c r="G1462"/>
      <c r="H1462"/>
      <c r="I1462"/>
    </row>
    <row r="1463" spans="2:9" x14ac:dyDescent="0.2">
      <c r="B1463"/>
      <c r="C1463"/>
      <c r="D1463"/>
      <c r="E1463"/>
      <c r="F1463"/>
      <c r="G1463"/>
      <c r="H1463"/>
      <c r="I1463"/>
    </row>
    <row r="1464" spans="2:9" x14ac:dyDescent="0.2">
      <c r="B1464"/>
      <c r="C1464"/>
      <c r="D1464"/>
      <c r="E1464"/>
      <c r="F1464"/>
      <c r="G1464"/>
      <c r="H1464"/>
      <c r="I1464"/>
    </row>
    <row r="1465" spans="2:9" x14ac:dyDescent="0.2">
      <c r="B1465"/>
      <c r="C1465"/>
      <c r="D1465"/>
      <c r="E1465"/>
      <c r="F1465"/>
      <c r="G1465"/>
      <c r="H1465"/>
      <c r="I1465"/>
    </row>
    <row r="1466" spans="2:9" x14ac:dyDescent="0.2">
      <c r="B1466"/>
      <c r="C1466"/>
      <c r="D1466"/>
      <c r="E1466"/>
      <c r="F1466"/>
      <c r="G1466"/>
      <c r="H1466"/>
      <c r="I1466"/>
    </row>
    <row r="1467" spans="2:9" x14ac:dyDescent="0.2">
      <c r="B1467"/>
      <c r="C1467"/>
      <c r="D1467"/>
      <c r="E1467"/>
      <c r="F1467"/>
      <c r="G1467"/>
      <c r="H1467"/>
      <c r="I1467"/>
    </row>
    <row r="1468" spans="2:9" x14ac:dyDescent="0.2">
      <c r="B1468"/>
      <c r="C1468"/>
      <c r="D1468"/>
      <c r="E1468"/>
      <c r="F1468"/>
      <c r="G1468"/>
      <c r="H1468"/>
      <c r="I1468"/>
    </row>
    <row r="1469" spans="2:9" x14ac:dyDescent="0.2">
      <c r="B1469"/>
      <c r="C1469"/>
      <c r="D1469"/>
      <c r="E1469"/>
      <c r="F1469"/>
      <c r="G1469"/>
      <c r="H1469"/>
      <c r="I1469"/>
    </row>
    <row r="1470" spans="2:9" x14ac:dyDescent="0.2">
      <c r="B1470"/>
      <c r="C1470"/>
      <c r="D1470"/>
      <c r="E1470"/>
      <c r="F1470"/>
      <c r="G1470"/>
      <c r="H1470"/>
      <c r="I1470"/>
    </row>
    <row r="1471" spans="2:9" x14ac:dyDescent="0.2">
      <c r="B1471"/>
      <c r="C1471"/>
      <c r="D1471"/>
      <c r="E1471"/>
      <c r="F1471"/>
      <c r="G1471"/>
      <c r="H1471"/>
      <c r="I1471"/>
    </row>
    <row r="1472" spans="2:9" x14ac:dyDescent="0.2">
      <c r="B1472"/>
      <c r="C1472"/>
      <c r="D1472"/>
      <c r="E1472"/>
      <c r="F1472"/>
      <c r="G1472"/>
      <c r="H1472"/>
      <c r="I1472"/>
    </row>
    <row r="1473" spans="2:9" x14ac:dyDescent="0.2">
      <c r="B1473"/>
      <c r="C1473"/>
      <c r="D1473"/>
      <c r="E1473"/>
      <c r="F1473"/>
      <c r="G1473"/>
      <c r="H1473"/>
      <c r="I1473"/>
    </row>
    <row r="1474" spans="2:9" x14ac:dyDescent="0.2">
      <c r="B1474"/>
      <c r="C1474"/>
      <c r="D1474"/>
      <c r="E1474"/>
      <c r="F1474"/>
      <c r="G1474"/>
      <c r="H1474"/>
      <c r="I1474"/>
    </row>
    <row r="1475" spans="2:9" x14ac:dyDescent="0.2">
      <c r="B1475"/>
      <c r="C1475"/>
      <c r="D1475"/>
      <c r="E1475"/>
      <c r="F1475"/>
      <c r="G1475"/>
      <c r="H1475"/>
      <c r="I1475"/>
    </row>
    <row r="1476" spans="2:9" x14ac:dyDescent="0.2">
      <c r="B1476"/>
      <c r="C1476"/>
      <c r="D1476"/>
      <c r="E1476"/>
      <c r="F1476"/>
      <c r="G1476"/>
      <c r="H1476"/>
      <c r="I1476"/>
    </row>
    <row r="1477" spans="2:9" x14ac:dyDescent="0.2">
      <c r="B1477"/>
      <c r="C1477"/>
      <c r="D1477"/>
      <c r="E1477"/>
      <c r="F1477"/>
      <c r="G1477"/>
      <c r="H1477"/>
      <c r="I1477"/>
    </row>
    <row r="1478" spans="2:9" x14ac:dyDescent="0.2">
      <c r="B1478"/>
      <c r="C1478"/>
      <c r="D1478"/>
      <c r="E1478"/>
      <c r="F1478"/>
      <c r="G1478"/>
      <c r="H1478"/>
      <c r="I1478"/>
    </row>
    <row r="1479" spans="2:9" x14ac:dyDescent="0.2">
      <c r="B1479"/>
      <c r="C1479"/>
      <c r="D1479"/>
      <c r="E1479"/>
      <c r="F1479"/>
      <c r="G1479"/>
      <c r="H1479"/>
      <c r="I1479"/>
    </row>
    <row r="1480" spans="2:9" x14ac:dyDescent="0.2">
      <c r="B1480"/>
      <c r="C1480"/>
      <c r="D1480"/>
      <c r="E1480"/>
      <c r="F1480"/>
      <c r="G1480"/>
      <c r="H1480"/>
      <c r="I1480"/>
    </row>
    <row r="1481" spans="2:9" x14ac:dyDescent="0.2">
      <c r="B1481"/>
      <c r="C1481"/>
      <c r="D1481"/>
      <c r="E1481"/>
      <c r="F1481"/>
      <c r="G1481"/>
      <c r="H1481"/>
      <c r="I1481"/>
    </row>
    <row r="1482" spans="2:9" x14ac:dyDescent="0.2">
      <c r="B1482"/>
      <c r="C1482"/>
      <c r="D1482"/>
      <c r="E1482"/>
      <c r="F1482"/>
      <c r="G1482"/>
      <c r="H1482"/>
      <c r="I1482"/>
    </row>
    <row r="1483" spans="2:9" x14ac:dyDescent="0.2">
      <c r="B1483"/>
      <c r="C1483"/>
      <c r="D1483"/>
      <c r="E1483"/>
      <c r="F1483"/>
      <c r="G1483"/>
      <c r="H1483"/>
      <c r="I1483"/>
    </row>
    <row r="1484" spans="2:9" x14ac:dyDescent="0.2">
      <c r="B1484"/>
      <c r="C1484"/>
      <c r="D1484"/>
      <c r="E1484"/>
      <c r="F1484"/>
      <c r="G1484"/>
      <c r="H1484"/>
      <c r="I1484"/>
    </row>
    <row r="1485" spans="2:9" x14ac:dyDescent="0.2">
      <c r="B1485"/>
      <c r="C1485"/>
      <c r="D1485"/>
      <c r="E1485"/>
      <c r="F1485"/>
      <c r="G1485"/>
      <c r="H1485"/>
      <c r="I1485"/>
    </row>
    <row r="1486" spans="2:9" x14ac:dyDescent="0.2">
      <c r="B1486"/>
      <c r="C1486"/>
      <c r="D1486"/>
      <c r="E1486"/>
      <c r="F1486"/>
      <c r="G1486"/>
      <c r="H1486"/>
      <c r="I1486"/>
    </row>
    <row r="1487" spans="2:9" x14ac:dyDescent="0.2">
      <c r="B1487"/>
      <c r="C1487"/>
      <c r="D1487"/>
      <c r="E1487"/>
      <c r="F1487"/>
      <c r="G1487"/>
      <c r="H1487"/>
      <c r="I1487"/>
    </row>
    <row r="1488" spans="2:9" x14ac:dyDescent="0.2">
      <c r="B1488"/>
      <c r="C1488"/>
      <c r="D1488"/>
      <c r="E1488"/>
      <c r="F1488"/>
      <c r="G1488"/>
      <c r="H1488"/>
      <c r="I1488"/>
    </row>
    <row r="1489" spans="2:9" x14ac:dyDescent="0.2">
      <c r="B1489"/>
      <c r="C1489"/>
      <c r="D1489"/>
      <c r="E1489"/>
      <c r="F1489"/>
      <c r="G1489"/>
      <c r="H1489"/>
      <c r="I1489"/>
    </row>
    <row r="1490" spans="2:9" x14ac:dyDescent="0.2">
      <c r="B1490"/>
      <c r="C1490"/>
      <c r="D1490"/>
      <c r="E1490"/>
      <c r="F1490"/>
      <c r="G1490"/>
      <c r="H1490"/>
      <c r="I1490"/>
    </row>
    <row r="1491" spans="2:9" x14ac:dyDescent="0.2">
      <c r="B1491"/>
      <c r="C1491"/>
      <c r="D1491"/>
      <c r="E1491"/>
      <c r="F1491"/>
      <c r="G1491"/>
      <c r="H1491"/>
      <c r="I1491"/>
    </row>
    <row r="1492" spans="2:9" x14ac:dyDescent="0.2">
      <c r="B1492"/>
      <c r="C1492"/>
      <c r="D1492"/>
      <c r="E1492"/>
      <c r="F1492"/>
      <c r="G1492"/>
      <c r="H1492"/>
      <c r="I1492"/>
    </row>
    <row r="1493" spans="2:9" x14ac:dyDescent="0.2">
      <c r="B1493"/>
      <c r="C1493"/>
      <c r="D1493"/>
      <c r="E1493"/>
      <c r="F1493"/>
      <c r="G1493"/>
      <c r="H1493"/>
      <c r="I1493"/>
    </row>
    <row r="1494" spans="2:9" x14ac:dyDescent="0.2">
      <c r="B1494"/>
      <c r="C1494"/>
      <c r="D1494"/>
      <c r="E1494"/>
      <c r="F1494"/>
      <c r="G1494"/>
      <c r="H1494"/>
      <c r="I1494"/>
    </row>
    <row r="1495" spans="2:9" x14ac:dyDescent="0.2">
      <c r="B1495"/>
      <c r="C1495"/>
      <c r="D1495"/>
      <c r="E1495"/>
      <c r="F1495"/>
      <c r="G1495"/>
      <c r="H1495"/>
      <c r="I1495"/>
    </row>
    <row r="1496" spans="2:9" x14ac:dyDescent="0.2">
      <c r="B1496"/>
      <c r="C1496"/>
      <c r="D1496"/>
      <c r="E1496"/>
      <c r="F1496"/>
      <c r="G1496"/>
      <c r="H1496"/>
      <c r="I1496"/>
    </row>
    <row r="1497" spans="2:9" x14ac:dyDescent="0.2">
      <c r="B1497"/>
      <c r="C1497"/>
      <c r="D1497"/>
      <c r="E1497"/>
      <c r="F1497"/>
      <c r="G1497"/>
      <c r="H1497"/>
      <c r="I1497"/>
    </row>
    <row r="1498" spans="2:9" x14ac:dyDescent="0.2">
      <c r="B1498"/>
      <c r="C1498"/>
      <c r="D1498"/>
      <c r="E1498"/>
      <c r="F1498"/>
      <c r="G1498"/>
      <c r="H1498"/>
      <c r="I1498"/>
    </row>
    <row r="1499" spans="2:9" x14ac:dyDescent="0.2">
      <c r="B1499"/>
      <c r="C1499"/>
      <c r="D1499"/>
      <c r="E1499"/>
      <c r="F1499"/>
      <c r="G1499"/>
      <c r="H1499"/>
      <c r="I1499"/>
    </row>
    <row r="1500" spans="2:9" x14ac:dyDescent="0.2">
      <c r="B1500"/>
      <c r="C1500"/>
      <c r="D1500"/>
      <c r="E1500"/>
      <c r="F1500"/>
      <c r="G1500"/>
      <c r="H1500"/>
      <c r="I1500"/>
    </row>
  </sheetData>
  <sheetProtection autoFilter="0"/>
  <autoFilter ref="B6:I141"/>
  <sortState ref="B6:I1500">
    <sortCondition descending="1" ref="B6:B1500"/>
    <sortCondition ref="C6:C1500"/>
    <sortCondition ref="D6:D1500"/>
  </sortState>
  <customSheetViews>
    <customSheetView guid="{B300DD06-F104-4546-A761-DC6A728866C9}" showGridLines="0" showAutoFilter="1" hiddenColumns="1">
      <pane ySplit="6" topLeftCell="A7" activePane="bottomLeft" state="frozen"/>
      <selection pane="bottomLeft" activeCell="G64" sqref="G64:I69"/>
      <pageMargins left="0" right="0" top="0" bottom="0.3" header="0" footer="0"/>
      <printOptions horizontalCentered="1"/>
      <pageSetup paperSize="9" fitToHeight="0" orientation="portrait" r:id="rId1"/>
      <headerFooter>
        <oddFooter>&amp;R&amp;9Page &amp;P/&amp;N</oddFooter>
      </headerFooter>
      <autoFilter ref="B6:I141"/>
    </customSheetView>
  </customSheetViews>
  <printOptions horizontalCentered="1"/>
  <pageMargins left="0" right="0" top="0" bottom="0.3" header="0" footer="0"/>
  <pageSetup paperSize="9" fitToHeight="0" orientation="portrait" r:id="rId2"/>
  <headerFooter>
    <oddFooter>&amp;R&amp;9Page &amp;P/&amp;N</oddFooter>
  </headerFooter>
  <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07"/>
  <dimension ref="A1:AO17"/>
  <sheetViews>
    <sheetView showGridLines="0" zoomScaleNormal="100" workbookViewId="0"/>
  </sheetViews>
  <sheetFormatPr baseColWidth="10" defaultColWidth="0" defaultRowHeight="14.25" x14ac:dyDescent="0.2"/>
  <cols>
    <col min="1" max="1" width="4.5" style="7" customWidth="1"/>
    <col min="2" max="3" width="3.625" style="7" customWidth="1"/>
    <col min="4" max="4" width="3.125" style="7" customWidth="1"/>
    <col min="5" max="5" width="2.875" style="7" customWidth="1"/>
    <col min="6" max="7" width="3.625" style="7" customWidth="1"/>
    <col min="8" max="8" width="3.5" style="7" customWidth="1"/>
    <col min="9" max="12" width="3.625" style="7" customWidth="1"/>
    <col min="13" max="13" width="2.5" style="7" customWidth="1"/>
    <col min="14" max="14" width="3.125" style="7" customWidth="1"/>
    <col min="15" max="17" width="3.625" style="7" customWidth="1"/>
    <col min="18" max="19" width="5.125" style="7" customWidth="1"/>
    <col min="20" max="24" width="3.625" style="7" customWidth="1"/>
    <col min="25" max="25" width="4" style="7" customWidth="1"/>
    <col min="26" max="26" width="11" style="7" customWidth="1"/>
    <col min="27" max="27" width="15.875" style="7" customWidth="1"/>
    <col min="28" max="29" width="11" style="7" hidden="1" customWidth="1"/>
    <col min="30" max="41" width="0" style="7" hidden="1" customWidth="1"/>
    <col min="42" max="16384" width="11" style="7" hidden="1"/>
  </cols>
  <sheetData>
    <row r="1" spans="1:41" ht="25.5" customHeight="1" thickBot="1" x14ac:dyDescent="0.25">
      <c r="A1" s="171"/>
      <c r="B1" s="171"/>
      <c r="C1" s="171"/>
      <c r="D1" s="171"/>
      <c r="E1" s="171"/>
      <c r="F1" s="171"/>
      <c r="G1" s="171"/>
      <c r="H1" s="171"/>
      <c r="I1" s="171"/>
      <c r="J1" s="171"/>
      <c r="K1" s="171"/>
      <c r="L1" s="171"/>
      <c r="M1" s="171"/>
      <c r="N1" s="171"/>
      <c r="O1" s="171"/>
      <c r="P1" s="171"/>
      <c r="Q1" s="171"/>
      <c r="R1" s="171"/>
      <c r="S1" s="171"/>
      <c r="T1" s="171"/>
      <c r="U1" s="171"/>
      <c r="V1" s="171"/>
      <c r="W1" s="171"/>
      <c r="X1" s="647" t="s">
        <v>57</v>
      </c>
      <c r="Y1" s="476">
        <v>2</v>
      </c>
    </row>
    <row r="2" spans="1:41" s="122" customFormat="1" ht="34.5" customHeight="1" x14ac:dyDescent="0.15">
      <c r="B2" s="656" t="str">
        <f>IF(num_lutteur_tableau_marque&lt;&gt;"","Tableau de marque","")</f>
        <v/>
      </c>
      <c r="C2" s="657"/>
      <c r="D2" s="657"/>
      <c r="E2" s="657"/>
      <c r="F2" s="336"/>
      <c r="G2" s="336"/>
      <c r="H2" s="336"/>
      <c r="I2" s="336"/>
      <c r="J2" s="336"/>
      <c r="K2" s="336"/>
      <c r="L2" s="336"/>
      <c r="M2" s="336"/>
      <c r="N2" s="336"/>
      <c r="O2" s="336"/>
      <c r="P2" s="336"/>
      <c r="Q2" s="336"/>
      <c r="U2" s="123"/>
      <c r="V2" s="121"/>
    </row>
    <row r="3" spans="1:41" s="122" customFormat="1" ht="20.45" customHeight="1" x14ac:dyDescent="0.3">
      <c r="B3" s="863"/>
      <c r="C3" s="864"/>
      <c r="D3" s="864"/>
      <c r="E3" s="865"/>
      <c r="G3" s="336"/>
      <c r="H3" s="336"/>
      <c r="I3" s="336"/>
      <c r="J3" s="336"/>
      <c r="K3" s="336"/>
      <c r="L3" s="336"/>
      <c r="M3" s="336"/>
      <c r="N3" s="336"/>
      <c r="O3" s="336"/>
      <c r="P3" s="336"/>
      <c r="Q3" s="336"/>
      <c r="R3" s="121"/>
      <c r="S3" s="121"/>
      <c r="U3" s="123"/>
      <c r="V3" s="121"/>
      <c r="W3" s="659" t="s">
        <v>58</v>
      </c>
    </row>
    <row r="4" spans="1:41" s="122" customFormat="1" ht="40.5" customHeight="1" x14ac:dyDescent="0.2">
      <c r="C4" s="658"/>
      <c r="D4" s="658"/>
      <c r="E4" s="658"/>
      <c r="F4" s="336"/>
      <c r="G4" s="336"/>
      <c r="H4" s="336"/>
      <c r="I4" s="336"/>
      <c r="J4" s="336"/>
      <c r="K4" s="336"/>
      <c r="L4" s="336"/>
      <c r="M4" s="336"/>
      <c r="N4" s="336"/>
      <c r="O4" s="336"/>
      <c r="P4" s="336"/>
      <c r="Q4" s="336"/>
      <c r="R4" s="121"/>
      <c r="S4" s="121"/>
      <c r="U4" s="123"/>
      <c r="V4" s="121"/>
      <c r="W4" s="121"/>
    </row>
    <row r="5" spans="1:41" s="122" customFormat="1" ht="18.75" customHeight="1" x14ac:dyDescent="0.2">
      <c r="B5" s="477"/>
      <c r="C5" s="478"/>
      <c r="D5" s="473"/>
      <c r="R5" s="121"/>
      <c r="S5" s="121"/>
      <c r="U5" s="123"/>
      <c r="V5" s="121"/>
      <c r="W5" s="121"/>
    </row>
    <row r="6" spans="1:41" ht="50.25" customHeight="1" x14ac:dyDescent="0.2">
      <c r="B6" s="869">
        <f ca="1">TODAY()</f>
        <v>43136</v>
      </c>
      <c r="C6" s="869"/>
      <c r="D6" s="869"/>
      <c r="E6" s="869"/>
      <c r="F6" s="870" t="s">
        <v>449</v>
      </c>
      <c r="G6" s="870"/>
      <c r="H6" s="870"/>
      <c r="I6" s="870"/>
      <c r="J6" s="868" t="s">
        <v>450</v>
      </c>
      <c r="K6" s="868"/>
      <c r="L6" s="868"/>
      <c r="M6" s="868"/>
      <c r="N6" s="868"/>
      <c r="O6" s="868"/>
      <c r="P6" s="868"/>
      <c r="Q6" s="868"/>
      <c r="R6" s="868"/>
      <c r="S6" s="868"/>
      <c r="T6" s="868" t="s">
        <v>110</v>
      </c>
      <c r="U6" s="868"/>
      <c r="V6" s="868"/>
      <c r="W6" s="868"/>
      <c r="X6" s="868"/>
      <c r="Y6" s="106"/>
    </row>
    <row r="7" spans="1:41" ht="36.75" customHeight="1" x14ac:dyDescent="0.2">
      <c r="A7" s="14"/>
      <c r="B7" s="662"/>
      <c r="C7" s="662"/>
      <c r="D7" s="662"/>
      <c r="E7" s="662"/>
      <c r="F7" s="662"/>
      <c r="G7" s="662"/>
      <c r="H7" s="662"/>
      <c r="I7" s="662"/>
      <c r="J7" s="662"/>
      <c r="K7" s="662"/>
      <c r="L7" s="662"/>
      <c r="M7" s="662"/>
      <c r="N7" s="662"/>
      <c r="O7" s="662"/>
      <c r="P7" s="662"/>
      <c r="Q7" s="662"/>
      <c r="R7" s="14"/>
      <c r="S7" s="14"/>
      <c r="T7" s="14"/>
      <c r="U7" s="662"/>
      <c r="V7" s="14"/>
      <c r="W7" s="14"/>
    </row>
    <row r="8" spans="1:41" ht="19.5" customHeight="1" x14ac:dyDescent="0.2">
      <c r="A8" s="14"/>
      <c r="B8" s="662"/>
      <c r="C8" s="662"/>
      <c r="D8" s="662"/>
      <c r="E8" s="662"/>
      <c r="F8" s="662"/>
      <c r="G8" s="662"/>
      <c r="H8" s="662"/>
      <c r="I8" s="662"/>
      <c r="J8" s="662"/>
      <c r="K8" s="662"/>
      <c r="L8" s="662"/>
      <c r="M8" s="662"/>
      <c r="N8" s="662"/>
      <c r="O8" s="662"/>
      <c r="P8" s="662"/>
      <c r="Q8" s="662"/>
      <c r="R8" s="14"/>
      <c r="S8" s="14"/>
      <c r="T8" s="14"/>
      <c r="U8" s="662"/>
      <c r="V8" s="14"/>
      <c r="W8" s="14"/>
    </row>
    <row r="9" spans="1:41" ht="12.75" customHeight="1" x14ac:dyDescent="0.2">
      <c r="A9" s="14"/>
      <c r="B9" s="662"/>
      <c r="C9" s="662"/>
      <c r="D9" s="662"/>
      <c r="E9" s="662"/>
      <c r="F9" s="662"/>
      <c r="G9" s="662"/>
      <c r="H9" s="662"/>
      <c r="I9" s="662"/>
      <c r="J9" s="662"/>
      <c r="K9" s="662"/>
      <c r="L9" s="662"/>
      <c r="M9" s="662"/>
      <c r="N9" s="662"/>
      <c r="O9" s="662"/>
      <c r="P9" s="662"/>
      <c r="Q9" s="662"/>
      <c r="R9" s="14"/>
      <c r="S9" s="14"/>
      <c r="T9" s="14"/>
      <c r="U9" s="662"/>
      <c r="V9" s="14"/>
      <c r="W9" s="14"/>
    </row>
    <row r="10" spans="1:41" s="14" customFormat="1" ht="51.75" customHeight="1" x14ac:dyDescent="0.2">
      <c r="B10" s="866" t="s">
        <v>451</v>
      </c>
      <c r="C10" s="866"/>
      <c r="D10" s="866"/>
      <c r="E10" s="866"/>
      <c r="F10" s="866"/>
      <c r="G10" s="866"/>
      <c r="H10" s="866"/>
      <c r="I10" s="867" t="s">
        <v>452</v>
      </c>
      <c r="J10" s="867"/>
      <c r="K10" s="867"/>
      <c r="L10" s="867"/>
      <c r="M10" s="769"/>
      <c r="N10" s="769"/>
      <c r="O10" s="866" t="s">
        <v>453</v>
      </c>
      <c r="P10" s="866"/>
      <c r="Q10" s="866"/>
      <c r="R10" s="866"/>
      <c r="S10" s="866"/>
      <c r="T10" s="866"/>
      <c r="U10" s="867" t="s">
        <v>448</v>
      </c>
      <c r="V10" s="867"/>
      <c r="W10" s="867"/>
      <c r="X10" s="867"/>
    </row>
    <row r="12" spans="1:41" ht="45" x14ac:dyDescent="0.2">
      <c r="U12" s="124"/>
      <c r="AO12" s="125"/>
    </row>
    <row r="13" spans="1:41" ht="15" x14ac:dyDescent="0.2">
      <c r="AO13" s="125"/>
    </row>
    <row r="14" spans="1:41" ht="15" x14ac:dyDescent="0.2">
      <c r="AO14" s="125"/>
    </row>
    <row r="17" spans="18:19" x14ac:dyDescent="0.2">
      <c r="R17" s="126"/>
      <c r="S17" s="126"/>
    </row>
  </sheetData>
  <customSheetViews>
    <customSheetView guid="{B300DD06-F104-4546-A761-DC6A728866C9}" showGridLines="0" hiddenColumns="1">
      <pageMargins left="0" right="0" top="0" bottom="0" header="0" footer="0"/>
      <pageSetup paperSize="9" orientation="portrait" r:id="rId1"/>
    </customSheetView>
  </customSheetViews>
  <mergeCells count="9">
    <mergeCell ref="B3:E3"/>
    <mergeCell ref="O10:T10"/>
    <mergeCell ref="U10:X10"/>
    <mergeCell ref="T6:X6"/>
    <mergeCell ref="B10:H10"/>
    <mergeCell ref="I10:L10"/>
    <mergeCell ref="B6:E6"/>
    <mergeCell ref="F6:I6"/>
    <mergeCell ref="J6:S6"/>
  </mergeCells>
  <conditionalFormatting sqref="B3">
    <cfRule type="expression" dxfId="19" priority="1">
      <formula>ISNA(B3)</formula>
    </cfRule>
  </conditionalFormatting>
  <dataValidations count="1">
    <dataValidation type="list" allowBlank="1" showInputMessage="1" showErrorMessage="1" sqref="Y1">
      <formula1>"1,2"</formula1>
    </dataValidation>
  </dataValidations>
  <pageMargins left="0" right="0" top="0" bottom="0" header="0" footer="0"/>
  <pageSetup paperSize="9" orientation="portrait" r:id="rId2"/>
  <drawing r:id="rId3"/>
  <legacyDrawing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08">
    <pageSetUpPr autoPageBreaks="0"/>
  </sheetPr>
  <dimension ref="A1:AB35"/>
  <sheetViews>
    <sheetView showGridLines="0" topLeftCell="A4" zoomScaleNormal="100" workbookViewId="0">
      <selection activeCell="A11" sqref="A11"/>
    </sheetView>
  </sheetViews>
  <sheetFormatPr baseColWidth="10" defaultColWidth="0" defaultRowHeight="14.25" zeroHeight="1" x14ac:dyDescent="0.2"/>
  <cols>
    <col min="1" max="1" width="4.625" customWidth="1"/>
    <col min="2" max="2" width="0.375" hidden="1" customWidth="1"/>
    <col min="3" max="3" width="11.625" customWidth="1"/>
    <col min="4" max="4" width="12.375" customWidth="1"/>
    <col min="5" max="5" width="8.75" customWidth="1"/>
    <col min="6" max="18" width="6.875" customWidth="1"/>
    <col min="19" max="19" width="2.875" customWidth="1"/>
    <col min="20" max="20" width="5.625" customWidth="1"/>
    <col min="21" max="22" width="6.625" hidden="1" customWidth="1"/>
    <col min="23" max="23" width="0" hidden="1" customWidth="1"/>
    <col min="24" max="25" width="6.625" hidden="1" customWidth="1"/>
    <col min="26" max="26" width="0" hidden="1" customWidth="1"/>
    <col min="27" max="28" width="6.625" hidden="1" customWidth="1"/>
    <col min="29" max="16384" width="11" hidden="1"/>
  </cols>
  <sheetData>
    <row r="1" spans="2:21" x14ac:dyDescent="0.2">
      <c r="B1" s="362"/>
      <c r="C1" s="362"/>
      <c r="D1" s="362"/>
      <c r="E1" s="362"/>
    </row>
    <row r="2" spans="2:21" ht="16.5" x14ac:dyDescent="0.2">
      <c r="C2" s="447" t="s">
        <v>60</v>
      </c>
      <c r="F2" s="445"/>
      <c r="G2" s="445"/>
      <c r="H2" s="445"/>
      <c r="I2" s="445"/>
      <c r="J2" s="445"/>
      <c r="L2" s="445"/>
      <c r="M2" s="445"/>
      <c r="N2" s="445"/>
      <c r="O2" s="445"/>
      <c r="P2" s="445"/>
      <c r="Q2" s="354"/>
      <c r="R2" s="446">
        <v>40332</v>
      </c>
    </row>
    <row r="3" spans="2:21" x14ac:dyDescent="0.2">
      <c r="C3" s="564" t="s">
        <v>61</v>
      </c>
      <c r="F3" s="445"/>
      <c r="G3" s="445"/>
      <c r="H3" s="445"/>
      <c r="I3" s="445"/>
      <c r="J3" s="445"/>
      <c r="K3" s="445"/>
      <c r="L3" s="445"/>
      <c r="M3" s="445"/>
      <c r="N3" s="445"/>
      <c r="O3" s="445"/>
      <c r="P3" s="445"/>
      <c r="Q3" s="445"/>
      <c r="R3" s="445"/>
    </row>
    <row r="4" spans="2:21" ht="10.5" customHeight="1" x14ac:dyDescent="0.2">
      <c r="C4" s="445"/>
      <c r="D4" s="445"/>
      <c r="F4" s="445"/>
      <c r="G4" s="445"/>
      <c r="H4" s="445"/>
      <c r="I4" s="445"/>
      <c r="J4" s="445"/>
      <c r="K4" s="445"/>
      <c r="L4" s="445"/>
      <c r="M4" s="445"/>
      <c r="N4" s="445"/>
      <c r="O4" s="445"/>
      <c r="P4" s="445"/>
      <c r="Q4" s="445"/>
      <c r="R4" s="445"/>
    </row>
    <row r="5" spans="2:21" x14ac:dyDescent="0.2">
      <c r="E5" s="565" t="s">
        <v>62</v>
      </c>
      <c r="F5" s="445"/>
      <c r="G5" s="445"/>
      <c r="H5" s="445"/>
      <c r="I5" s="445"/>
      <c r="J5" s="445"/>
      <c r="K5" s="445"/>
      <c r="L5" s="445"/>
      <c r="M5" s="445"/>
      <c r="N5" s="445"/>
      <c r="O5" s="445"/>
      <c r="P5" s="445"/>
      <c r="Q5" s="445"/>
      <c r="R5" s="445"/>
    </row>
    <row r="6" spans="2:21" ht="3" customHeight="1" x14ac:dyDescent="0.2">
      <c r="C6" s="445"/>
      <c r="D6" s="445"/>
      <c r="E6" s="463"/>
      <c r="F6" s="445"/>
      <c r="G6" s="445"/>
      <c r="H6" s="445"/>
      <c r="I6" s="445"/>
      <c r="J6" s="445"/>
      <c r="K6" s="445"/>
      <c r="L6" s="445"/>
      <c r="M6" s="445"/>
      <c r="N6" s="445"/>
      <c r="O6" s="445"/>
      <c r="P6" s="445"/>
      <c r="Q6" s="445"/>
      <c r="R6" s="445"/>
    </row>
    <row r="7" spans="2:21" ht="19.5" customHeight="1" x14ac:dyDescent="0.2">
      <c r="B7" s="448" t="s">
        <v>63</v>
      </c>
      <c r="C7" s="448" t="s">
        <v>34</v>
      </c>
      <c r="D7" s="448" t="s">
        <v>64</v>
      </c>
      <c r="E7" s="452" t="s">
        <v>65</v>
      </c>
      <c r="F7" s="449" t="s">
        <v>66</v>
      </c>
      <c r="G7" s="449" t="s">
        <v>67</v>
      </c>
      <c r="H7" s="449" t="s">
        <v>68</v>
      </c>
      <c r="I7" s="449" t="s">
        <v>69</v>
      </c>
      <c r="J7" s="449" t="s">
        <v>70</v>
      </c>
      <c r="K7" s="449" t="s">
        <v>71</v>
      </c>
      <c r="L7" s="449" t="s">
        <v>72</v>
      </c>
      <c r="M7" s="449" t="s">
        <v>73</v>
      </c>
      <c r="N7" s="449" t="s">
        <v>74</v>
      </c>
      <c r="O7" s="449" t="s">
        <v>75</v>
      </c>
      <c r="P7" s="449" t="s">
        <v>76</v>
      </c>
      <c r="Q7" s="449" t="s">
        <v>77</v>
      </c>
      <c r="R7" s="450" t="s">
        <v>78</v>
      </c>
    </row>
    <row r="8" spans="2:21" ht="21" customHeight="1" x14ac:dyDescent="0.2">
      <c r="B8" s="7" t="str">
        <f>C8&amp;D8</f>
        <v>LIBREMINIME</v>
      </c>
      <c r="C8" s="457" t="s">
        <v>50</v>
      </c>
      <c r="D8" s="457" t="s">
        <v>51</v>
      </c>
      <c r="E8" s="458">
        <v>0</v>
      </c>
      <c r="F8" s="459">
        <v>38</v>
      </c>
      <c r="G8" s="460">
        <v>41</v>
      </c>
      <c r="H8" s="459">
        <v>44</v>
      </c>
      <c r="I8" s="460">
        <v>48</v>
      </c>
      <c r="J8" s="459">
        <v>52</v>
      </c>
      <c r="K8" s="460">
        <v>57</v>
      </c>
      <c r="L8" s="459">
        <v>62</v>
      </c>
      <c r="M8" s="460">
        <v>68</v>
      </c>
      <c r="N8" s="459">
        <v>75</v>
      </c>
      <c r="O8" s="460">
        <v>85</v>
      </c>
      <c r="P8" s="459"/>
      <c r="Q8" s="460"/>
      <c r="R8" s="459"/>
    </row>
    <row r="9" spans="2:21" ht="21" customHeight="1" x14ac:dyDescent="0.2">
      <c r="B9" s="697" t="str">
        <f>C9&amp;D9</f>
        <v>GRECOMINIME</v>
      </c>
      <c r="C9" s="451" t="s">
        <v>53</v>
      </c>
      <c r="D9" s="451" t="s">
        <v>51</v>
      </c>
      <c r="E9" s="453">
        <v>0</v>
      </c>
      <c r="F9" s="461">
        <v>38</v>
      </c>
      <c r="G9" s="462">
        <v>41</v>
      </c>
      <c r="H9" s="461">
        <v>44</v>
      </c>
      <c r="I9" s="462">
        <v>48</v>
      </c>
      <c r="J9" s="461">
        <v>52</v>
      </c>
      <c r="K9" s="462">
        <v>57</v>
      </c>
      <c r="L9" s="461">
        <v>62</v>
      </c>
      <c r="M9" s="462">
        <v>68</v>
      </c>
      <c r="N9" s="461">
        <v>75</v>
      </c>
      <c r="O9" s="462">
        <v>85</v>
      </c>
      <c r="P9" s="461"/>
      <c r="Q9" s="462"/>
      <c r="R9" s="461"/>
    </row>
    <row r="10" spans="2:21" ht="21" customHeight="1" x14ac:dyDescent="0.2">
      <c r="B10" s="697" t="str">
        <f t="shared" ref="B10:B33" si="0">C10&amp;D10</f>
        <v>FEMININEMINIME</v>
      </c>
      <c r="C10" s="698" t="s">
        <v>56</v>
      </c>
      <c r="D10" s="698" t="s">
        <v>51</v>
      </c>
      <c r="E10" s="458"/>
      <c r="F10" s="699">
        <v>33</v>
      </c>
      <c r="G10" s="700">
        <v>36</v>
      </c>
      <c r="H10" s="699">
        <v>39</v>
      </c>
      <c r="I10" s="700">
        <v>42</v>
      </c>
      <c r="J10" s="699">
        <v>46</v>
      </c>
      <c r="K10" s="700">
        <v>50</v>
      </c>
      <c r="L10" s="699">
        <v>54</v>
      </c>
      <c r="M10" s="700">
        <v>58</v>
      </c>
      <c r="N10" s="699">
        <v>62</v>
      </c>
      <c r="O10" s="700">
        <v>66</v>
      </c>
      <c r="P10" s="699"/>
      <c r="Q10" s="700"/>
      <c r="R10" s="699"/>
      <c r="T10" s="454"/>
      <c r="U10" s="455"/>
    </row>
    <row r="11" spans="2:21" ht="21" customHeight="1" x14ac:dyDescent="0.2">
      <c r="B11" s="697" t="str">
        <f t="shared" si="0"/>
        <v>LIBRECADET</v>
      </c>
      <c r="C11" s="701" t="s">
        <v>50</v>
      </c>
      <c r="D11" s="701" t="s">
        <v>54</v>
      </c>
      <c r="E11" s="453"/>
      <c r="F11" s="702">
        <v>45</v>
      </c>
      <c r="G11" s="703">
        <v>48</v>
      </c>
      <c r="H11" s="702">
        <v>51</v>
      </c>
      <c r="I11" s="703">
        <v>55</v>
      </c>
      <c r="J11" s="702">
        <v>60</v>
      </c>
      <c r="K11" s="703">
        <v>65</v>
      </c>
      <c r="L11" s="702">
        <v>71</v>
      </c>
      <c r="M11" s="703">
        <v>80</v>
      </c>
      <c r="N11" s="702">
        <v>92</v>
      </c>
      <c r="O11" s="703">
        <v>110</v>
      </c>
      <c r="P11" s="702"/>
      <c r="Q11" s="703"/>
      <c r="R11" s="702"/>
    </row>
    <row r="12" spans="2:21" ht="21" customHeight="1" x14ac:dyDescent="0.2">
      <c r="B12" s="697" t="str">
        <f t="shared" si="0"/>
        <v>GRECOCADET</v>
      </c>
      <c r="C12" s="698" t="s">
        <v>53</v>
      </c>
      <c r="D12" s="698" t="s">
        <v>54</v>
      </c>
      <c r="E12" s="458"/>
      <c r="F12" s="699">
        <v>45</v>
      </c>
      <c r="G12" s="700">
        <v>48</v>
      </c>
      <c r="H12" s="699">
        <v>51</v>
      </c>
      <c r="I12" s="700">
        <v>55</v>
      </c>
      <c r="J12" s="699">
        <v>60</v>
      </c>
      <c r="K12" s="700">
        <v>65</v>
      </c>
      <c r="L12" s="699">
        <v>71</v>
      </c>
      <c r="M12" s="700">
        <v>80</v>
      </c>
      <c r="N12" s="699">
        <v>92</v>
      </c>
      <c r="O12" s="700">
        <v>110</v>
      </c>
      <c r="P12" s="699"/>
      <c r="Q12" s="700"/>
      <c r="R12" s="699"/>
    </row>
    <row r="13" spans="2:21" ht="21" customHeight="1" x14ac:dyDescent="0.2">
      <c r="B13" s="697" t="str">
        <f t="shared" si="0"/>
        <v>FEMININECADET</v>
      </c>
      <c r="C13" s="701" t="s">
        <v>56</v>
      </c>
      <c r="D13" s="701" t="s">
        <v>54</v>
      </c>
      <c r="E13" s="453"/>
      <c r="F13" s="704">
        <v>40</v>
      </c>
      <c r="G13" s="705">
        <v>43</v>
      </c>
      <c r="H13" s="704">
        <v>46</v>
      </c>
      <c r="I13" s="705">
        <v>49</v>
      </c>
      <c r="J13" s="704">
        <v>53</v>
      </c>
      <c r="K13" s="705">
        <v>57</v>
      </c>
      <c r="L13" s="704">
        <v>61</v>
      </c>
      <c r="M13" s="705">
        <v>65</v>
      </c>
      <c r="N13" s="704">
        <v>69</v>
      </c>
      <c r="O13" s="705">
        <v>73</v>
      </c>
      <c r="P13" s="704"/>
      <c r="Q13" s="705"/>
      <c r="R13" s="704"/>
    </row>
    <row r="14" spans="2:21" ht="21" customHeight="1" x14ac:dyDescent="0.2">
      <c r="B14" s="697" t="str">
        <f t="shared" si="0"/>
        <v>LIBREJUNIOR</v>
      </c>
      <c r="C14" s="698" t="s">
        <v>50</v>
      </c>
      <c r="D14" s="698" t="s">
        <v>79</v>
      </c>
      <c r="E14" s="458"/>
      <c r="F14" s="699">
        <v>57</v>
      </c>
      <c r="G14" s="700">
        <v>61</v>
      </c>
      <c r="H14" s="699">
        <v>65</v>
      </c>
      <c r="I14" s="700">
        <v>70</v>
      </c>
      <c r="J14" s="699">
        <v>74</v>
      </c>
      <c r="K14" s="700">
        <v>79</v>
      </c>
      <c r="L14" s="699">
        <v>86</v>
      </c>
      <c r="M14" s="700">
        <v>92</v>
      </c>
      <c r="N14" s="699">
        <v>97</v>
      </c>
      <c r="O14" s="700">
        <v>125</v>
      </c>
      <c r="P14" s="699"/>
      <c r="Q14" s="700"/>
      <c r="R14" s="699"/>
    </row>
    <row r="15" spans="2:21" ht="21" customHeight="1" x14ac:dyDescent="0.2">
      <c r="B15" s="697" t="str">
        <f t="shared" si="0"/>
        <v>GRECOJUNIOR</v>
      </c>
      <c r="C15" s="701" t="s">
        <v>53</v>
      </c>
      <c r="D15" s="701" t="s">
        <v>79</v>
      </c>
      <c r="E15" s="453"/>
      <c r="F15" s="704">
        <v>55</v>
      </c>
      <c r="G15" s="705">
        <v>60</v>
      </c>
      <c r="H15" s="704">
        <v>63</v>
      </c>
      <c r="I15" s="705">
        <v>67</v>
      </c>
      <c r="J15" s="704">
        <v>72</v>
      </c>
      <c r="K15" s="705">
        <v>77</v>
      </c>
      <c r="L15" s="704">
        <v>82</v>
      </c>
      <c r="M15" s="705">
        <v>87</v>
      </c>
      <c r="N15" s="704">
        <v>97</v>
      </c>
      <c r="O15" s="705">
        <v>130</v>
      </c>
      <c r="P15" s="704"/>
      <c r="Q15" s="705"/>
      <c r="R15" s="704"/>
    </row>
    <row r="16" spans="2:21" ht="21" customHeight="1" x14ac:dyDescent="0.2">
      <c r="B16" s="697" t="str">
        <f t="shared" si="0"/>
        <v>FEMININEJUNIOR</v>
      </c>
      <c r="C16" s="698" t="s">
        <v>56</v>
      </c>
      <c r="D16" s="698" t="s">
        <v>79</v>
      </c>
      <c r="E16" s="458"/>
      <c r="F16" s="699">
        <v>50</v>
      </c>
      <c r="G16" s="700">
        <v>53</v>
      </c>
      <c r="H16" s="699">
        <v>55</v>
      </c>
      <c r="I16" s="700">
        <v>57</v>
      </c>
      <c r="J16" s="699">
        <v>59</v>
      </c>
      <c r="K16" s="700">
        <v>62</v>
      </c>
      <c r="L16" s="699">
        <v>65</v>
      </c>
      <c r="M16" s="700">
        <v>68</v>
      </c>
      <c r="N16" s="699">
        <v>72</v>
      </c>
      <c r="O16" s="700">
        <v>76</v>
      </c>
      <c r="P16" s="699"/>
      <c r="Q16" s="700"/>
      <c r="R16" s="699"/>
    </row>
    <row r="17" spans="2:18" ht="21" customHeight="1" x14ac:dyDescent="0.2">
      <c r="B17" s="697" t="str">
        <f t="shared" si="0"/>
        <v>LIBRESENIOR</v>
      </c>
      <c r="C17" s="701" t="s">
        <v>50</v>
      </c>
      <c r="D17" s="701" t="s">
        <v>55</v>
      </c>
      <c r="E17" s="453"/>
      <c r="F17" s="702">
        <v>57</v>
      </c>
      <c r="G17" s="703">
        <v>61</v>
      </c>
      <c r="H17" s="702">
        <v>65</v>
      </c>
      <c r="I17" s="703">
        <v>70</v>
      </c>
      <c r="J17" s="702">
        <v>74</v>
      </c>
      <c r="K17" s="703">
        <v>79</v>
      </c>
      <c r="L17" s="702">
        <v>86</v>
      </c>
      <c r="M17" s="703">
        <v>92</v>
      </c>
      <c r="N17" s="704">
        <v>97</v>
      </c>
      <c r="O17" s="705">
        <v>125</v>
      </c>
      <c r="P17" s="704"/>
      <c r="Q17" s="705"/>
      <c r="R17" s="704"/>
    </row>
    <row r="18" spans="2:18" ht="21" customHeight="1" x14ac:dyDescent="0.2">
      <c r="B18" s="697" t="str">
        <f t="shared" si="0"/>
        <v>GRECOSENIOR</v>
      </c>
      <c r="C18" s="698" t="s">
        <v>53</v>
      </c>
      <c r="D18" s="698" t="s">
        <v>55</v>
      </c>
      <c r="E18" s="458"/>
      <c r="F18" s="699">
        <v>55</v>
      </c>
      <c r="G18" s="700">
        <v>60</v>
      </c>
      <c r="H18" s="699">
        <v>63</v>
      </c>
      <c r="I18" s="700">
        <v>67</v>
      </c>
      <c r="J18" s="699">
        <v>72</v>
      </c>
      <c r="K18" s="700">
        <v>77</v>
      </c>
      <c r="L18" s="699">
        <v>82</v>
      </c>
      <c r="M18" s="700">
        <v>87</v>
      </c>
      <c r="N18" s="699">
        <v>97</v>
      </c>
      <c r="O18" s="700">
        <v>130</v>
      </c>
      <c r="P18" s="699"/>
      <c r="Q18" s="700"/>
      <c r="R18" s="699"/>
    </row>
    <row r="19" spans="2:18" ht="21" customHeight="1" x14ac:dyDescent="0.2">
      <c r="B19" s="697" t="str">
        <f t="shared" si="0"/>
        <v>FEMININESENIOR</v>
      </c>
      <c r="C19" s="701" t="s">
        <v>56</v>
      </c>
      <c r="D19" s="701" t="s">
        <v>55</v>
      </c>
      <c r="E19" s="453"/>
      <c r="F19" s="704">
        <v>50</v>
      </c>
      <c r="G19" s="705">
        <v>53</v>
      </c>
      <c r="H19" s="704">
        <v>55</v>
      </c>
      <c r="I19" s="705">
        <v>57</v>
      </c>
      <c r="J19" s="704">
        <v>59</v>
      </c>
      <c r="K19" s="705">
        <v>62</v>
      </c>
      <c r="L19" s="704">
        <v>65</v>
      </c>
      <c r="M19" s="705">
        <v>68</v>
      </c>
      <c r="N19" s="704">
        <v>72</v>
      </c>
      <c r="O19" s="705">
        <v>76</v>
      </c>
      <c r="P19" s="704"/>
      <c r="Q19" s="705"/>
      <c r="R19" s="704"/>
    </row>
    <row r="20" spans="2:18" ht="21" customHeight="1" x14ac:dyDescent="0.2">
      <c r="B20" s="697" t="str">
        <f t="shared" si="0"/>
        <v>LIBREVETERAN A</v>
      </c>
      <c r="C20" s="698" t="s">
        <v>50</v>
      </c>
      <c r="D20" s="698" t="s">
        <v>80</v>
      </c>
      <c r="E20" s="458"/>
      <c r="F20" s="699">
        <v>63</v>
      </c>
      <c r="G20" s="700">
        <v>69</v>
      </c>
      <c r="H20" s="699">
        <v>76</v>
      </c>
      <c r="I20" s="700">
        <v>85</v>
      </c>
      <c r="J20" s="699">
        <v>97</v>
      </c>
      <c r="K20" s="700">
        <v>130</v>
      </c>
      <c r="L20" s="699"/>
      <c r="M20" s="700"/>
      <c r="N20" s="699"/>
      <c r="O20" s="700"/>
      <c r="P20" s="699"/>
      <c r="Q20" s="700"/>
      <c r="R20" s="699"/>
    </row>
    <row r="21" spans="2:18" ht="21" customHeight="1" x14ac:dyDescent="0.2">
      <c r="B21" s="697" t="str">
        <f>C21&amp;D21</f>
        <v>GRECOVETERAN A</v>
      </c>
      <c r="C21" s="701" t="s">
        <v>53</v>
      </c>
      <c r="D21" s="701" t="s">
        <v>80</v>
      </c>
      <c r="E21" s="453"/>
      <c r="F21" s="704">
        <v>63</v>
      </c>
      <c r="G21" s="705">
        <v>69</v>
      </c>
      <c r="H21" s="704">
        <v>76</v>
      </c>
      <c r="I21" s="705">
        <v>85</v>
      </c>
      <c r="J21" s="704">
        <v>97</v>
      </c>
      <c r="K21" s="705">
        <v>130</v>
      </c>
      <c r="L21" s="704"/>
      <c r="M21" s="705"/>
      <c r="N21" s="704"/>
      <c r="O21" s="705"/>
      <c r="P21" s="704"/>
      <c r="Q21" s="705"/>
      <c r="R21" s="704"/>
    </row>
    <row r="22" spans="2:18" ht="21" customHeight="1" x14ac:dyDescent="0.2">
      <c r="B22" s="697" t="str">
        <f t="shared" si="0"/>
        <v>FEMININEVETERAN A</v>
      </c>
      <c r="C22" s="698" t="s">
        <v>56</v>
      </c>
      <c r="D22" s="698" t="s">
        <v>80</v>
      </c>
      <c r="E22" s="458"/>
      <c r="F22" s="699">
        <v>55</v>
      </c>
      <c r="G22" s="700">
        <v>63</v>
      </c>
      <c r="H22" s="699">
        <v>72</v>
      </c>
      <c r="I22" s="700"/>
      <c r="J22" s="699"/>
      <c r="K22" s="700"/>
      <c r="L22" s="699"/>
      <c r="M22" s="700"/>
      <c r="N22" s="699"/>
      <c r="O22" s="700"/>
      <c r="P22" s="699"/>
      <c r="Q22" s="700"/>
      <c r="R22" s="699"/>
    </row>
    <row r="23" spans="2:18" ht="21" customHeight="1" x14ac:dyDescent="0.2">
      <c r="B23" s="697" t="str">
        <f t="shared" si="0"/>
        <v>LIBREVETERAN B</v>
      </c>
      <c r="C23" s="701" t="s">
        <v>50</v>
      </c>
      <c r="D23" s="701" t="s">
        <v>81</v>
      </c>
      <c r="E23" s="453"/>
      <c r="F23" s="702">
        <v>63</v>
      </c>
      <c r="G23" s="703">
        <v>69</v>
      </c>
      <c r="H23" s="702">
        <v>76</v>
      </c>
      <c r="I23" s="703">
        <v>85</v>
      </c>
      <c r="J23" s="702">
        <v>97</v>
      </c>
      <c r="K23" s="703">
        <v>130</v>
      </c>
      <c r="L23" s="704"/>
      <c r="M23" s="705"/>
      <c r="N23" s="704"/>
      <c r="O23" s="705"/>
      <c r="P23" s="704"/>
      <c r="Q23" s="705"/>
      <c r="R23" s="704"/>
    </row>
    <row r="24" spans="2:18" ht="21" customHeight="1" x14ac:dyDescent="0.2">
      <c r="B24" s="697" t="str">
        <f t="shared" si="0"/>
        <v>GRECOVETERAN B</v>
      </c>
      <c r="C24" s="698" t="s">
        <v>53</v>
      </c>
      <c r="D24" s="698" t="s">
        <v>81</v>
      </c>
      <c r="E24" s="458"/>
      <c r="F24" s="699">
        <v>63</v>
      </c>
      <c r="G24" s="700">
        <v>69</v>
      </c>
      <c r="H24" s="699">
        <v>76</v>
      </c>
      <c r="I24" s="700">
        <v>85</v>
      </c>
      <c r="J24" s="699">
        <v>97</v>
      </c>
      <c r="K24" s="700">
        <v>130</v>
      </c>
      <c r="L24" s="699"/>
      <c r="M24" s="700"/>
      <c r="N24" s="699"/>
      <c r="O24" s="700"/>
      <c r="P24" s="699"/>
      <c r="Q24" s="700"/>
      <c r="R24" s="699"/>
    </row>
    <row r="25" spans="2:18" ht="21" customHeight="1" x14ac:dyDescent="0.2">
      <c r="B25" s="697" t="str">
        <f t="shared" si="0"/>
        <v>FEMININEVETERAN B</v>
      </c>
      <c r="C25" s="706" t="s">
        <v>56</v>
      </c>
      <c r="D25" s="706" t="s">
        <v>81</v>
      </c>
      <c r="E25" s="456"/>
      <c r="F25" s="702">
        <v>55</v>
      </c>
      <c r="G25" s="703">
        <v>63</v>
      </c>
      <c r="H25" s="702">
        <v>72</v>
      </c>
      <c r="I25" s="703"/>
      <c r="J25" s="702"/>
      <c r="K25" s="703"/>
      <c r="L25" s="702"/>
      <c r="M25" s="703"/>
      <c r="N25" s="702"/>
      <c r="O25" s="703"/>
      <c r="P25" s="702"/>
      <c r="Q25" s="703"/>
      <c r="R25" s="702"/>
    </row>
    <row r="26" spans="2:18" ht="21" customHeight="1" x14ac:dyDescent="0.2">
      <c r="B26" s="697" t="str">
        <f t="shared" si="0"/>
        <v>LIBREVETERAN C</v>
      </c>
      <c r="C26" s="698" t="s">
        <v>50</v>
      </c>
      <c r="D26" s="698" t="s">
        <v>82</v>
      </c>
      <c r="E26" s="458"/>
      <c r="F26" s="699">
        <v>63</v>
      </c>
      <c r="G26" s="700">
        <v>69</v>
      </c>
      <c r="H26" s="699">
        <v>76</v>
      </c>
      <c r="I26" s="700">
        <v>85</v>
      </c>
      <c r="J26" s="699">
        <v>97</v>
      </c>
      <c r="K26" s="700">
        <v>130</v>
      </c>
      <c r="L26" s="699"/>
      <c r="M26" s="700"/>
      <c r="N26" s="699"/>
      <c r="O26" s="700"/>
      <c r="P26" s="699"/>
      <c r="Q26" s="700"/>
      <c r="R26" s="699"/>
    </row>
    <row r="27" spans="2:18" ht="21" customHeight="1" x14ac:dyDescent="0.2">
      <c r="B27" s="697" t="str">
        <f t="shared" si="0"/>
        <v>GRECOVETERAN C</v>
      </c>
      <c r="C27" s="701" t="s">
        <v>53</v>
      </c>
      <c r="D27" s="701" t="s">
        <v>82</v>
      </c>
      <c r="E27" s="453"/>
      <c r="F27" s="702">
        <v>63</v>
      </c>
      <c r="G27" s="703">
        <v>69</v>
      </c>
      <c r="H27" s="702">
        <v>76</v>
      </c>
      <c r="I27" s="703">
        <v>85</v>
      </c>
      <c r="J27" s="702">
        <v>97</v>
      </c>
      <c r="K27" s="703">
        <v>130</v>
      </c>
      <c r="L27" s="704"/>
      <c r="M27" s="705"/>
      <c r="N27" s="704"/>
      <c r="O27" s="705"/>
      <c r="P27" s="704"/>
      <c r="Q27" s="705"/>
      <c r="R27" s="704"/>
    </row>
    <row r="28" spans="2:18" ht="21" customHeight="1" x14ac:dyDescent="0.2">
      <c r="B28" s="697" t="str">
        <f t="shared" si="0"/>
        <v>FEMININEVETERAN C</v>
      </c>
      <c r="C28" s="698" t="s">
        <v>56</v>
      </c>
      <c r="D28" s="698" t="s">
        <v>82</v>
      </c>
      <c r="E28" s="458"/>
      <c r="F28" s="699">
        <v>55</v>
      </c>
      <c r="G28" s="700">
        <v>63</v>
      </c>
      <c r="H28" s="699">
        <v>72</v>
      </c>
      <c r="I28" s="700"/>
      <c r="J28" s="699"/>
      <c r="K28" s="700"/>
      <c r="L28" s="699"/>
      <c r="M28" s="700"/>
      <c r="N28" s="699"/>
      <c r="O28" s="700"/>
      <c r="P28" s="699"/>
      <c r="Q28" s="700"/>
      <c r="R28" s="699"/>
    </row>
    <row r="29" spans="2:18" ht="21" customHeight="1" x14ac:dyDescent="0.2">
      <c r="B29" s="697" t="str">
        <f t="shared" si="0"/>
        <v>LIBREVETERAN D</v>
      </c>
      <c r="C29" s="706" t="s">
        <v>50</v>
      </c>
      <c r="D29" s="706" t="s">
        <v>83</v>
      </c>
      <c r="E29" s="456"/>
      <c r="F29" s="702">
        <v>63</v>
      </c>
      <c r="G29" s="703">
        <v>69</v>
      </c>
      <c r="H29" s="702">
        <v>76</v>
      </c>
      <c r="I29" s="703">
        <v>85</v>
      </c>
      <c r="J29" s="702">
        <v>97</v>
      </c>
      <c r="K29" s="703">
        <v>130</v>
      </c>
      <c r="L29" s="702"/>
      <c r="M29" s="703"/>
      <c r="N29" s="702"/>
      <c r="O29" s="703"/>
      <c r="P29" s="702"/>
      <c r="Q29" s="703"/>
      <c r="R29" s="702"/>
    </row>
    <row r="30" spans="2:18" ht="21" customHeight="1" x14ac:dyDescent="0.2">
      <c r="B30" s="697" t="str">
        <f t="shared" si="0"/>
        <v>GRECOVETERAN D</v>
      </c>
      <c r="C30" s="698" t="s">
        <v>53</v>
      </c>
      <c r="D30" s="698" t="s">
        <v>83</v>
      </c>
      <c r="E30" s="458"/>
      <c r="F30" s="699">
        <v>63</v>
      </c>
      <c r="G30" s="700">
        <v>69</v>
      </c>
      <c r="H30" s="699">
        <v>76</v>
      </c>
      <c r="I30" s="700">
        <v>85</v>
      </c>
      <c r="J30" s="699">
        <v>97</v>
      </c>
      <c r="K30" s="700">
        <v>130</v>
      </c>
      <c r="L30" s="699"/>
      <c r="M30" s="700"/>
      <c r="N30" s="699"/>
      <c r="O30" s="700"/>
      <c r="P30" s="699"/>
      <c r="Q30" s="700"/>
      <c r="R30" s="699"/>
    </row>
    <row r="31" spans="2:18" ht="21" customHeight="1" x14ac:dyDescent="0.2">
      <c r="B31" s="697" t="str">
        <f t="shared" si="0"/>
        <v>FEMININEVETERAN D</v>
      </c>
      <c r="C31" s="706" t="s">
        <v>56</v>
      </c>
      <c r="D31" s="706" t="s">
        <v>83</v>
      </c>
      <c r="E31" s="456"/>
      <c r="F31" s="702">
        <v>55</v>
      </c>
      <c r="G31" s="703">
        <v>63</v>
      </c>
      <c r="H31" s="702">
        <v>72</v>
      </c>
      <c r="I31" s="703"/>
      <c r="J31" s="702"/>
      <c r="K31" s="703"/>
      <c r="L31" s="702"/>
      <c r="M31" s="703"/>
      <c r="N31" s="702"/>
      <c r="O31" s="703"/>
      <c r="P31" s="702"/>
      <c r="Q31" s="703"/>
      <c r="R31" s="702"/>
    </row>
    <row r="32" spans="2:18" ht="21" customHeight="1" x14ac:dyDescent="0.2">
      <c r="B32" s="697" t="str">
        <f t="shared" si="0"/>
        <v/>
      </c>
      <c r="C32" s="698"/>
      <c r="D32" s="698"/>
      <c r="E32" s="458"/>
      <c r="F32" s="699"/>
      <c r="G32" s="700"/>
      <c r="H32" s="699"/>
      <c r="I32" s="700"/>
      <c r="J32" s="699"/>
      <c r="K32" s="700"/>
      <c r="L32" s="699"/>
      <c r="M32" s="700"/>
      <c r="N32" s="699"/>
      <c r="O32" s="700"/>
      <c r="P32" s="699"/>
      <c r="Q32" s="700"/>
      <c r="R32" s="699"/>
    </row>
    <row r="33" spans="2:18" ht="21" customHeight="1" x14ac:dyDescent="0.2">
      <c r="B33" s="697" t="str">
        <f t="shared" si="0"/>
        <v/>
      </c>
      <c r="C33" s="701"/>
      <c r="D33" s="701"/>
      <c r="E33" s="453"/>
      <c r="F33" s="702"/>
      <c r="G33" s="703"/>
      <c r="H33" s="702"/>
      <c r="I33" s="703"/>
      <c r="J33" s="702"/>
      <c r="K33" s="703"/>
      <c r="L33" s="704"/>
      <c r="M33" s="705"/>
      <c r="N33" s="704"/>
      <c r="O33" s="705"/>
      <c r="P33" s="704"/>
      <c r="Q33" s="705"/>
      <c r="R33" s="704"/>
    </row>
    <row r="34" spans="2:18" x14ac:dyDescent="0.2"/>
    <row r="35" spans="2:18" x14ac:dyDescent="0.2"/>
  </sheetData>
  <customSheetViews>
    <customSheetView guid="{B300DD06-F104-4546-A761-DC6A728866C9}" showGridLines="0" hiddenRows="1" hiddenColumns="1" topLeftCell="A4">
      <selection activeCell="A11" sqref="A11"/>
      <pageMargins left="0" right="0" top="0" bottom="0" header="0" footer="0"/>
      <pageSetup paperSize="9" orientation="landscape" r:id="rId1"/>
    </customSheetView>
  </customSheetViews>
  <dataValidations xWindow="396" yWindow="361" count="1">
    <dataValidation type="list" allowBlank="1" showInputMessage="1" showErrorMessage="1" error="Vous devez chiosir  dans le menu déroulant" prompt="Choisir dans le menu" sqref="E8:E33">
      <formula1>"0,+1,+2,+3"</formula1>
    </dataValidation>
  </dataValidations>
  <pageMargins left="0" right="0" top="0" bottom="0" header="0" footer="0"/>
  <pageSetup paperSize="9" orientation="landscape"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09">
    <tabColor rgb="FF00B050"/>
    <pageSetUpPr fitToPage="1"/>
  </sheetPr>
  <dimension ref="A1:AN36"/>
  <sheetViews>
    <sheetView showGridLines="0" topLeftCell="A4" workbookViewId="0">
      <selection activeCell="P13" sqref="P13"/>
    </sheetView>
  </sheetViews>
  <sheetFormatPr baseColWidth="10" defaultColWidth="0" defaultRowHeight="14.25" x14ac:dyDescent="0.2"/>
  <cols>
    <col min="1" max="1" width="12.5" customWidth="1"/>
    <col min="2" max="2" width="4.5" customWidth="1"/>
    <col min="3" max="3" width="3.25" customWidth="1"/>
    <col min="4" max="5" width="4.125" customWidth="1"/>
    <col min="6" max="6" width="5" customWidth="1"/>
    <col min="7" max="12" width="4.125" customWidth="1"/>
    <col min="13" max="13" width="3.25" customWidth="1"/>
    <col min="14" max="14" width="5" customWidth="1"/>
    <col min="15" max="21" width="4.125" customWidth="1"/>
    <col min="22" max="22" width="3.75" customWidth="1"/>
    <col min="23" max="23" width="3.5" customWidth="1"/>
    <col min="24" max="24" width="16.625" customWidth="1"/>
    <col min="25" max="26" width="4.5" customWidth="1"/>
    <col min="27" max="29" width="3.75" customWidth="1"/>
    <col min="30" max="30" width="4.375" customWidth="1"/>
    <col min="31" max="40" width="0" hidden="1" customWidth="1"/>
    <col min="41" max="16384" width="11" hidden="1"/>
  </cols>
  <sheetData>
    <row r="1" spans="1:38" hidden="1" x14ac:dyDescent="0.2">
      <c r="C1" s="25"/>
      <c r="D1" s="94"/>
      <c r="E1" s="93"/>
      <c r="F1" s="25"/>
      <c r="G1" s="26"/>
      <c r="H1" s="682"/>
      <c r="I1" s="337"/>
      <c r="K1" s="683"/>
      <c r="N1" s="684"/>
    </row>
    <row r="2" spans="1:38" hidden="1" x14ac:dyDescent="0.2">
      <c r="C2" s="25"/>
      <c r="D2" s="78"/>
      <c r="E2" s="249" t="s">
        <v>84</v>
      </c>
      <c r="F2" s="670"/>
      <c r="G2" s="671"/>
      <c r="H2" s="685" t="str">
        <f>IF(G2&lt;&gt;"",VLOOKUP(G2,C8:N12,2,0),"")</f>
        <v/>
      </c>
      <c r="I2" s="686"/>
      <c r="J2" s="687"/>
      <c r="K2" s="688" t="str">
        <f>IF(G2&lt;&gt;"",VLOOKUP(G2,C8:N12,8,0),"")</f>
        <v/>
      </c>
      <c r="L2" s="687"/>
      <c r="M2" s="687"/>
      <c r="N2" s="689" t="str">
        <f>IF(G2&lt;&gt;"",VLOOKUP(G2,C8:N12,12,0),"")</f>
        <v/>
      </c>
    </row>
    <row r="3" spans="1:38" hidden="1" x14ac:dyDescent="0.2">
      <c r="C3" s="249" t="s">
        <v>85</v>
      </c>
      <c r="D3" s="672"/>
      <c r="E3" s="690"/>
      <c r="F3" s="691" t="s">
        <v>86</v>
      </c>
      <c r="G3" s="673" t="s">
        <v>17</v>
      </c>
      <c r="H3" s="692" t="str">
        <f>IF(G3&lt;&gt;"",VLOOKUP(G3,C8:N12,2,0),"")</f>
        <v/>
      </c>
      <c r="I3" s="686"/>
      <c r="J3" s="687"/>
      <c r="K3" s="693" t="str">
        <f>IF(G3&lt;&gt;"",VLOOKUP(G3,C8:N12,8,0),"")</f>
        <v/>
      </c>
      <c r="L3" s="687"/>
      <c r="M3" s="687"/>
      <c r="N3" s="694" t="str">
        <f>IF(G3&lt;&gt;"",VLOOKUP(G3,C8:N12,12,0),"")</f>
        <v/>
      </c>
    </row>
    <row r="4" spans="1:38" ht="43.5" customHeight="1" x14ac:dyDescent="0.2">
      <c r="A4" s="582" t="str">
        <f>IF(OR(A5&gt;4,A5&lt;1),"mauvais_tableau","nordique")</f>
        <v>mauvais_tableau</v>
      </c>
      <c r="C4" s="626" t="str">
        <f>Nature_competition</f>
        <v>COUPE DE DREUX MINIME CADET LUTTE LIBRE &amp; FEMININE - 26/11/2017</v>
      </c>
      <c r="D4" s="304"/>
      <c r="E4" s="338"/>
      <c r="F4" s="339"/>
      <c r="G4" s="340"/>
      <c r="H4" s="341"/>
      <c r="I4" s="342"/>
      <c r="J4" s="342"/>
    </row>
    <row r="5" spans="1:38" ht="20.25" customHeight="1" x14ac:dyDescent="0.2">
      <c r="A5" s="581">
        <f>SUMPRODUCT((recap!C7:C46=H1)*(recap!D7:D46=K1)*(recap!E7:E46=N1)*recap!J7:J46)</f>
        <v>0</v>
      </c>
      <c r="C5" s="343" t="str">
        <f>H1&amp;" "&amp;K1&amp;" - "&amp;N1&amp;" KG"</f>
        <v xml:space="preserve">  -  KG</v>
      </c>
      <c r="D5" s="343"/>
      <c r="E5" s="343"/>
      <c r="F5" s="343"/>
      <c r="G5" s="343"/>
      <c r="H5" s="343"/>
      <c r="I5" s="343"/>
      <c r="J5" s="343"/>
      <c r="K5" s="343"/>
      <c r="L5" s="343"/>
      <c r="M5" s="343"/>
      <c r="N5" s="343"/>
      <c r="O5" s="344"/>
      <c r="P5" s="330"/>
      <c r="Q5" s="330"/>
      <c r="R5" s="330"/>
      <c r="S5" s="345"/>
      <c r="U5" s="346"/>
    </row>
    <row r="6" spans="1:38" ht="19.5" customHeight="1" x14ac:dyDescent="0.2">
      <c r="A6" s="405"/>
      <c r="C6" s="347"/>
      <c r="D6" s="482"/>
      <c r="E6" s="347"/>
      <c r="F6" s="347"/>
      <c r="G6" s="347"/>
      <c r="H6" s="347"/>
      <c r="I6" s="347"/>
      <c r="J6" s="347"/>
      <c r="K6" s="347"/>
      <c r="L6" s="347"/>
      <c r="M6" s="347"/>
      <c r="N6" s="347"/>
      <c r="O6" s="347"/>
      <c r="P6" s="344"/>
      <c r="Q6" s="344"/>
      <c r="R6" s="344"/>
      <c r="S6" s="348"/>
      <c r="T6" s="348"/>
      <c r="U6" s="7"/>
    </row>
    <row r="7" spans="1:38" ht="15" customHeight="1" x14ac:dyDescent="0.2">
      <c r="A7" s="349"/>
      <c r="C7" s="729"/>
      <c r="D7" s="730"/>
      <c r="E7" s="730"/>
      <c r="F7" s="730"/>
      <c r="G7" s="730"/>
      <c r="H7" s="730"/>
      <c r="I7" s="730"/>
      <c r="J7" s="730"/>
      <c r="K7" s="731"/>
      <c r="L7" s="730"/>
      <c r="M7" s="731"/>
      <c r="N7" s="730"/>
      <c r="O7" s="347"/>
      <c r="R7" s="347"/>
      <c r="S7" s="348"/>
      <c r="T7" s="348"/>
      <c r="U7" s="7"/>
    </row>
    <row r="8" spans="1:38" ht="18.75" customHeight="1" thickBot="1" x14ac:dyDescent="0.25">
      <c r="A8" s="566" t="s">
        <v>87</v>
      </c>
      <c r="C8" s="732">
        <v>1</v>
      </c>
      <c r="D8" s="733" t="str">
        <f>IF(ISNA(VLOOKUP($H$1&amp;$K$1&amp;$N$1&amp;C8,bdd_complete,11,0)),"",VLOOKUP($H$1&amp;$K$1&amp;$N$1&amp;C8,bdd_complete,11,0)&amp;" "&amp;VLOOKUP($H$1&amp;$K$1&amp;$N$1&amp;C8,bdd_complete,12,0))</f>
        <v/>
      </c>
      <c r="E8" s="734"/>
      <c r="F8" s="734"/>
      <c r="G8" s="734"/>
      <c r="H8" s="734"/>
      <c r="I8" s="734"/>
      <c r="J8" s="799" t="str">
        <f>IF(D8&lt;&gt;"",VLOOKUP($H$1&amp;$K$1&amp;$N$1&amp;C8,bdd_complete,13,0),"")</f>
        <v/>
      </c>
      <c r="K8" s="735"/>
      <c r="L8" s="736"/>
      <c r="M8" s="736"/>
      <c r="N8" s="801" t="str">
        <f>IF(D8&lt;&gt;"",VLOOKUP($H$1&amp;$K$1&amp;$N$1&amp;C8,bdd_complete,14,0),"")</f>
        <v/>
      </c>
      <c r="O8" s="386" t="s">
        <v>17</v>
      </c>
      <c r="R8" s="350"/>
      <c r="S8" s="351" t="s">
        <v>17</v>
      </c>
      <c r="T8" s="348"/>
      <c r="U8" s="7"/>
    </row>
    <row r="9" spans="1:38" ht="18.75" customHeight="1" thickBot="1" x14ac:dyDescent="0.25">
      <c r="A9" s="567" t="s">
        <v>88</v>
      </c>
      <c r="C9" s="732">
        <v>2</v>
      </c>
      <c r="D9" s="735" t="str">
        <f>IF(ISNA(VLOOKUP($H$1&amp;$K$1&amp;$N$1&amp;C9,bdd_complete,11,0)),"",VLOOKUP($H$1&amp;$K$1&amp;$N$1&amp;C9,bdd_complete,11,0)&amp;" "&amp;VLOOKUP($H$1&amp;$K$1&amp;$N$1&amp;C9,bdd_complete,12,0))</f>
        <v/>
      </c>
      <c r="E9" s="734"/>
      <c r="F9" s="734"/>
      <c r="G9" s="734"/>
      <c r="H9" s="734"/>
      <c r="I9" s="734"/>
      <c r="J9" s="800" t="str">
        <f>IF(D9&lt;&gt;"",VLOOKUP($H$1&amp;$K$1&amp;$N$1&amp;C9,bdd_complete,13,0),"")</f>
        <v/>
      </c>
      <c r="K9" s="735"/>
      <c r="L9" s="736"/>
      <c r="M9" s="736"/>
      <c r="N9" s="802" t="str">
        <f>IF(D9&lt;&gt;"",VLOOKUP($H$1&amp;$K$1&amp;$N$1&amp;C9,bdd_complete,14,0),"")</f>
        <v/>
      </c>
      <c r="O9" s="386" t="s">
        <v>17</v>
      </c>
      <c r="R9" s="350"/>
      <c r="S9" s="351" t="s">
        <v>17</v>
      </c>
      <c r="T9" s="348"/>
      <c r="U9" s="7"/>
    </row>
    <row r="10" spans="1:38" ht="18.75" customHeight="1" thickBot="1" x14ac:dyDescent="0.25">
      <c r="A10" s="568"/>
      <c r="C10" s="732">
        <v>3</v>
      </c>
      <c r="D10" s="735" t="str">
        <f>IF(ISNA(VLOOKUP($H$1&amp;$K$1&amp;$N$1&amp;C10,bdd_complete,11,0)),"",VLOOKUP($H$1&amp;$K$1&amp;$N$1&amp;C10,bdd_complete,11,0)&amp;" "&amp;VLOOKUP($H$1&amp;$K$1&amp;$N$1&amp;C10,bdd_complete,12,0))</f>
        <v/>
      </c>
      <c r="E10" s="734"/>
      <c r="F10" s="734"/>
      <c r="G10" s="734"/>
      <c r="H10" s="734"/>
      <c r="I10" s="734"/>
      <c r="J10" s="800" t="str">
        <f>IF(D10&lt;&gt;"",VLOOKUP($H$1&amp;$K$1&amp;$N$1&amp;C10,bdd_complete,13,0),"")</f>
        <v/>
      </c>
      <c r="K10" s="735"/>
      <c r="L10" s="736"/>
      <c r="M10" s="736"/>
      <c r="N10" s="802" t="str">
        <f>IF(D10&lt;&gt;"",VLOOKUP($H$1&amp;$K$1&amp;$N$1&amp;C10,bdd_complete,14,0),"")</f>
        <v/>
      </c>
      <c r="O10" s="386" t="s">
        <v>17</v>
      </c>
      <c r="R10" s="350"/>
      <c r="S10" s="351" t="s">
        <v>17</v>
      </c>
      <c r="T10" s="348"/>
      <c r="U10" s="7"/>
    </row>
    <row r="11" spans="1:38" ht="18.75" customHeight="1" thickBot="1" x14ac:dyDescent="0.25">
      <c r="A11" s="484" t="s">
        <v>89</v>
      </c>
      <c r="C11" s="732">
        <v>4</v>
      </c>
      <c r="D11" s="735" t="str">
        <f>IF(ISNA(VLOOKUP($H$1&amp;$K$1&amp;$N$1&amp;C11,bdd_complete,11,0)),"",VLOOKUP($H$1&amp;$K$1&amp;$N$1&amp;C11,bdd_complete,11,0)&amp;" "&amp;VLOOKUP($H$1&amp;$K$1&amp;$N$1&amp;C11,bdd_complete,12,0))</f>
        <v/>
      </c>
      <c r="E11" s="734"/>
      <c r="F11" s="734"/>
      <c r="G11" s="734"/>
      <c r="H11" s="734"/>
      <c r="I11" s="734"/>
      <c r="J11" s="800" t="str">
        <f>IF(D11&lt;&gt;"",VLOOKUP($H$1&amp;$K$1&amp;$N$1&amp;C11,bdd_complete,13,0),"")</f>
        <v/>
      </c>
      <c r="K11" s="735"/>
      <c r="L11" s="736"/>
      <c r="M11" s="736"/>
      <c r="N11" s="802" t="str">
        <f>IF(D11&lt;&gt;"",VLOOKUP($H$1&amp;$K$1&amp;$N$1&amp;C11,bdd_complete,14,0),"")</f>
        <v/>
      </c>
      <c r="O11" s="386" t="s">
        <v>17</v>
      </c>
      <c r="R11" s="350"/>
      <c r="S11" s="351" t="s">
        <v>17</v>
      </c>
      <c r="T11" s="348"/>
      <c r="U11" s="7"/>
      <c r="V11" s="496"/>
      <c r="W11" s="496"/>
      <c r="X11" s="496"/>
      <c r="Y11" s="496"/>
      <c r="Z11" s="496"/>
      <c r="AA11" s="496"/>
      <c r="AB11" s="496"/>
      <c r="AC11" s="496"/>
    </row>
    <row r="12" spans="1:38" ht="17.25" customHeight="1" thickBot="1" x14ac:dyDescent="0.25">
      <c r="A12" s="483" t="s">
        <v>90</v>
      </c>
      <c r="O12" s="386" t="s">
        <v>17</v>
      </c>
      <c r="R12" s="350"/>
      <c r="S12" s="351" t="s">
        <v>17</v>
      </c>
      <c r="T12" s="348"/>
      <c r="U12" s="7"/>
      <c r="V12" s="496"/>
      <c r="W12" s="496"/>
      <c r="X12" s="496"/>
      <c r="Y12" s="496"/>
      <c r="Z12" s="496"/>
      <c r="AA12" s="496"/>
      <c r="AB12" s="496"/>
      <c r="AC12" s="496"/>
    </row>
    <row r="13" spans="1:38" ht="21" customHeight="1" x14ac:dyDescent="0.2">
      <c r="A13" s="358"/>
      <c r="C13" s="344"/>
      <c r="D13" s="344"/>
      <c r="E13" s="344"/>
      <c r="F13" s="344"/>
      <c r="G13" s="344"/>
      <c r="H13" s="344"/>
      <c r="I13" s="344"/>
      <c r="J13" s="344"/>
      <c r="K13" s="344"/>
      <c r="L13" s="344"/>
      <c r="M13" s="344"/>
      <c r="N13" s="344"/>
      <c r="O13" s="344"/>
      <c r="P13" s="344"/>
      <c r="Q13" s="344"/>
      <c r="R13" s="344"/>
      <c r="S13" s="330"/>
      <c r="T13" s="330"/>
      <c r="U13" s="7"/>
      <c r="V13" s="496"/>
      <c r="W13" s="496"/>
      <c r="X13" s="773"/>
      <c r="Y13" s="773"/>
      <c r="Z13" s="773"/>
      <c r="AA13" s="773"/>
      <c r="AB13" s="773"/>
      <c r="AC13" s="496"/>
      <c r="AD13" s="496"/>
    </row>
    <row r="14" spans="1:38" ht="17.25" customHeight="1" x14ac:dyDescent="0.25">
      <c r="A14" s="327" t="s">
        <v>91</v>
      </c>
      <c r="C14" s="873" t="s">
        <v>86</v>
      </c>
      <c r="D14" s="873"/>
      <c r="E14" s="873"/>
      <c r="F14" s="873"/>
      <c r="G14" s="873"/>
      <c r="H14" s="873"/>
      <c r="I14" s="873"/>
      <c r="J14" s="873"/>
      <c r="K14" s="873"/>
      <c r="L14" s="873"/>
      <c r="M14" s="873"/>
      <c r="N14" s="873"/>
      <c r="O14" s="873"/>
      <c r="P14" s="873"/>
      <c r="Q14" s="873"/>
      <c r="R14" s="873"/>
      <c r="S14" s="873"/>
      <c r="T14" s="873"/>
      <c r="U14" s="782"/>
      <c r="V14" s="783"/>
      <c r="W14" s="784"/>
      <c r="X14" s="785"/>
      <c r="Y14" s="785"/>
      <c r="Z14" s="785"/>
      <c r="AA14" s="785"/>
      <c r="AB14" s="786"/>
      <c r="AC14" s="783"/>
      <c r="AD14" s="496"/>
    </row>
    <row r="15" spans="1:38" s="354" customFormat="1" ht="15.75" thickBot="1" x14ac:dyDescent="0.3">
      <c r="A15" s="552" t="s">
        <v>92</v>
      </c>
      <c r="D15" s="355"/>
      <c r="E15" s="611" t="s">
        <v>93</v>
      </c>
      <c r="F15" s="846" t="str">
        <f>IF($A$5&gt;0,"A","")</f>
        <v/>
      </c>
      <c r="G15" s="756"/>
      <c r="H15" s="356" t="s">
        <v>94</v>
      </c>
      <c r="I15" s="356" t="s">
        <v>95</v>
      </c>
      <c r="J15" s="356" t="s">
        <v>96</v>
      </c>
      <c r="K15" s="357"/>
      <c r="L15" s="355"/>
      <c r="N15" s="355"/>
      <c r="O15" s="611" t="s">
        <v>93</v>
      </c>
      <c r="P15" s="846" t="str">
        <f>IF($A$5&gt;3,"A","")</f>
        <v/>
      </c>
      <c r="Q15" s="756"/>
      <c r="R15" s="356" t="s">
        <v>94</v>
      </c>
      <c r="S15" s="356" t="s">
        <v>95</v>
      </c>
      <c r="T15" s="356" t="s">
        <v>96</v>
      </c>
      <c r="U15" s="787"/>
      <c r="V15" s="787"/>
      <c r="W15" s="788"/>
      <c r="X15" s="789" t="s">
        <v>38</v>
      </c>
      <c r="Y15" s="789" t="s">
        <v>97</v>
      </c>
      <c r="Z15" s="789" t="s">
        <v>98</v>
      </c>
      <c r="AA15" s="789" t="s">
        <v>99</v>
      </c>
      <c r="AB15" s="790"/>
      <c r="AC15" s="791"/>
      <c r="AD15" s="497"/>
      <c r="AK15" s="358"/>
    </row>
    <row r="16" spans="1:38" ht="17.25" customHeight="1" thickTop="1" thickBot="1" x14ac:dyDescent="0.3">
      <c r="A16" s="576"/>
      <c r="C16" s="745" t="str">
        <f>IF(A5&gt;1,1,"")</f>
        <v/>
      </c>
      <c r="D16" s="746" t="str">
        <f>IF(C16&lt;&gt;"",VLOOKUP(C16,$C$8:$N$11,2,0),"")</f>
        <v/>
      </c>
      <c r="E16" s="747"/>
      <c r="F16" s="747"/>
      <c r="G16" s="755"/>
      <c r="H16" s="772"/>
      <c r="I16" s="752"/>
      <c r="J16" s="748"/>
      <c r="K16" s="360"/>
      <c r="L16" s="361"/>
      <c r="M16" s="745" t="str">
        <f>IF(A5=4,3,"")</f>
        <v/>
      </c>
      <c r="N16" s="746" t="str">
        <f>IF(M16&lt;&gt;"",VLOOKUP(M16,$C$8:$N$11,2,0),"")</f>
        <v/>
      </c>
      <c r="O16" s="747"/>
      <c r="P16" s="747"/>
      <c r="Q16" s="755"/>
      <c r="R16" s="772"/>
      <c r="S16" s="752"/>
      <c r="T16" s="748"/>
      <c r="U16" s="783"/>
      <c r="V16" s="783"/>
      <c r="W16" s="784"/>
      <c r="X16" s="792" t="str">
        <f>D16</f>
        <v/>
      </c>
      <c r="Y16" s="793" t="str">
        <f>IF(H16&lt;&gt;"",H16,"")</f>
        <v/>
      </c>
      <c r="Z16" s="793">
        <f>I16</f>
        <v>0</v>
      </c>
      <c r="AA16" s="793">
        <f>J16</f>
        <v>0</v>
      </c>
      <c r="AB16" s="786"/>
      <c r="AC16" s="791"/>
      <c r="AD16" s="496"/>
      <c r="AK16" s="382"/>
      <c r="AL16" s="382"/>
    </row>
    <row r="17" spans="1:40" ht="17.25" customHeight="1" thickTop="1" x14ac:dyDescent="0.25">
      <c r="C17" s="749" t="str">
        <f>IF(A5&gt;1,2,"")</f>
        <v/>
      </c>
      <c r="D17" s="750" t="str">
        <f>IF(C17&lt;&gt;"",VLOOKUP(C17,$C$8:$N$11,2,0),"")</f>
        <v/>
      </c>
      <c r="E17" s="744"/>
      <c r="F17" s="744"/>
      <c r="G17" s="744"/>
      <c r="H17" s="754" t="s">
        <v>17</v>
      </c>
      <c r="I17" s="753"/>
      <c r="J17" s="751"/>
      <c r="K17" s="361"/>
      <c r="L17" s="361"/>
      <c r="M17" s="749" t="str">
        <f>IF(A5=4,4,"")</f>
        <v/>
      </c>
      <c r="N17" s="750" t="str">
        <f>IF(M17&lt;&gt;"",VLOOKUP(M17,$C$8:$N$11,2,0),"")</f>
        <v/>
      </c>
      <c r="O17" s="744"/>
      <c r="P17" s="744"/>
      <c r="Q17" s="744"/>
      <c r="R17" s="754" t="s">
        <v>17</v>
      </c>
      <c r="S17" s="753"/>
      <c r="T17" s="751"/>
      <c r="U17" s="782"/>
      <c r="V17" s="783"/>
      <c r="W17" s="784"/>
      <c r="X17" s="792" t="str">
        <f>D17</f>
        <v/>
      </c>
      <c r="Y17" s="793" t="str">
        <f>IF(H17&lt;&gt;"",H17,"")</f>
        <v/>
      </c>
      <c r="Z17" s="793">
        <f>I17</f>
        <v>0</v>
      </c>
      <c r="AA17" s="793">
        <f>J17</f>
        <v>0</v>
      </c>
      <c r="AB17" s="786"/>
      <c r="AC17" s="783"/>
      <c r="AD17" s="496"/>
      <c r="AK17" s="382"/>
      <c r="AL17" s="382"/>
    </row>
    <row r="18" spans="1:40" ht="27.95" customHeight="1" x14ac:dyDescent="0.25">
      <c r="C18" s="344"/>
      <c r="D18" s="344"/>
      <c r="E18" s="344"/>
      <c r="F18" s="344"/>
      <c r="G18" s="344"/>
      <c r="H18" s="344"/>
      <c r="I18" s="344"/>
      <c r="J18" s="344"/>
      <c r="K18" s="344"/>
      <c r="L18" s="344"/>
      <c r="M18" s="344"/>
      <c r="N18" s="344"/>
      <c r="O18" s="344"/>
      <c r="P18" s="344"/>
      <c r="Q18" s="344"/>
      <c r="R18" s="344"/>
      <c r="S18" s="330"/>
      <c r="T18" s="330"/>
      <c r="U18" s="782"/>
      <c r="V18" s="783"/>
      <c r="W18" s="784"/>
      <c r="X18" s="792" t="str">
        <f>N16</f>
        <v/>
      </c>
      <c r="Y18" s="793" t="str">
        <f>IF(R16&lt;&gt;"",R16,"")</f>
        <v/>
      </c>
      <c r="Z18" s="793">
        <f t="shared" ref="Z18:AA19" si="0">S16</f>
        <v>0</v>
      </c>
      <c r="AA18" s="793">
        <f t="shared" si="0"/>
        <v>0</v>
      </c>
      <c r="AB18" s="786"/>
      <c r="AC18" s="783"/>
      <c r="AD18" s="496"/>
      <c r="AK18" s="382"/>
      <c r="AL18" s="382"/>
    </row>
    <row r="19" spans="1:40" ht="17.25" customHeight="1" x14ac:dyDescent="0.25">
      <c r="C19" s="873" t="s">
        <v>100</v>
      </c>
      <c r="D19" s="873"/>
      <c r="E19" s="873"/>
      <c r="F19" s="873"/>
      <c r="G19" s="873"/>
      <c r="H19" s="873"/>
      <c r="I19" s="873"/>
      <c r="J19" s="873"/>
      <c r="K19" s="873"/>
      <c r="L19" s="873"/>
      <c r="M19" s="873"/>
      <c r="N19" s="873"/>
      <c r="O19" s="873"/>
      <c r="P19" s="873"/>
      <c r="Q19" s="873"/>
      <c r="R19" s="873"/>
      <c r="S19" s="873"/>
      <c r="T19" s="873"/>
      <c r="U19" s="782"/>
      <c r="V19" s="783"/>
      <c r="W19" s="784"/>
      <c r="X19" s="792" t="str">
        <f>N17</f>
        <v/>
      </c>
      <c r="Y19" s="793" t="str">
        <f>IF(R17&lt;&gt;"",R17,"")</f>
        <v/>
      </c>
      <c r="Z19" s="793">
        <f t="shared" si="0"/>
        <v>0</v>
      </c>
      <c r="AA19" s="793">
        <f t="shared" si="0"/>
        <v>0</v>
      </c>
      <c r="AB19" s="786"/>
      <c r="AC19" s="783"/>
      <c r="AD19" s="496"/>
      <c r="AK19" s="382"/>
      <c r="AL19" s="382"/>
    </row>
    <row r="20" spans="1:40" s="354" customFormat="1" ht="15" x14ac:dyDescent="0.25">
      <c r="D20" s="355"/>
      <c r="E20" s="355"/>
      <c r="F20" s="846" t="str">
        <f>IF($A$5&gt;=3,"B","")</f>
        <v/>
      </c>
      <c r="G20" s="756"/>
      <c r="H20" s="356" t="s">
        <v>94</v>
      </c>
      <c r="I20" s="356" t="s">
        <v>95</v>
      </c>
      <c r="J20" s="356" t="s">
        <v>96</v>
      </c>
      <c r="K20" s="357"/>
      <c r="L20" s="355"/>
      <c r="N20" s="355"/>
      <c r="O20" s="355"/>
      <c r="P20" s="846" t="str">
        <f>IF($A$5&gt;3,"B","")</f>
        <v/>
      </c>
      <c r="Q20" s="756"/>
      <c r="R20" s="356" t="s">
        <v>94</v>
      </c>
      <c r="S20" s="356" t="s">
        <v>95</v>
      </c>
      <c r="T20" s="356" t="s">
        <v>96</v>
      </c>
      <c r="U20" s="787"/>
      <c r="V20" s="787"/>
      <c r="W20" s="788"/>
      <c r="X20" s="794" t="str">
        <f>D21</f>
        <v/>
      </c>
      <c r="Y20" s="793" t="str">
        <f>IF(H21&lt;&gt;"",H21,"")</f>
        <v/>
      </c>
      <c r="Z20" s="793">
        <f t="shared" ref="Z20:AA21" si="1">I21</f>
        <v>0</v>
      </c>
      <c r="AA20" s="793">
        <f t="shared" si="1"/>
        <v>0</v>
      </c>
      <c r="AB20" s="790"/>
      <c r="AC20" s="787"/>
      <c r="AD20" s="497"/>
      <c r="AK20" s="382"/>
      <c r="AL20" s="382"/>
    </row>
    <row r="21" spans="1:40" ht="17.25" customHeight="1" x14ac:dyDescent="0.25">
      <c r="C21" s="745" t="str">
        <f>IF(A5=3,3,IF(A5=4,1,""))</f>
        <v/>
      </c>
      <c r="D21" s="746" t="str">
        <f>IF(C21&lt;&gt;"",VLOOKUP(C21,$C$8:$N$11,2,0),"")</f>
        <v/>
      </c>
      <c r="E21" s="747"/>
      <c r="F21" s="747"/>
      <c r="G21" s="755"/>
      <c r="H21" s="772"/>
      <c r="I21" s="752"/>
      <c r="J21" s="748"/>
      <c r="K21" s="360"/>
      <c r="L21" s="361"/>
      <c r="M21" s="745" t="str">
        <f>IF(A5=4,2,"")</f>
        <v/>
      </c>
      <c r="N21" s="746" t="str">
        <f>IF(M21&lt;&gt;"",VLOOKUP(M21,$C$8:$N$11,2,0),"")</f>
        <v/>
      </c>
      <c r="O21" s="747"/>
      <c r="P21" s="747"/>
      <c r="Q21" s="755"/>
      <c r="R21" s="772"/>
      <c r="S21" s="752"/>
      <c r="T21" s="748"/>
      <c r="U21" s="782"/>
      <c r="V21" s="783"/>
      <c r="W21" s="784"/>
      <c r="X21" s="792" t="str">
        <f>D22</f>
        <v/>
      </c>
      <c r="Y21" s="793" t="str">
        <f>IF(H22&lt;&gt;"",H22,"")</f>
        <v/>
      </c>
      <c r="Z21" s="793">
        <f t="shared" si="1"/>
        <v>0</v>
      </c>
      <c r="AA21" s="793">
        <f t="shared" si="1"/>
        <v>0</v>
      </c>
      <c r="AB21" s="786"/>
      <c r="AC21" s="783"/>
      <c r="AD21" s="496"/>
      <c r="AK21" s="382"/>
      <c r="AL21" s="382"/>
    </row>
    <row r="22" spans="1:40" ht="17.25" customHeight="1" x14ac:dyDescent="0.25">
      <c r="C22" s="749" t="str">
        <f>IF(A5=3,1,IF(A5=4,3,""))</f>
        <v/>
      </c>
      <c r="D22" s="750" t="str">
        <f>IF(C22&lt;&gt;"",VLOOKUP(C22,$C$8:$N$11,2,0),"")</f>
        <v/>
      </c>
      <c r="E22" s="744"/>
      <c r="F22" s="744"/>
      <c r="G22" s="744"/>
      <c r="H22" s="754" t="s">
        <v>17</v>
      </c>
      <c r="I22" s="753"/>
      <c r="J22" s="751"/>
      <c r="K22" s="361"/>
      <c r="L22" s="361"/>
      <c r="M22" s="749" t="str">
        <f>IF(A5=4,4,"")</f>
        <v/>
      </c>
      <c r="N22" s="750" t="str">
        <f>IF(M22&lt;&gt;"",VLOOKUP(M22,$C$8:$N$11,2,0),"")</f>
        <v/>
      </c>
      <c r="O22" s="744"/>
      <c r="P22" s="744"/>
      <c r="Q22" s="744"/>
      <c r="R22" s="754" t="s">
        <v>17</v>
      </c>
      <c r="S22" s="753"/>
      <c r="T22" s="751"/>
      <c r="U22" s="782"/>
      <c r="V22" s="783"/>
      <c r="W22" s="784"/>
      <c r="X22" s="792" t="str">
        <f>N21</f>
        <v/>
      </c>
      <c r="Y22" s="793" t="str">
        <f>IF(R21&lt;&gt;"",R21,"")</f>
        <v/>
      </c>
      <c r="Z22" s="793">
        <f t="shared" ref="Z22:AA23" si="2">S21</f>
        <v>0</v>
      </c>
      <c r="AA22" s="793">
        <f t="shared" si="2"/>
        <v>0</v>
      </c>
      <c r="AB22" s="786"/>
      <c r="AC22" s="783"/>
      <c r="AD22" s="496"/>
      <c r="AK22" s="382"/>
      <c r="AL22" s="382"/>
    </row>
    <row r="23" spans="1:40" ht="27.95" customHeight="1" x14ac:dyDescent="0.25">
      <c r="C23" s="344"/>
      <c r="D23" s="359"/>
      <c r="E23" s="344"/>
      <c r="F23" s="344"/>
      <c r="G23" s="344"/>
      <c r="H23" s="344"/>
      <c r="I23" s="344"/>
      <c r="J23" s="344"/>
      <c r="K23" s="344"/>
      <c r="L23" s="344"/>
      <c r="M23" s="344"/>
      <c r="N23" s="359"/>
      <c r="O23" s="344"/>
      <c r="P23" s="344"/>
      <c r="Q23" s="344"/>
      <c r="R23" s="344"/>
      <c r="S23" s="344"/>
      <c r="T23" s="344"/>
      <c r="U23" s="782"/>
      <c r="V23" s="783"/>
      <c r="W23" s="784"/>
      <c r="X23" s="792" t="str">
        <f>N22</f>
        <v/>
      </c>
      <c r="Y23" s="793" t="str">
        <f>IF(R22&lt;&gt;"",R22,"")</f>
        <v/>
      </c>
      <c r="Z23" s="793">
        <f t="shared" si="2"/>
        <v>0</v>
      </c>
      <c r="AA23" s="793">
        <f t="shared" si="2"/>
        <v>0</v>
      </c>
      <c r="AB23" s="786"/>
      <c r="AC23" s="783"/>
      <c r="AD23" s="496"/>
      <c r="AK23" s="382"/>
      <c r="AL23" s="382"/>
    </row>
    <row r="24" spans="1:40" ht="17.25" customHeight="1" x14ac:dyDescent="0.25">
      <c r="C24" s="873" t="s">
        <v>101</v>
      </c>
      <c r="D24" s="873"/>
      <c r="E24" s="873"/>
      <c r="F24" s="873"/>
      <c r="G24" s="873"/>
      <c r="H24" s="873"/>
      <c r="I24" s="873"/>
      <c r="J24" s="873"/>
      <c r="K24" s="873"/>
      <c r="L24" s="873"/>
      <c r="M24" s="873"/>
      <c r="N24" s="873"/>
      <c r="O24" s="873"/>
      <c r="P24" s="873"/>
      <c r="Q24" s="873"/>
      <c r="R24" s="873"/>
      <c r="S24" s="873"/>
      <c r="T24" s="873"/>
      <c r="U24" s="782"/>
      <c r="V24" s="783"/>
      <c r="W24" s="784"/>
      <c r="X24" s="792" t="str">
        <f>D26</f>
        <v/>
      </c>
      <c r="Y24" s="793" t="str">
        <f>IF(H26&lt;&gt;"",H26,"")</f>
        <v/>
      </c>
      <c r="Z24" s="793">
        <f t="shared" ref="Z24:AA25" si="3">I26</f>
        <v>0</v>
      </c>
      <c r="AA24" s="793">
        <f t="shared" si="3"/>
        <v>0</v>
      </c>
      <c r="AB24" s="786"/>
      <c r="AC24" s="783"/>
      <c r="AD24" s="496"/>
      <c r="AK24" s="382"/>
      <c r="AL24" s="382"/>
    </row>
    <row r="25" spans="1:40" s="354" customFormat="1" ht="15" x14ac:dyDescent="0.25">
      <c r="D25" s="355"/>
      <c r="E25" s="355"/>
      <c r="F25" s="846" t="str">
        <f>IF($A$5&gt;=3,"C","")</f>
        <v/>
      </c>
      <c r="G25" s="756"/>
      <c r="H25" s="356" t="s">
        <v>94</v>
      </c>
      <c r="I25" s="356" t="s">
        <v>95</v>
      </c>
      <c r="J25" s="356" t="s">
        <v>96</v>
      </c>
      <c r="K25" s="357"/>
      <c r="L25" s="355"/>
      <c r="N25" s="355"/>
      <c r="O25" s="355"/>
      <c r="P25" s="846" t="str">
        <f>IF($A$5&gt;3,"C","")</f>
        <v/>
      </c>
      <c r="Q25" s="756"/>
      <c r="R25" s="356" t="s">
        <v>94</v>
      </c>
      <c r="S25" s="356" t="s">
        <v>95</v>
      </c>
      <c r="T25" s="356" t="s">
        <v>96</v>
      </c>
      <c r="U25" s="787"/>
      <c r="V25" s="787"/>
      <c r="W25" s="788"/>
      <c r="X25" s="794" t="str">
        <f>D27</f>
        <v/>
      </c>
      <c r="Y25" s="793" t="str">
        <f>IF(H27&lt;&gt;"",H27,"")</f>
        <v/>
      </c>
      <c r="Z25" s="793">
        <f t="shared" si="3"/>
        <v>0</v>
      </c>
      <c r="AA25" s="793">
        <f t="shared" si="3"/>
        <v>0</v>
      </c>
      <c r="AB25" s="790"/>
      <c r="AC25" s="787"/>
      <c r="AD25" s="497"/>
      <c r="AK25" s="382"/>
      <c r="AL25" s="382"/>
    </row>
    <row r="26" spans="1:40" ht="17.25" customHeight="1" x14ac:dyDescent="0.25">
      <c r="C26" s="745" t="str">
        <f>IF(A5=3,2,IF(A5=4,1,""))</f>
        <v/>
      </c>
      <c r="D26" s="746" t="str">
        <f>IF(C26&lt;&gt;"",VLOOKUP(C26,$C$8:$N$11,2,0),"")</f>
        <v/>
      </c>
      <c r="E26" s="747"/>
      <c r="F26" s="747"/>
      <c r="G26" s="755"/>
      <c r="H26" s="772"/>
      <c r="I26" s="752"/>
      <c r="J26" s="748"/>
      <c r="K26" s="360"/>
      <c r="L26" s="361"/>
      <c r="M26" s="745" t="str">
        <f>IF(A5=4,2,"")</f>
        <v/>
      </c>
      <c r="N26" s="746" t="str">
        <f>IF(M26&lt;&gt;"",VLOOKUP(M26,$C$8:$N$11,2,0),"")</f>
        <v/>
      </c>
      <c r="O26" s="747"/>
      <c r="P26" s="747"/>
      <c r="Q26" s="755"/>
      <c r="R26" s="772"/>
      <c r="S26" s="752"/>
      <c r="T26" s="748"/>
      <c r="U26" s="782"/>
      <c r="V26" s="783"/>
      <c r="W26" s="784"/>
      <c r="X26" s="792" t="str">
        <f>N26</f>
        <v/>
      </c>
      <c r="Y26" s="793" t="str">
        <f>IF(R26&lt;&gt;"",R26,"")</f>
        <v/>
      </c>
      <c r="Z26" s="793">
        <f t="shared" ref="Z26:AA27" si="4">S26</f>
        <v>0</v>
      </c>
      <c r="AA26" s="793">
        <f t="shared" si="4"/>
        <v>0</v>
      </c>
      <c r="AB26" s="786"/>
      <c r="AC26" s="783"/>
      <c r="AD26" s="496"/>
    </row>
    <row r="27" spans="1:40" ht="17.25" customHeight="1" x14ac:dyDescent="0.25">
      <c r="C27" s="749" t="str">
        <f>IF(A5=3,3,IF(A5=4,4,""))</f>
        <v/>
      </c>
      <c r="D27" s="750" t="str">
        <f>IF(C27&lt;&gt;"",VLOOKUP(C27,$C$8:$N$11,2,0),"")</f>
        <v/>
      </c>
      <c r="E27" s="744"/>
      <c r="F27" s="744"/>
      <c r="G27" s="744"/>
      <c r="H27" s="754" t="s">
        <v>17</v>
      </c>
      <c r="I27" s="753"/>
      <c r="J27" s="751"/>
      <c r="K27" s="361"/>
      <c r="L27" s="361"/>
      <c r="M27" s="749" t="str">
        <f>IF(A5=4,3,"")</f>
        <v/>
      </c>
      <c r="N27" s="750" t="str">
        <f>IF(M27&lt;&gt;"",VLOOKUP(M27,$C$8:$N$11,2,0),"")</f>
        <v/>
      </c>
      <c r="O27" s="744"/>
      <c r="P27" s="744"/>
      <c r="Q27" s="744"/>
      <c r="R27" s="754" t="s">
        <v>17</v>
      </c>
      <c r="S27" s="753"/>
      <c r="T27" s="751"/>
      <c r="U27" s="782"/>
      <c r="V27" s="783"/>
      <c r="W27" s="784"/>
      <c r="X27" s="792" t="str">
        <f>N27</f>
        <v/>
      </c>
      <c r="Y27" s="793" t="str">
        <f>IF(R27&lt;&gt;"",R27,"")</f>
        <v/>
      </c>
      <c r="Z27" s="793">
        <f t="shared" si="4"/>
        <v>0</v>
      </c>
      <c r="AA27" s="793">
        <f t="shared" si="4"/>
        <v>0</v>
      </c>
      <c r="AB27" s="786"/>
      <c r="AC27" s="783"/>
      <c r="AD27" s="496"/>
    </row>
    <row r="28" spans="1:40" ht="16.5" customHeight="1" x14ac:dyDescent="0.25">
      <c r="C28" s="344"/>
      <c r="D28" s="359"/>
      <c r="E28" s="344"/>
      <c r="F28" s="344"/>
      <c r="G28" s="344"/>
      <c r="H28" s="344"/>
      <c r="I28" s="344"/>
      <c r="J28" s="344"/>
      <c r="K28" s="344"/>
      <c r="L28" s="344"/>
      <c r="M28" s="344"/>
      <c r="N28" s="359"/>
      <c r="O28" s="344"/>
      <c r="P28" s="344"/>
      <c r="Q28" s="344"/>
      <c r="R28" s="344"/>
      <c r="S28" s="344"/>
      <c r="T28" s="344"/>
      <c r="U28" s="7"/>
      <c r="V28" s="496"/>
      <c r="W28" s="353"/>
      <c r="X28" s="774"/>
      <c r="Y28" s="775"/>
      <c r="Z28" s="775"/>
      <c r="AA28" s="775"/>
      <c r="AB28" s="773"/>
      <c r="AC28" s="496"/>
      <c r="AD28" s="496"/>
    </row>
    <row r="29" spans="1:40" ht="17.25" customHeight="1" x14ac:dyDescent="0.2">
      <c r="U29" s="7"/>
      <c r="X29" s="498" t="s">
        <v>89</v>
      </c>
      <c r="Y29" s="498"/>
      <c r="AK29" s="354"/>
    </row>
    <row r="30" spans="1:40" ht="42" customHeight="1" x14ac:dyDescent="0.2">
      <c r="C30" s="330"/>
      <c r="D30" s="347"/>
      <c r="E30" s="330"/>
      <c r="F30" s="330"/>
      <c r="G30" s="330"/>
      <c r="H30" s="330"/>
      <c r="I30" s="330"/>
      <c r="J30" s="330"/>
      <c r="K30" s="359"/>
      <c r="L30" s="330"/>
      <c r="M30" s="359"/>
      <c r="N30" s="359"/>
      <c r="O30" s="359"/>
      <c r="P30" s="330"/>
      <c r="Q30" s="330"/>
      <c r="R30" s="330"/>
      <c r="S30" s="348"/>
      <c r="T30" s="330"/>
      <c r="U30" s="7"/>
      <c r="V30" s="871" t="s">
        <v>102</v>
      </c>
      <c r="W30" s="872"/>
      <c r="X30" s="872"/>
      <c r="Y30" s="872"/>
      <c r="Z30" s="872"/>
      <c r="AA30" s="872"/>
      <c r="AB30" s="872"/>
      <c r="AC30" s="872"/>
      <c r="AD30" s="381"/>
      <c r="AE30" s="381"/>
      <c r="AF30" s="381"/>
      <c r="AG30" s="381"/>
      <c r="AH30" s="381"/>
      <c r="AI30" s="381"/>
      <c r="AJ30" s="381"/>
      <c r="AK30" s="383"/>
      <c r="AL30" s="384"/>
      <c r="AM30" s="385"/>
      <c r="AN30" s="385"/>
    </row>
    <row r="31" spans="1:40" ht="16.5" thickBot="1" x14ac:dyDescent="0.25">
      <c r="A31" s="362"/>
      <c r="B31" s="625" t="s">
        <v>103</v>
      </c>
      <c r="C31" s="363" t="s">
        <v>104</v>
      </c>
      <c r="D31" s="364"/>
      <c r="E31" s="364"/>
      <c r="F31" s="364"/>
      <c r="G31" s="364"/>
      <c r="H31" s="364"/>
      <c r="I31" s="364"/>
      <c r="J31" s="364"/>
      <c r="K31" s="348"/>
      <c r="L31" s="348"/>
      <c r="M31" s="348"/>
      <c r="N31" s="364"/>
      <c r="O31" s="622" t="s">
        <v>97</v>
      </c>
      <c r="P31" s="623" t="s">
        <v>98</v>
      </c>
      <c r="Q31" s="624" t="s">
        <v>105</v>
      </c>
      <c r="R31" s="624" t="s">
        <v>106</v>
      </c>
      <c r="S31" s="624" t="s">
        <v>96</v>
      </c>
      <c r="T31" s="330"/>
      <c r="U31" s="7"/>
      <c r="V31" s="365" t="s">
        <v>37</v>
      </c>
      <c r="W31" s="366" t="s">
        <v>19</v>
      </c>
      <c r="X31" s="627"/>
      <c r="Y31" s="366" t="s">
        <v>94</v>
      </c>
      <c r="Z31" s="366" t="s">
        <v>98</v>
      </c>
      <c r="AA31" s="366" t="s">
        <v>105</v>
      </c>
      <c r="AB31" s="366" t="s">
        <v>106</v>
      </c>
      <c r="AC31" s="367" t="s">
        <v>99</v>
      </c>
      <c r="AD31" s="381"/>
      <c r="AE31" s="381"/>
      <c r="AF31" s="381"/>
      <c r="AG31" s="381"/>
      <c r="AH31" s="381"/>
      <c r="AI31" s="381"/>
      <c r="AJ31" s="381"/>
      <c r="AK31" s="383"/>
    </row>
    <row r="32" spans="1:40" ht="18.75" customHeight="1" x14ac:dyDescent="0.2">
      <c r="A32" s="326" t="s">
        <v>107</v>
      </c>
      <c r="B32" s="368"/>
      <c r="C32" s="737" t="str">
        <f>IF(A5&gt;0,1,"")</f>
        <v/>
      </c>
      <c r="D32" s="695" t="str">
        <f>IF(A5=1,D8,IF(B32&lt;&gt;"",VLOOKUP(B32,$C$8:$N$11,2,0),""))</f>
        <v/>
      </c>
      <c r="E32" s="695"/>
      <c r="F32" s="695"/>
      <c r="G32" s="695"/>
      <c r="H32" s="695"/>
      <c r="I32" s="695"/>
      <c r="J32" s="821" t="str">
        <f>IF(A5=1,J8,IF(B32&lt;&gt;"",VLOOKUP(B32,$C$8:$N$11,8,0),""))</f>
        <v/>
      </c>
      <c r="K32" s="695"/>
      <c r="L32" s="696"/>
      <c r="M32" s="696"/>
      <c r="N32" s="821" t="str">
        <f>IF(A5=1,N8,IF(B32&lt;&gt;"",VLOOKUP(B32,$C$8:$N$11,12,0),""))</f>
        <v/>
      </c>
      <c r="O32" s="738" t="str">
        <f>IF(B32&lt;&gt;"",VLOOKUP(B32,$W$32:$AC$35,3,0),"")</f>
        <v/>
      </c>
      <c r="P32" s="739" t="str">
        <f>IF(B32&lt;&gt;"",VLOOKUP(B32,$W$32:$AC$35,4,0),"")</f>
        <v/>
      </c>
      <c r="Q32" s="740" t="str">
        <f>IF(B32&lt;&gt;"",VLOOKUP(B32,$W$32:$AC$35,5,0),"")</f>
        <v/>
      </c>
      <c r="R32" s="741" t="str">
        <f>IF(B32&lt;&gt;"",VLOOKUP(B32,$W$32:$AC$35,6,0),"")</f>
        <v/>
      </c>
      <c r="S32" s="742" t="str">
        <f>IF(B32&lt;&gt;"",VLOOKUP(B32,$W$32:$AC$35,7,0),"")</f>
        <v/>
      </c>
      <c r="T32" s="330"/>
      <c r="U32" s="7"/>
      <c r="V32" s="369" t="str">
        <f>IF(X32&lt;&gt;"",RANK(Y32,Y32:Y35),"")</f>
        <v/>
      </c>
      <c r="W32" s="370">
        <f>C8</f>
        <v>1</v>
      </c>
      <c r="X32" s="371" t="str">
        <f>D8</f>
        <v/>
      </c>
      <c r="Y32" s="372" t="str">
        <f>IF(X32&lt;&gt;"",SUMPRODUCT(($X$16:$X$27=X32)*($Y$16:$Y$27&lt;&gt;"")),"")</f>
        <v/>
      </c>
      <c r="Z32" s="373">
        <f>SUMPRODUCT(($X$16:$X$27=X32)*($Z$16:$Z$27))</f>
        <v>0</v>
      </c>
      <c r="AA32" s="374">
        <f>SUMPRODUCT(($X$16:$X$27=X32)*($Y$16:$Y$27=$AA$31))</f>
        <v>0</v>
      </c>
      <c r="AB32" s="374">
        <f>SUMPRODUCT(($X$16:$X$27=X32)*($Y$16:$Y$27=$AB$31))</f>
        <v>0</v>
      </c>
      <c r="AC32" s="375">
        <f>SUMPRODUCT(($X$16:$X$27=X32)*($AA$16:$AA$27))</f>
        <v>0</v>
      </c>
      <c r="AD32" s="381"/>
      <c r="AE32" s="381"/>
      <c r="AF32" s="381"/>
      <c r="AG32" s="381"/>
      <c r="AH32" s="381"/>
      <c r="AI32" s="381"/>
      <c r="AJ32" s="381"/>
      <c r="AK32" s="383"/>
    </row>
    <row r="33" spans="2:37" ht="18.75" customHeight="1" x14ac:dyDescent="0.2">
      <c r="B33" s="368"/>
      <c r="C33" s="737" t="str">
        <f>IF(A5&gt;1,2,"")</f>
        <v/>
      </c>
      <c r="D33" s="695" t="str">
        <f>IF(AND(B33&lt;&gt;"",C33&lt;&gt;""),VLOOKUP(B33,$C$8:$N$11,2,0),"")</f>
        <v/>
      </c>
      <c r="E33" s="695"/>
      <c r="F33" s="695"/>
      <c r="G33" s="695"/>
      <c r="H33" s="695"/>
      <c r="I33" s="695"/>
      <c r="J33" s="822" t="str">
        <f>IF(AND(B33&lt;&gt;"",C33&lt;&gt;""),VLOOKUP(B33,$C$8:$N$11,8,0),"")</f>
        <v/>
      </c>
      <c r="K33" s="695"/>
      <c r="L33" s="696"/>
      <c r="M33" s="696"/>
      <c r="N33" s="823" t="str">
        <f>IF(AND(B33&lt;&gt;"",C33&lt;&gt;""),VLOOKUP(B33,$C$8:$N$11,12,0),"")</f>
        <v/>
      </c>
      <c r="O33" s="376" t="str">
        <f>IF(B33&lt;&gt;"",VLOOKUP(B33,$W$32:$AC$35,3,0),"")</f>
        <v/>
      </c>
      <c r="P33" s="674" t="str">
        <f>IF(B33&lt;&gt;"",VLOOKUP(B33,$W$32:$AC$35,4,0),"")</f>
        <v/>
      </c>
      <c r="Q33" s="377" t="str">
        <f>IF(B33&lt;&gt;"",VLOOKUP(B33,$W$32:$AC$35,5,0),"")</f>
        <v/>
      </c>
      <c r="R33" s="378" t="str">
        <f>IF(B33&lt;&gt;"",VLOOKUP(B33,$W$32:$AC$35,6,0),"")</f>
        <v/>
      </c>
      <c r="S33" s="743" t="str">
        <f>IF(B33&lt;&gt;"",VLOOKUP(B33,$W$32:$AC$35,7,0),"")</f>
        <v/>
      </c>
      <c r="T33" s="330"/>
      <c r="U33" s="7"/>
      <c r="V33" s="379" t="str">
        <f>IF(X33&lt;&gt;"",RANK(Y33,Y32:Y35),"")</f>
        <v/>
      </c>
      <c r="W33" s="675">
        <f t="shared" ref="W33:X35" si="5">C9</f>
        <v>2</v>
      </c>
      <c r="X33" s="676" t="str">
        <f t="shared" si="5"/>
        <v/>
      </c>
      <c r="Y33" s="677" t="str">
        <f>IF(X33&lt;&gt;"",SUMPRODUCT(($X$16:$X$27=X33)*($Y$16:$Y$27&lt;&gt;"")),"")</f>
        <v/>
      </c>
      <c r="Z33" s="678">
        <f>SUMPRODUCT(($X$16:$X$27=X33)*($Z$16:$Z$27))</f>
        <v>0</v>
      </c>
      <c r="AA33" s="679">
        <f>SUMPRODUCT(($X$16:$X$27=X33)*($Y$16:$Y$27=$AA$31))</f>
        <v>0</v>
      </c>
      <c r="AB33" s="679">
        <f>SUMPRODUCT(($X$16:$X$27=X33)*($Y$16:$Y$27=$AB$31))</f>
        <v>0</v>
      </c>
      <c r="AC33" s="680">
        <f>SUMPRODUCT(($X$16:$X$27=X33)*($AA$16:$AA$27))</f>
        <v>0</v>
      </c>
      <c r="AD33" s="381"/>
      <c r="AE33" s="381"/>
      <c r="AF33" s="381"/>
      <c r="AG33" s="381"/>
      <c r="AH33" s="381"/>
      <c r="AI33" s="381"/>
      <c r="AJ33" s="381"/>
      <c r="AK33" s="383"/>
    </row>
    <row r="34" spans="2:37" ht="18.75" customHeight="1" x14ac:dyDescent="0.2">
      <c r="B34" s="368"/>
      <c r="C34" s="737" t="str">
        <f>IF(A5&gt;2,3,"")</f>
        <v/>
      </c>
      <c r="D34" s="695" t="str">
        <f>IF(AND(B34&lt;&gt;"",C34&lt;&gt;""),VLOOKUP(B34,$C$8:$N$11,2,0),"")</f>
        <v/>
      </c>
      <c r="E34" s="695"/>
      <c r="F34" s="695"/>
      <c r="G34" s="695"/>
      <c r="H34" s="695"/>
      <c r="I34" s="695"/>
      <c r="J34" s="822" t="str">
        <f>IF(AND(B34&lt;&gt;"",C34&lt;&gt;""),VLOOKUP(B34,$C$8:$N$11,8,0),"")</f>
        <v/>
      </c>
      <c r="K34" s="695"/>
      <c r="L34" s="696"/>
      <c r="M34" s="696"/>
      <c r="N34" s="823" t="str">
        <f>IF(AND(B34&lt;&gt;"",C34&lt;&gt;""),VLOOKUP(B34,$C$8:$N$11,12,0),"")</f>
        <v/>
      </c>
      <c r="O34" s="376" t="str">
        <f>IF(B34&lt;&gt;"",VLOOKUP(B34,$W$32:$AC$35,3,0),"")</f>
        <v/>
      </c>
      <c r="P34" s="674" t="str">
        <f>IF(B34&lt;&gt;"",VLOOKUP(B34,$W$32:$AC$35,4,0),"")</f>
        <v/>
      </c>
      <c r="Q34" s="377" t="str">
        <f>IF(B34&lt;&gt;"",VLOOKUP(B34,$W$32:$AC$35,5,0),"")</f>
        <v/>
      </c>
      <c r="R34" s="378" t="str">
        <f>IF(B34&lt;&gt;"",VLOOKUP(B34,$W$32:$AC$35,6,0),"")</f>
        <v/>
      </c>
      <c r="S34" s="743" t="str">
        <f>IF(B34&lt;&gt;"",VLOOKUP(B34,$W$32:$AC$35,7,0),"")</f>
        <v/>
      </c>
      <c r="T34" s="330"/>
      <c r="U34" s="7"/>
      <c r="V34" s="379" t="str">
        <f>IF(X34&lt;&gt;"",RANK(Y34,Y32:Y35),"")</f>
        <v/>
      </c>
      <c r="W34" s="675">
        <f t="shared" si="5"/>
        <v>3</v>
      </c>
      <c r="X34" s="676" t="str">
        <f t="shared" si="5"/>
        <v/>
      </c>
      <c r="Y34" s="677" t="str">
        <f>IF(X34&lt;&gt;"",SUMPRODUCT(($X$16:$X$27=X34)*($Y$16:$Y$27&lt;&gt;"")),"")</f>
        <v/>
      </c>
      <c r="Z34" s="678">
        <f>SUMPRODUCT(($X$16:$X$27=X34)*($Z$16:$Z$27))</f>
        <v>0</v>
      </c>
      <c r="AA34" s="679">
        <f>SUMPRODUCT(($X$16:$X$27=X34)*($Y$16:$Y$27=$AA$31))</f>
        <v>0</v>
      </c>
      <c r="AB34" s="679">
        <f>SUMPRODUCT(($X$16:$X$27=X34)*($Y$16:$Y$27=$AB$31))</f>
        <v>0</v>
      </c>
      <c r="AC34" s="680">
        <f>SUMPRODUCT(($X$16:$X$27=X34)*($AA$16:$AA$27))</f>
        <v>0</v>
      </c>
      <c r="AD34" s="381"/>
      <c r="AE34" s="381"/>
      <c r="AF34" s="381"/>
      <c r="AG34" s="381"/>
      <c r="AH34" s="381"/>
      <c r="AI34" s="381"/>
      <c r="AJ34" s="381"/>
      <c r="AK34" s="383"/>
    </row>
    <row r="35" spans="2:37" ht="18.75" customHeight="1" thickBot="1" x14ac:dyDescent="0.25">
      <c r="B35" s="368"/>
      <c r="C35" s="737" t="str">
        <f>IF(A5&gt;3,4,"")</f>
        <v/>
      </c>
      <c r="D35" s="695" t="str">
        <f>IF(AND(B35&lt;&gt;"",C35&lt;&gt;""),VLOOKUP(B35,$C$8:$N$11,2,0),"")</f>
        <v/>
      </c>
      <c r="E35" s="695"/>
      <c r="F35" s="695"/>
      <c r="G35" s="695"/>
      <c r="H35" s="695"/>
      <c r="I35" s="695"/>
      <c r="J35" s="822" t="str">
        <f>IF(AND(B35&lt;&gt;"",C35&lt;&gt;""),VLOOKUP(B35,$C$8:$N$11,8,0),"")</f>
        <v/>
      </c>
      <c r="K35" s="695"/>
      <c r="L35" s="696"/>
      <c r="M35" s="696"/>
      <c r="N35" s="823" t="str">
        <f>IF(AND(B35&lt;&gt;"",C35&lt;&gt;""),VLOOKUP(B35,$C$8:$N$11,12,0),"")</f>
        <v/>
      </c>
      <c r="O35" s="376" t="str">
        <f>IF(B35&lt;&gt;"",VLOOKUP(B35,$W$32:$AC$35,3,0),"")</f>
        <v/>
      </c>
      <c r="P35" s="674" t="str">
        <f>IF(B35&lt;&gt;"",VLOOKUP(B35,$W$32:$AC$35,4,0),"")</f>
        <v/>
      </c>
      <c r="Q35" s="377" t="str">
        <f>IF(B35&lt;&gt;"",VLOOKUP(B35,$W$32:$AC$35,5,0),"")</f>
        <v/>
      </c>
      <c r="R35" s="378" t="str">
        <f>IF(B35&lt;&gt;"",VLOOKUP(B35,$W$32:$AC$35,6,0),"")</f>
        <v/>
      </c>
      <c r="S35" s="743" t="str">
        <f>IF(B35&lt;&gt;"",VLOOKUP(B35,$W$32:$AC$35,7,0),"")</f>
        <v/>
      </c>
      <c r="T35" s="330"/>
      <c r="U35" s="7"/>
      <c r="V35" s="776" t="str">
        <f>IF(X35&lt;&gt;"",RANK(Y35,Y32:Y35),"")</f>
        <v/>
      </c>
      <c r="W35" s="777">
        <f t="shared" si="5"/>
        <v>4</v>
      </c>
      <c r="X35" s="778" t="str">
        <f t="shared" si="5"/>
        <v/>
      </c>
      <c r="Y35" s="681" t="str">
        <f>IF(X35&lt;&gt;"",SUMPRODUCT(($X$16:$X$27=X35)*($Y$16:$Y$27&lt;&gt;"")),"")</f>
        <v/>
      </c>
      <c r="Z35" s="779">
        <f>SUMPRODUCT(($X$16:$X$27=X35)*($Z$16:$Z$27))</f>
        <v>0</v>
      </c>
      <c r="AA35" s="780">
        <f>SUMPRODUCT(($X$16:$X$27=X35)*($Y$16:$Y$27=$AA$31))</f>
        <v>0</v>
      </c>
      <c r="AB35" s="780">
        <f>SUMPRODUCT(($X$16:$X$27=X35)*($Y$16:$Y$27=$AB$31))</f>
        <v>0</v>
      </c>
      <c r="AC35" s="781">
        <f>SUMPRODUCT(($X$16:$X$27=X35)*($AA$16:$AA$27))</f>
        <v>0</v>
      </c>
      <c r="AD35" s="381"/>
      <c r="AE35" s="381"/>
      <c r="AF35" s="381"/>
      <c r="AG35" s="381"/>
      <c r="AH35" s="381"/>
      <c r="AI35" s="381"/>
      <c r="AJ35" s="381"/>
      <c r="AK35" s="383"/>
    </row>
    <row r="36" spans="2:37" x14ac:dyDescent="0.2">
      <c r="P36" s="380"/>
      <c r="T36" s="330"/>
    </row>
  </sheetData>
  <customSheetViews>
    <customSheetView guid="{B300DD06-F104-4546-A761-DC6A728866C9}" showGridLines="0" fitToPage="1" hiddenRows="1" hiddenColumns="1" topLeftCell="A4">
      <selection activeCell="P13" sqref="P13"/>
      <pageMargins left="0" right="0" top="0" bottom="0" header="0" footer="0"/>
      <printOptions horizontalCentered="1" verticalCentered="1"/>
      <pageSetup paperSize="9" orientation="portrait" r:id="rId1"/>
    </customSheetView>
  </customSheetViews>
  <mergeCells count="4">
    <mergeCell ref="V30:AC30"/>
    <mergeCell ref="C14:T14"/>
    <mergeCell ref="C19:T19"/>
    <mergeCell ref="C24:T24"/>
  </mergeCells>
  <conditionalFormatting sqref="Q15 G20 Q20 G25 Q25 G15">
    <cfRule type="notContainsBlanks" dxfId="18" priority="43">
      <formula>LEN(TRIM(G15))&gt;0</formula>
    </cfRule>
  </conditionalFormatting>
  <dataValidations count="4">
    <dataValidation type="custom" allowBlank="1" showInputMessage="1" showErrorMessage="1" errorTitle="ERREUR" error="Numéro déjà utilisé pour un autre lutteur !" sqref="B32:B35">
      <formula1>COUNTIF($B$32:$B$35,B32)=1</formula1>
    </dataValidation>
    <dataValidation allowBlank="1" showInputMessage="1" showErrorMessage="1" prompt="Choisir dans le menu &quot;A, B, C, D&quot; (répercuté sur bulletin de pointage)" sqref="A15"/>
    <dataValidation type="list" errorStyle="information" showInputMessage="1" showErrorMessage="1" errorTitle="ERREUR" error="DDDD" prompt="Choisir dans le menu &quot;A, B, C, D&quot; (répercuté sur bulletin de pointage)" sqref="A16">
      <formula1>"A,B,C,D"</formula1>
    </dataValidation>
    <dataValidation type="list" allowBlank="1" showInputMessage="1" showErrorMessage="1" sqref="R26:R27 H21:H22 R16:R17 H16:H17 H26:H27 R21:R22">
      <formula1>"VT,VP,VS,VA,VF,VB,VD,V3,VV"</formula1>
    </dataValidation>
  </dataValidations>
  <printOptions horizontalCentered="1" verticalCentered="1"/>
  <pageMargins left="0" right="0" top="0" bottom="0" header="0" footer="0"/>
  <pageSetup paperSize="9" orientation="portrait" r:id="rId2"/>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tabColor theme="9" tint="-0.249977111117893"/>
    <pageSetUpPr fitToPage="1"/>
  </sheetPr>
  <dimension ref="A1:AX37"/>
  <sheetViews>
    <sheetView showGridLines="0" topLeftCell="A5" zoomScaleNormal="100" workbookViewId="0">
      <selection activeCell="N13" sqref="N13 N16 N19 Q19 Q13 T16 I13 I19 F21 F15"/>
    </sheetView>
  </sheetViews>
  <sheetFormatPr baseColWidth="10" defaultColWidth="0" defaultRowHeight="0" customHeight="1" zeroHeight="1" x14ac:dyDescent="0.2"/>
  <cols>
    <col min="1" max="1" width="9.375" style="14" customWidth="1"/>
    <col min="2" max="2" width="1.625" style="14" customWidth="1"/>
    <col min="3" max="3" width="2.625" style="14" customWidth="1"/>
    <col min="4" max="4" width="3.625" style="14" customWidth="1"/>
    <col min="5" max="5" width="10.125" style="14" customWidth="1"/>
    <col min="6" max="6" width="2.625" style="14" customWidth="1"/>
    <col min="7" max="7" width="3.625" style="15" customWidth="1"/>
    <col min="8" max="8" width="10.125" style="14" customWidth="1"/>
    <col min="9" max="9" width="2.625" style="22" customWidth="1"/>
    <col min="10" max="10" width="3.625" style="21" customWidth="1"/>
    <col min="11" max="11" width="10.125" style="14" customWidth="1"/>
    <col min="12" max="12" width="3.375" style="20" customWidth="1"/>
    <col min="13" max="13" width="20.5" style="14" customWidth="1"/>
    <col min="14" max="14" width="12.875" style="14" customWidth="1"/>
    <col min="15" max="15" width="3.625" style="14" customWidth="1"/>
    <col min="16" max="16" width="2.625" style="15" customWidth="1"/>
    <col min="17" max="17" width="10.125" style="19" customWidth="1"/>
    <col min="18" max="18" width="3.625" style="17" customWidth="1"/>
    <col min="19" max="19" width="2.625" style="18" customWidth="1"/>
    <col min="20" max="20" width="10.125" style="14" customWidth="1"/>
    <col min="21" max="21" width="3.625" style="17" customWidth="1"/>
    <col min="22" max="22" width="2.625" style="16" customWidth="1"/>
    <col min="23" max="23" width="10.125" style="14" customWidth="1"/>
    <col min="24" max="24" width="3.125" style="17" customWidth="1"/>
    <col min="25" max="25" width="5.625" style="16" customWidth="1"/>
    <col min="26" max="26" width="5.625" style="15" hidden="1" customWidth="1"/>
    <col min="27" max="32" width="5.625" style="14" hidden="1" customWidth="1"/>
    <col min="33" max="34" width="3.625" style="14" hidden="1" customWidth="1"/>
    <col min="35" max="37" width="11" style="14" hidden="1" customWidth="1"/>
    <col min="38" max="50" width="3.625" style="14" hidden="1" customWidth="1"/>
    <col min="51" max="16384" width="11" style="14" hidden="1"/>
  </cols>
  <sheetData>
    <row r="1" spans="1:36" ht="12.75" hidden="1" x14ac:dyDescent="0.2">
      <c r="I1" s="309"/>
      <c r="J1" s="304"/>
      <c r="K1" s="278"/>
      <c r="L1" s="277"/>
      <c r="M1" s="707"/>
      <c r="N1" s="310"/>
      <c r="O1" s="311"/>
    </row>
    <row r="2" spans="1:36" ht="12.75" hidden="1" x14ac:dyDescent="0.2">
      <c r="I2" s="281"/>
      <c r="J2" s="312" t="s">
        <v>84</v>
      </c>
      <c r="K2" s="708">
        <v>4</v>
      </c>
      <c r="L2" s="709">
        <v>1</v>
      </c>
      <c r="M2" s="313" t="str">
        <f>IF(L2&lt;&gt;"",VLOOKUP(L2,L11:O21,2,0),"")</f>
        <v/>
      </c>
      <c r="N2" s="314" t="str">
        <f>IF(L2&lt;&gt;"",VLOOKUP(L2,L11:O21,3,0),"")</f>
        <v/>
      </c>
      <c r="O2" s="315" t="str">
        <f>IF(L2&lt;&gt;"",VLOOKUP(L2,L11:O21,4,0),"")</f>
        <v/>
      </c>
    </row>
    <row r="3" spans="1:36" ht="12.75" hidden="1" x14ac:dyDescent="0.2">
      <c r="H3" s="312" t="s">
        <v>85</v>
      </c>
      <c r="I3" s="710"/>
      <c r="J3" s="316"/>
      <c r="K3" s="317" t="s">
        <v>59</v>
      </c>
      <c r="L3" s="711">
        <v>5</v>
      </c>
      <c r="M3" s="318" t="str">
        <f>IF(L3&lt;&gt;"",VLOOKUP(L3,L11:O21,2,0),"")</f>
        <v/>
      </c>
      <c r="N3" s="319" t="str">
        <f>IF(L3&lt;&gt;"",VLOOKUP(L3,L11:O21,3,0),"")</f>
        <v/>
      </c>
      <c r="O3" s="320" t="str">
        <f>IF(L3&lt;&gt;"",VLOOKUP(L3,L11:O21,4,0),"")</f>
        <v/>
      </c>
      <c r="V3" s="108"/>
    </row>
    <row r="4" spans="1:36" ht="28.5" customHeight="1" x14ac:dyDescent="0.2">
      <c r="A4" s="584" t="str">
        <f>IF(OR(A5&lt;5,A5&gt;8),"mauvais_tableau","tab8")</f>
        <v>mauvais_tableau</v>
      </c>
      <c r="B4" s="25"/>
      <c r="J4" s="112"/>
      <c r="K4" s="40"/>
      <c r="L4" s="662"/>
      <c r="M4" s="111"/>
      <c r="N4" s="110"/>
      <c r="O4" s="110"/>
      <c r="R4" s="109"/>
      <c r="X4" s="109"/>
      <c r="Y4" s="108"/>
    </row>
    <row r="5" spans="1:36" ht="24" customHeight="1" x14ac:dyDescent="0.2">
      <c r="A5" s="583">
        <f>D5</f>
        <v>0</v>
      </c>
      <c r="B5" s="25"/>
      <c r="C5" s="265"/>
      <c r="D5" s="265">
        <f>SUMPRODUCT((recap!C7:C46=M1)*(recap!D7:D46=N1)*(recap!E7:E46=O1)*recap!J7:J46)</f>
        <v>0</v>
      </c>
      <c r="E5" s="203"/>
      <c r="F5" s="6"/>
      <c r="G5" s="6"/>
      <c r="H5" s="6"/>
      <c r="I5" s="6"/>
      <c r="J5" s="106"/>
      <c r="K5" s="89"/>
      <c r="L5" s="874" t="str">
        <f>M1&amp;" "&amp;N1&amp;" - "&amp;O1&amp;" KG"</f>
        <v xml:space="preserve">  -  KG</v>
      </c>
      <c r="M5" s="874"/>
      <c r="N5" s="874"/>
      <c r="O5" s="874"/>
      <c r="P5" s="24"/>
      <c r="W5" s="117" t="str">
        <f>Nature_competition</f>
        <v>COUPE DE DREUX MINIME CADET LUTTE LIBRE &amp; FEMININE - 26/11/2017</v>
      </c>
    </row>
    <row r="6" spans="1:36" ht="42" customHeight="1" x14ac:dyDescent="0.2">
      <c r="B6" s="25"/>
      <c r="C6" s="265"/>
      <c r="D6" s="531"/>
      <c r="E6" s="481"/>
      <c r="G6" s="14"/>
      <c r="L6" s="662"/>
      <c r="P6" s="24"/>
      <c r="Q6" s="14"/>
    </row>
    <row r="7" spans="1:36" s="91" customFormat="1" ht="17.100000000000001" customHeight="1" x14ac:dyDescent="0.25">
      <c r="B7" s="138"/>
      <c r="C7" s="614"/>
      <c r="D7" s="615"/>
      <c r="E7" s="615"/>
      <c r="F7" s="616"/>
      <c r="G7" s="606">
        <v>6</v>
      </c>
      <c r="H7" s="610"/>
      <c r="I7" s="615"/>
      <c r="J7" s="606">
        <v>6</v>
      </c>
      <c r="K7" s="610"/>
      <c r="L7" s="616"/>
      <c r="M7" s="605">
        <v>6</v>
      </c>
      <c r="N7" s="616"/>
      <c r="O7" s="616"/>
      <c r="P7" s="616"/>
      <c r="Q7" s="616"/>
      <c r="R7" s="606">
        <v>6</v>
      </c>
      <c r="S7" s="292" t="s">
        <v>17</v>
      </c>
      <c r="T7" s="292" t="s">
        <v>17</v>
      </c>
      <c r="U7" s="606">
        <v>6</v>
      </c>
      <c r="V7" s="16"/>
      <c r="Y7" s="16"/>
      <c r="Z7" s="103"/>
      <c r="AF7" s="14"/>
      <c r="AG7" s="14"/>
      <c r="AH7" s="14"/>
      <c r="AI7" s="14"/>
      <c r="AJ7" s="14"/>
    </row>
    <row r="8" spans="1:36" s="75" customFormat="1" ht="20.25" customHeight="1" x14ac:dyDescent="0.2">
      <c r="A8" s="86"/>
      <c r="B8" s="86"/>
      <c r="C8" s="293"/>
      <c r="D8" s="294" t="str">
        <f>IF(A15="OUI","FINALE 3-4","")</f>
        <v/>
      </c>
      <c r="E8" s="295"/>
      <c r="F8" s="295"/>
      <c r="G8" s="294" t="str">
        <f>IF(A15="OUI","REP 2","FINALE 3-5")</f>
        <v>FINALE 3-5</v>
      </c>
      <c r="H8" s="295"/>
      <c r="I8" s="295"/>
      <c r="J8" s="294" t="s">
        <v>108</v>
      </c>
      <c r="K8" s="295"/>
      <c r="L8" s="501"/>
      <c r="M8" s="600" t="s">
        <v>59</v>
      </c>
      <c r="N8" s="501"/>
      <c r="O8" s="501"/>
      <c r="P8" s="296"/>
      <c r="Q8" s="295"/>
      <c r="R8" s="297" t="s">
        <v>109</v>
      </c>
      <c r="S8" s="295"/>
      <c r="T8" s="295"/>
      <c r="U8" s="297" t="s">
        <v>110</v>
      </c>
      <c r="V8" s="16"/>
      <c r="Y8" s="16"/>
      <c r="Z8" s="96"/>
      <c r="AA8" s="14"/>
      <c r="AB8" s="14"/>
      <c r="AC8" s="14"/>
      <c r="AD8" s="14"/>
      <c r="AE8" s="14"/>
      <c r="AF8" s="14"/>
      <c r="AG8" s="14"/>
      <c r="AH8" s="14"/>
      <c r="AI8" s="14"/>
      <c r="AJ8" s="14"/>
    </row>
    <row r="9" spans="1:36" s="89" customFormat="1" ht="9.75" customHeight="1" thickBot="1" x14ac:dyDescent="0.25">
      <c r="A9" s="25"/>
      <c r="B9" s="14"/>
      <c r="C9" s="86"/>
      <c r="F9" s="25"/>
      <c r="G9" s="78"/>
      <c r="H9" s="92"/>
      <c r="I9" s="94"/>
      <c r="J9" s="93"/>
      <c r="K9" s="92"/>
      <c r="L9" s="92"/>
      <c r="M9" s="25"/>
      <c r="N9" s="86"/>
      <c r="O9" s="25"/>
      <c r="P9" s="24"/>
      <c r="Q9" s="91"/>
      <c r="R9" s="17"/>
      <c r="S9" s="18"/>
      <c r="T9" s="86"/>
      <c r="U9" s="17"/>
      <c r="V9" s="16"/>
      <c r="Y9" s="16"/>
      <c r="Z9" s="90"/>
      <c r="AA9" s="91"/>
      <c r="AB9" s="91"/>
      <c r="AC9" s="91"/>
      <c r="AD9" s="91"/>
      <c r="AE9" s="91"/>
      <c r="AF9" s="14"/>
      <c r="AG9" s="14"/>
      <c r="AH9" s="14"/>
      <c r="AI9" s="14"/>
      <c r="AJ9" s="14"/>
    </row>
    <row r="10" spans="1:36" ht="19.5" customHeight="1" thickTop="1" thickBot="1" x14ac:dyDescent="0.25">
      <c r="A10" s="574" t="s">
        <v>111</v>
      </c>
      <c r="B10" s="25"/>
      <c r="C10" s="25"/>
      <c r="D10" s="278"/>
      <c r="E10" s="278"/>
      <c r="F10" s="285"/>
      <c r="G10" s="289"/>
      <c r="H10" s="278"/>
      <c r="I10" s="278"/>
      <c r="J10" s="285"/>
      <c r="K10" s="278"/>
      <c r="L10" s="212"/>
      <c r="M10" s="845" t="s">
        <v>93</v>
      </c>
      <c r="N10" s="847" t="s">
        <v>167</v>
      </c>
      <c r="O10" s="502"/>
      <c r="P10" s="16"/>
      <c r="Q10" s="136"/>
      <c r="T10" s="25"/>
      <c r="W10" s="25"/>
    </row>
    <row r="11" spans="1:36" ht="19.5" customHeight="1" thickTop="1" thickBot="1" x14ac:dyDescent="0.25">
      <c r="A11" s="573" t="s">
        <v>112</v>
      </c>
      <c r="B11" s="25"/>
      <c r="C11" s="25"/>
      <c r="D11" s="278"/>
      <c r="E11" s="278"/>
      <c r="F11" s="285"/>
      <c r="G11" s="285"/>
      <c r="H11" s="278"/>
      <c r="I11" s="591" t="str">
        <f>IF(AND(M11&lt;&gt;"",M12&lt;&gt;"",P11&lt;&gt;""),L11+L12-P11,"")</f>
        <v/>
      </c>
      <c r="J11" s="275" t="str">
        <f>IF(I11&lt;&gt;"",VLOOKUP(I11,$L$11:$M$21,2,0),"")</f>
        <v/>
      </c>
      <c r="K11" s="276"/>
      <c r="L11" s="271">
        <v>1</v>
      </c>
      <c r="M11" s="272" t="str">
        <f>IF(ISNA(VLOOKUP($M$1&amp;$N$1&amp;$O$1&amp;L11,bdd_complete,11,0)),"",VLOOKUP($M$1&amp;$N$1&amp;$O$1&amp;L11,bdd_complete,11,0)&amp;" "&amp;VLOOKUP($M$1&amp;$N$1&amp;$O$1&amp;L11,bdd_complete,12,0))</f>
        <v/>
      </c>
      <c r="N11" s="795" t="str">
        <f>IF(M11&lt;&gt;"",VLOOKUP($M$1&amp;$N$1&amp;$O$1&amp;L11,bdd_complete,13,0),"")</f>
        <v/>
      </c>
      <c r="O11" s="797" t="str">
        <f>IF(M11&lt;&gt;"",VLOOKUP($M$1&amp;$N$1&amp;$O$1&amp;L11,bdd_complete,14,0),"")</f>
        <v/>
      </c>
      <c r="P11" s="590"/>
      <c r="Q11" s="275" t="str">
        <f>IF(P11&lt;&gt;"",VLOOKUP(P11,$L$11:$M$21,2,0),"")</f>
        <v/>
      </c>
      <c r="R11" s="278"/>
      <c r="S11" s="279" t="s">
        <v>17</v>
      </c>
      <c r="T11" s="280" t="s">
        <v>17</v>
      </c>
      <c r="U11" s="278"/>
      <c r="V11" s="281"/>
      <c r="W11" s="278"/>
      <c r="X11" s="278"/>
      <c r="Y11" s="78"/>
      <c r="AA11" s="91"/>
      <c r="AB11" s="91"/>
      <c r="AC11" s="91"/>
      <c r="AD11" s="91"/>
      <c r="AE11" s="91"/>
    </row>
    <row r="12" spans="1:36" ht="19.5" customHeight="1" thickTop="1" thickBot="1" x14ac:dyDescent="0.25">
      <c r="A12" s="552" t="s">
        <v>92</v>
      </c>
      <c r="B12" s="25"/>
      <c r="C12" s="25"/>
      <c r="D12" s="278"/>
      <c r="E12" s="278"/>
      <c r="F12" s="591"/>
      <c r="G12" s="594" t="str">
        <f>IF(F12&lt;&gt;"",VLOOKUP(F12,$L$11:$M$21,2,0),"")</f>
        <v/>
      </c>
      <c r="H12" s="324"/>
      <c r="I12" s="299" t="s">
        <v>17</v>
      </c>
      <c r="J12" s="300"/>
      <c r="K12" s="287"/>
      <c r="L12" s="274">
        <v>5</v>
      </c>
      <c r="M12" s="275" t="str">
        <f>IF(ISNA(VLOOKUP($M$1&amp;$N$1&amp;$O$1&amp;L12,bdd_complete,11,0)),"",VLOOKUP($M$1&amp;$N$1&amp;$O$1&amp;L12,bdd_complete,11,0)&amp;" "&amp;VLOOKUP($M$1&amp;$N$1&amp;$O$1&amp;L12,bdd_complete,12,0))</f>
        <v/>
      </c>
      <c r="N12" s="796" t="str">
        <f>IF(M12&lt;&gt;"",VLOOKUP($M$1&amp;$N$1&amp;$O$1&amp;L12,bdd_complete,13,0),"")</f>
        <v/>
      </c>
      <c r="O12" s="798" t="str">
        <f>IF(M12&lt;&gt;"",VLOOKUP($M$1&amp;$N$1&amp;$O$1&amp;L12,bdd_complete,14,0),"")</f>
        <v/>
      </c>
      <c r="P12" s="282" t="s">
        <v>17</v>
      </c>
      <c r="Q12" s="322" t="s">
        <v>113</v>
      </c>
      <c r="R12" s="283"/>
      <c r="S12" s="524"/>
      <c r="T12" s="275" t="str">
        <f>IF(S12&lt;&gt;"",VLOOKUP(S12,$L$11:$M$21,2,0),"")</f>
        <v/>
      </c>
      <c r="U12" s="275"/>
      <c r="V12" s="282" t="s">
        <v>17</v>
      </c>
      <c r="W12" s="280" t="s">
        <v>17</v>
      </c>
      <c r="X12" s="278"/>
      <c r="Y12" s="78"/>
    </row>
    <row r="13" spans="1:36" ht="19.5" customHeight="1" thickTop="1" thickBot="1" x14ac:dyDescent="0.25">
      <c r="A13" s="576"/>
      <c r="B13" s="25"/>
      <c r="C13" s="25"/>
      <c r="D13" s="288" t="str">
        <f>IF(A15="NON","3e","")</f>
        <v>3e</v>
      </c>
      <c r="E13" s="287"/>
      <c r="F13" s="301" t="s">
        <v>17</v>
      </c>
      <c r="G13" s="631"/>
      <c r="H13" s="287"/>
      <c r="I13" s="854" t="str">
        <f>IF($D$5&gt;6,"B","")</f>
        <v/>
      </c>
      <c r="J13" s="549"/>
      <c r="K13" s="285"/>
      <c r="L13" s="277"/>
      <c r="M13" s="278"/>
      <c r="N13" s="851" t="str">
        <f>IF($D$5&gt;=L15,"A","")</f>
        <v/>
      </c>
      <c r="O13" s="848"/>
      <c r="P13" s="284"/>
      <c r="Q13" s="851" t="str">
        <f>IF(I13="B","C","B")</f>
        <v>B</v>
      </c>
      <c r="R13" s="525"/>
      <c r="S13" s="285"/>
      <c r="T13" s="631"/>
      <c r="U13" s="273"/>
      <c r="V13" s="281"/>
      <c r="W13" s="278"/>
      <c r="X13" s="278"/>
      <c r="Y13" s="25"/>
      <c r="Z13" s="190"/>
      <c r="AA13" s="91"/>
      <c r="AB13" s="91"/>
      <c r="AC13" s="91"/>
      <c r="AD13" s="91"/>
      <c r="AE13" s="91"/>
    </row>
    <row r="14" spans="1:36" ht="19.5" customHeight="1" thickTop="1" thickBot="1" x14ac:dyDescent="0.25">
      <c r="A14" s="328" t="s">
        <v>114</v>
      </c>
      <c r="B14" s="25"/>
      <c r="C14" s="524"/>
      <c r="D14" s="594" t="str">
        <f>IF(C14&lt;&gt;"",VLOOKUP(C14,$L$11:$M$21,2,0),"")</f>
        <v/>
      </c>
      <c r="E14" s="276"/>
      <c r="F14" s="302" t="s">
        <v>17</v>
      </c>
      <c r="G14" s="303" t="s">
        <v>17</v>
      </c>
      <c r="H14" s="287"/>
      <c r="I14" s="592" t="str">
        <f>IF(AND(M14&lt;&gt;"",M15&lt;&gt;"",P14&lt;&gt;""),L14+L15-P14,"")</f>
        <v/>
      </c>
      <c r="J14" s="594" t="str">
        <f>IF(I14&lt;&gt;"",VLOOKUP(I14,$L$11:$M$21,2,0),"")</f>
        <v/>
      </c>
      <c r="K14" s="276"/>
      <c r="L14" s="271">
        <v>3</v>
      </c>
      <c r="M14" s="272" t="str">
        <f>IF(ISNA(VLOOKUP($M$1&amp;$N$1&amp;$O$1&amp;L14,bdd_complete,11,0)),"",VLOOKUP($M$1&amp;$N$1&amp;$O$1&amp;L14,bdd_complete,11,0)&amp;" "&amp;VLOOKUP($M$1&amp;$N$1&amp;$O$1&amp;L14,bdd_complete,12,0))</f>
        <v/>
      </c>
      <c r="N14" s="795" t="str">
        <f>IF(M14&lt;&gt;"",VLOOKUP($M$1&amp;$N$1&amp;$O$1&amp;L14,bdd_complete,13,0),"")</f>
        <v/>
      </c>
      <c r="O14" s="797" t="str">
        <f>IF(M14&lt;&gt;"",VLOOKUP($M$1&amp;$N$1&amp;$O$1&amp;L14,bdd_complete,14,0),"")</f>
        <v/>
      </c>
      <c r="P14" s="590"/>
      <c r="Q14" s="275"/>
      <c r="R14" s="276"/>
      <c r="S14" s="279" t="s">
        <v>17</v>
      </c>
      <c r="T14" s="280" t="s">
        <v>17</v>
      </c>
      <c r="U14" s="287"/>
      <c r="V14" s="281"/>
      <c r="W14" s="288" t="s">
        <v>52</v>
      </c>
      <c r="X14" s="278"/>
      <c r="Y14" s="25"/>
    </row>
    <row r="15" spans="1:36" ht="19.5" customHeight="1" thickTop="1" thickBot="1" x14ac:dyDescent="0.25">
      <c r="A15" s="575" t="s">
        <v>458</v>
      </c>
      <c r="C15" s="278"/>
      <c r="D15" s="631"/>
      <c r="E15" s="287"/>
      <c r="F15" s="855" t="s">
        <v>456</v>
      </c>
      <c r="G15" s="503"/>
      <c r="H15" s="285"/>
      <c r="I15" s="304"/>
      <c r="J15" s="304"/>
      <c r="K15" s="287"/>
      <c r="L15" s="274">
        <v>7</v>
      </c>
      <c r="M15" s="275" t="str">
        <f>IF(ISNA(VLOOKUP($M$1&amp;$N$1&amp;$O$1&amp;L15,bdd_complete,11,0)),"",VLOOKUP($M$1&amp;$N$1&amp;$O$1&amp;L15,bdd_complete,11,0)&amp;" "&amp;VLOOKUP($M$1&amp;$N$1&amp;$O$1&amp;L15,bdd_complete,12,0))</f>
        <v/>
      </c>
      <c r="N15" s="796" t="str">
        <f>IF(M15&lt;&gt;"",VLOOKUP($M$1&amp;$N$1&amp;$O$1&amp;L15,bdd_complete,13,0),"")</f>
        <v/>
      </c>
      <c r="O15" s="798" t="str">
        <f>IF(M15&lt;&gt;"",VLOOKUP($M$1&amp;$N$1&amp;$O$1&amp;L15,bdd_complete,14,0),"")</f>
        <v/>
      </c>
      <c r="P15" s="282" t="s">
        <v>17</v>
      </c>
      <c r="Q15" s="630"/>
      <c r="R15" s="278"/>
      <c r="S15" s="285"/>
      <c r="T15" s="285"/>
      <c r="U15" s="287"/>
      <c r="V15" s="524"/>
      <c r="W15" s="569" t="str">
        <f>IF(V15&lt;&gt;"",VLOOKUP(V15,$L$11:$M$21,2,0),"")</f>
        <v/>
      </c>
      <c r="X15" s="569"/>
      <c r="Y15" s="57" t="s">
        <v>17</v>
      </c>
      <c r="Z15" s="198"/>
      <c r="AA15" s="91"/>
      <c r="AB15" s="91"/>
      <c r="AC15" s="91"/>
      <c r="AD15" s="91"/>
      <c r="AE15" s="91"/>
    </row>
    <row r="16" spans="1:36" ht="19.5" customHeight="1" thickTop="1" x14ac:dyDescent="0.2">
      <c r="A16" s="25"/>
      <c r="B16" s="237"/>
      <c r="C16" s="285"/>
      <c r="D16" s="824" t="str">
        <f>IF(A15="OUI","3e","")</f>
        <v/>
      </c>
      <c r="E16" s="287"/>
      <c r="F16" s="593" t="str">
        <f>IF(AND(P17&lt;&gt;"",P20&lt;&gt;"",S18&lt;&gt;""),P17+P20-S18,"")</f>
        <v/>
      </c>
      <c r="G16" s="594" t="str">
        <f>IF(F16&lt;&gt;"",VLOOKUP(F16,$L$11:$M$21,2,0),"")</f>
        <v/>
      </c>
      <c r="H16" s="275"/>
      <c r="I16" s="306" t="s">
        <v>17</v>
      </c>
      <c r="J16" s="323" t="s">
        <v>115</v>
      </c>
      <c r="K16" s="285"/>
      <c r="L16" s="277"/>
      <c r="M16" s="278"/>
      <c r="N16" s="851" t="str">
        <f>IF($D$5&gt;=L18,"A","")</f>
        <v/>
      </c>
      <c r="O16" s="848"/>
      <c r="P16" s="281"/>
      <c r="Q16" s="277"/>
      <c r="R16" s="278"/>
      <c r="S16" s="285"/>
      <c r="T16" s="852" t="s">
        <v>455</v>
      </c>
      <c r="U16" s="525"/>
      <c r="V16" s="289"/>
      <c r="W16" s="631"/>
      <c r="X16" s="286"/>
      <c r="Y16" s="57"/>
    </row>
    <row r="17" spans="1:34" ht="19.5" customHeight="1" x14ac:dyDescent="0.2">
      <c r="B17" s="237"/>
      <c r="C17" s="596"/>
      <c r="D17" s="595" t="str">
        <f>IF(C17&lt;&gt;"",VLOOKUP(C17,$L$11:$M$21,2,0),"")</f>
        <v/>
      </c>
      <c r="E17" s="595"/>
      <c r="F17" s="331" t="s">
        <v>17</v>
      </c>
      <c r="G17" s="331" t="s">
        <v>17</v>
      </c>
      <c r="H17" s="278"/>
      <c r="I17" s="591" t="str">
        <f>IF(AND(M17&lt;&gt;"",M18&lt;&gt;"",P17&lt;&gt;""),L17+L18-P17,"")</f>
        <v/>
      </c>
      <c r="J17" s="594" t="str">
        <f>IF(I17&lt;&gt;"",VLOOKUP(I17,$L$11:$M$21,2,0),"")</f>
        <v/>
      </c>
      <c r="K17" s="276"/>
      <c r="L17" s="271">
        <v>2</v>
      </c>
      <c r="M17" s="272" t="str">
        <f>IF(ISNA(VLOOKUP($M$1&amp;$N$1&amp;$O$1&amp;L17,bdd_complete,11,0)),"",VLOOKUP($M$1&amp;$N$1&amp;$O$1&amp;L17,bdd_complete,11,0)&amp;" "&amp;VLOOKUP($M$1&amp;$N$1&amp;$O$1&amp;L17,bdd_complete,12,0))</f>
        <v/>
      </c>
      <c r="N17" s="795" t="str">
        <f>IF(M17&lt;&gt;"",VLOOKUP($M$1&amp;$N$1&amp;$O$1&amp;L17,bdd_complete,13,0),"")</f>
        <v/>
      </c>
      <c r="O17" s="797" t="str">
        <f>IF(M17&lt;&gt;"",VLOOKUP($M$1&amp;$N$1&amp;$O$1&amp;L17,bdd_complete,14,0),"")</f>
        <v/>
      </c>
      <c r="P17" s="590"/>
      <c r="Q17" s="275" t="str">
        <f>IF(P17&lt;&gt;"",VLOOKUP(P17,$L$11:$M$21,2,0),"")</f>
        <v/>
      </c>
      <c r="R17" s="278"/>
      <c r="S17" s="279" t="s">
        <v>17</v>
      </c>
      <c r="T17" s="279" t="s">
        <v>17</v>
      </c>
      <c r="U17" s="287"/>
      <c r="V17" s="281"/>
      <c r="W17" s="278"/>
      <c r="X17" s="278"/>
      <c r="Y17" s="25"/>
      <c r="AA17" s="91"/>
      <c r="AB17" s="91"/>
      <c r="AC17" s="91"/>
      <c r="AD17" s="91"/>
      <c r="AE17" s="91"/>
    </row>
    <row r="18" spans="1:34" ht="19.5" customHeight="1" x14ac:dyDescent="0.2">
      <c r="B18" s="237"/>
      <c r="C18" s="278"/>
      <c r="D18" s="307"/>
      <c r="F18" s="591"/>
      <c r="G18" s="298" t="str">
        <f>IF(F18&lt;&gt;"",VLOOKUP(F18,$L$11:$M$21,2,0),"")</f>
        <v/>
      </c>
      <c r="H18" s="276"/>
      <c r="I18" s="299" t="s">
        <v>17</v>
      </c>
      <c r="J18" s="300" t="s">
        <v>17</v>
      </c>
      <c r="K18" s="287"/>
      <c r="L18" s="274">
        <v>6</v>
      </c>
      <c r="M18" s="275" t="str">
        <f>IF(ISNA(VLOOKUP($M$1&amp;$N$1&amp;$O$1&amp;L18,bdd_complete,11,0)),"",VLOOKUP($M$1&amp;$N$1&amp;$O$1&amp;L18,bdd_complete,11,0)&amp;" "&amp;VLOOKUP($M$1&amp;$N$1&amp;$O$1&amp;L18,bdd_complete,12,0))</f>
        <v/>
      </c>
      <c r="N18" s="796" t="str">
        <f>IF(M18&lt;&gt;"",VLOOKUP($M$1&amp;$N$1&amp;$O$1&amp;L18,bdd_complete,13,0),"")</f>
        <v/>
      </c>
      <c r="O18" s="798" t="str">
        <f>IF(M18&lt;&gt;"",VLOOKUP($M$1&amp;$N$1&amp;$O$1&amp;L18,bdd_complete,14,0),"")</f>
        <v/>
      </c>
      <c r="P18" s="282" t="s">
        <v>17</v>
      </c>
      <c r="Q18" s="322" t="s">
        <v>115</v>
      </c>
      <c r="R18" s="283"/>
      <c r="S18" s="524"/>
      <c r="T18" s="275" t="str">
        <f>IF(S18&lt;&gt;"",VLOOKUP(S18,$L$11:$M$21,2,0),"")</f>
        <v/>
      </c>
      <c r="U18" s="276"/>
      <c r="V18" s="282" t="s">
        <v>17</v>
      </c>
      <c r="W18" s="280" t="s">
        <v>17</v>
      </c>
      <c r="X18" s="280" t="s">
        <v>17</v>
      </c>
      <c r="Y18" s="25"/>
    </row>
    <row r="19" spans="1:34" ht="19.5" customHeight="1" x14ac:dyDescent="0.2">
      <c r="A19" s="25"/>
      <c r="B19" s="237"/>
      <c r="C19" s="849" t="str">
        <f>IF(A15="OUI","Y","")</f>
        <v/>
      </c>
      <c r="D19" s="528"/>
      <c r="E19" s="287"/>
      <c r="F19" s="301" t="s">
        <v>17</v>
      </c>
      <c r="G19" s="631"/>
      <c r="H19" s="287"/>
      <c r="I19" s="854" t="str">
        <f>IF($D$5&gt;7,"B","")</f>
        <v/>
      </c>
      <c r="J19" s="549"/>
      <c r="K19" s="285"/>
      <c r="L19" s="277"/>
      <c r="M19" s="278"/>
      <c r="N19" s="851" t="str">
        <f>IF($D$5&gt;=L21,"A","")</f>
        <v/>
      </c>
      <c r="O19" s="848"/>
      <c r="P19" s="284"/>
      <c r="Q19" s="851" t="str">
        <f>Q13</f>
        <v>B</v>
      </c>
      <c r="R19" s="503"/>
      <c r="S19" s="285"/>
      <c r="T19" s="632"/>
      <c r="U19" s="278"/>
      <c r="V19" s="281"/>
      <c r="W19" s="278"/>
      <c r="X19" s="278"/>
      <c r="Y19" s="25"/>
      <c r="Z19" s="78"/>
      <c r="AA19" s="91"/>
      <c r="AB19" s="91"/>
      <c r="AC19" s="91"/>
      <c r="AD19" s="91"/>
      <c r="AE19" s="91"/>
    </row>
    <row r="20" spans="1:34" ht="19.5" customHeight="1" x14ac:dyDescent="0.2">
      <c r="B20" s="135"/>
      <c r="C20" s="524"/>
      <c r="D20" s="594" t="str">
        <f>IF(OR(C20,$L$11:$M$21,2,0),"")</f>
        <v/>
      </c>
      <c r="E20" s="276"/>
      <c r="F20" s="308" t="s">
        <v>17</v>
      </c>
      <c r="G20" s="303" t="s">
        <v>17</v>
      </c>
      <c r="H20" s="287"/>
      <c r="I20" s="592" t="str">
        <f>IF(AND(M20&lt;&gt;"",M21&lt;&gt;"",P20&lt;&gt;""),L20+L21-P20,"")</f>
        <v/>
      </c>
      <c r="J20" s="594" t="str">
        <f>IF(I20&lt;&gt;"",VLOOKUP(I20,$L$11:$M$21,2,0),"")</f>
        <v/>
      </c>
      <c r="K20" s="276"/>
      <c r="L20" s="271">
        <v>4</v>
      </c>
      <c r="M20" s="272" t="str">
        <f>IF(ISNA(VLOOKUP($M$1&amp;$N$1&amp;$O$1&amp;L20,bdd_complete,11,0)),"",VLOOKUP($M$1&amp;$N$1&amp;$O$1&amp;L20,bdd_complete,11,0)&amp;" "&amp;VLOOKUP($M$1&amp;$N$1&amp;$O$1&amp;L20,bdd_complete,12,0))</f>
        <v/>
      </c>
      <c r="N20" s="795" t="str">
        <f>IF(M20&lt;&gt;"",VLOOKUP($M$1&amp;$N$1&amp;$O$1&amp;L20,bdd_complete,13,0),"")</f>
        <v/>
      </c>
      <c r="O20" s="797" t="str">
        <f>IF(M20&lt;&gt;"",VLOOKUP($M$1&amp;$N$1&amp;$O$1&amp;L20,bdd_complete,14,0),"")</f>
        <v/>
      </c>
      <c r="P20" s="590"/>
      <c r="Q20" s="275" t="str">
        <f>IF(P20&lt;&gt;"",VLOOKUP(P20,$L$11:$M$21,2,0),"")</f>
        <v/>
      </c>
      <c r="R20" s="276"/>
      <c r="S20" s="279" t="s">
        <v>17</v>
      </c>
      <c r="T20" s="280" t="s">
        <v>17</v>
      </c>
      <c r="U20" s="278"/>
      <c r="V20" s="281"/>
      <c r="W20" s="278"/>
      <c r="X20" s="278"/>
      <c r="Y20" s="25"/>
      <c r="Z20" s="78"/>
    </row>
    <row r="21" spans="1:34" ht="19.5" customHeight="1" x14ac:dyDescent="0.2">
      <c r="A21" s="140"/>
      <c r="B21" s="135"/>
      <c r="C21" s="325" t="s">
        <v>17</v>
      </c>
      <c r="D21" s="288" t="str">
        <f>IF(A15="NON","3e","")</f>
        <v>3e</v>
      </c>
      <c r="E21" s="287"/>
      <c r="F21" s="855" t="s">
        <v>456</v>
      </c>
      <c r="G21" s="503"/>
      <c r="H21" s="285"/>
      <c r="I21" s="304"/>
      <c r="J21" s="304"/>
      <c r="K21" s="287"/>
      <c r="L21" s="274">
        <v>8</v>
      </c>
      <c r="M21" s="275" t="str">
        <f>IF(ISNA(VLOOKUP($M$1&amp;$N$1&amp;$O$1&amp;L21,bdd_complete,11,0)),"",VLOOKUP($M$1&amp;$N$1&amp;$O$1&amp;L21,bdd_complete,11,0)&amp;" "&amp;VLOOKUP($M$1&amp;$N$1&amp;$O$1&amp;L21,bdd_complete,12,0))</f>
        <v/>
      </c>
      <c r="N21" s="796" t="str">
        <f>IF(M21&lt;&gt;"",VLOOKUP($M$1&amp;$N$1&amp;$O$1&amp;L21,bdd_complete,13,0),"")</f>
        <v/>
      </c>
      <c r="O21" s="798" t="str">
        <f>IF(M21&lt;&gt;"",VLOOKUP($M$1&amp;$N$1&amp;$O$1&amp;L21,bdd_complete,14,0),"")</f>
        <v/>
      </c>
      <c r="P21" s="290" t="s">
        <v>17</v>
      </c>
      <c r="Q21" s="630"/>
      <c r="R21" s="278"/>
      <c r="S21" s="285"/>
      <c r="T21" s="278"/>
      <c r="U21" s="278"/>
      <c r="V21" s="278"/>
      <c r="W21" s="278"/>
      <c r="X21" s="278"/>
      <c r="Y21" s="25"/>
      <c r="Z21" s="25"/>
      <c r="AA21" s="91"/>
      <c r="AB21" s="91"/>
      <c r="AC21" s="91"/>
      <c r="AD21" s="91"/>
      <c r="AE21" s="91"/>
    </row>
    <row r="22" spans="1:34" ht="19.5" customHeight="1" x14ac:dyDescent="0.2">
      <c r="A22" s="140"/>
      <c r="B22" s="82"/>
      <c r="E22" s="31"/>
      <c r="F22" s="593" t="str">
        <f>IF(AND(P11&lt;&gt;"",P14&lt;&gt;"",S12&lt;&gt;""),P11+P14-S12,"")</f>
        <v/>
      </c>
      <c r="G22" s="594" t="str">
        <f>IF(F22&lt;&gt;"",VLOOKUP(F22,$L$11:$M$21,2,0),"")</f>
        <v/>
      </c>
      <c r="H22" s="275"/>
      <c r="I22" s="306" t="s">
        <v>17</v>
      </c>
      <c r="J22" s="323" t="s">
        <v>113</v>
      </c>
      <c r="K22" s="285"/>
      <c r="L22" s="65"/>
      <c r="M22" s="65"/>
      <c r="N22" s="65"/>
      <c r="O22" s="65"/>
      <c r="P22" s="78"/>
      <c r="Q22" s="26"/>
      <c r="R22" s="25"/>
      <c r="S22" s="65"/>
      <c r="T22" s="25"/>
      <c r="U22" s="25"/>
      <c r="V22" s="25"/>
      <c r="W22" s="25"/>
      <c r="X22" s="25"/>
      <c r="Y22" s="25"/>
      <c r="Z22" s="25"/>
      <c r="AA22" s="25"/>
      <c r="AB22" s="16"/>
      <c r="AC22" s="16"/>
      <c r="AD22" s="16"/>
      <c r="AE22" s="16"/>
      <c r="AF22" s="43" t="s">
        <v>17</v>
      </c>
      <c r="AG22" s="43" t="s">
        <v>17</v>
      </c>
      <c r="AH22" s="43" t="s">
        <v>17</v>
      </c>
    </row>
    <row r="23" spans="1:34" ht="17.25" customHeight="1" x14ac:dyDescent="0.2">
      <c r="A23" s="140"/>
      <c r="D23" s="305"/>
      <c r="E23" s="305"/>
      <c r="F23" s="305"/>
      <c r="G23" s="305"/>
      <c r="H23" s="305"/>
      <c r="I23" s="305"/>
      <c r="J23" s="305"/>
      <c r="K23" s="305"/>
      <c r="L23" s="139"/>
      <c r="M23" s="65"/>
      <c r="N23" s="65"/>
      <c r="O23" s="65"/>
      <c r="P23" s="65"/>
      <c r="Q23" s="65"/>
      <c r="R23" s="65"/>
      <c r="S23" s="65"/>
      <c r="T23" s="57" t="s">
        <v>17</v>
      </c>
      <c r="U23" s="57" t="s">
        <v>17</v>
      </c>
      <c r="V23" s="57" t="s">
        <v>17</v>
      </c>
      <c r="W23" s="57" t="s">
        <v>17</v>
      </c>
      <c r="X23" s="57" t="s">
        <v>17</v>
      </c>
      <c r="Y23" s="57"/>
      <c r="Z23" s="57" t="s">
        <v>17</v>
      </c>
      <c r="AA23" s="57" t="s">
        <v>17</v>
      </c>
      <c r="AB23" s="78"/>
      <c r="AC23" s="78"/>
      <c r="AD23" s="78"/>
      <c r="AE23" s="78"/>
      <c r="AF23" s="43" t="s">
        <v>17</v>
      </c>
      <c r="AG23" s="43" t="s">
        <v>17</v>
      </c>
      <c r="AH23" s="43" t="s">
        <v>17</v>
      </c>
    </row>
    <row r="24" spans="1:34" ht="15.75" customHeight="1" x14ac:dyDescent="0.2">
      <c r="A24" s="140"/>
      <c r="G24" s="14"/>
      <c r="I24" s="14"/>
      <c r="J24" s="14"/>
      <c r="K24" s="321" t="s">
        <v>116</v>
      </c>
      <c r="L24" s="291" t="s">
        <v>117</v>
      </c>
      <c r="M24" s="278"/>
      <c r="N24" s="278"/>
      <c r="O24" s="278"/>
      <c r="P24" s="65"/>
      <c r="Q24" s="65"/>
      <c r="R24" s="65"/>
      <c r="S24" s="65"/>
      <c r="T24" s="65"/>
      <c r="U24" s="65"/>
      <c r="V24" s="65"/>
      <c r="W24" s="65"/>
      <c r="X24" s="65"/>
      <c r="Y24" s="65"/>
      <c r="Z24" s="65"/>
      <c r="AA24" s="65"/>
      <c r="AB24" s="65"/>
      <c r="AC24" s="65"/>
      <c r="AD24" s="65"/>
      <c r="AE24" s="65"/>
      <c r="AF24" s="43" t="s">
        <v>17</v>
      </c>
      <c r="AG24" s="43" t="s">
        <v>17</v>
      </c>
      <c r="AH24" s="43" t="s">
        <v>17</v>
      </c>
    </row>
    <row r="25" spans="1:34" ht="19.5" customHeight="1" x14ac:dyDescent="0.2">
      <c r="A25" s="140"/>
      <c r="G25" s="14"/>
      <c r="I25" s="14"/>
      <c r="J25" s="14"/>
      <c r="K25" s="757" t="str">
        <f>IF(V15&lt;&gt;"",V15,"")</f>
        <v/>
      </c>
      <c r="L25" s="758">
        <v>1</v>
      </c>
      <c r="M25" s="332" t="str">
        <f>IF(AND(K25&lt;&gt;"",L25&lt;&gt;""),VLOOKUP(K25,$L$11:$O$21,2,0),"")</f>
        <v/>
      </c>
      <c r="N25" s="795" t="str">
        <f t="shared" ref="N25" si="0">IF(M25&lt;&gt;"",VLOOKUP(K25,$L$11:$O$21,3,0),"")</f>
        <v/>
      </c>
      <c r="O25" s="797" t="str">
        <f>IF(M25&lt;&gt;"",VLOOKUP(K25,$L$11:$O$21,4,0),"")</f>
        <v/>
      </c>
      <c r="P25" s="64" t="s">
        <v>17</v>
      </c>
      <c r="Q25" s="65"/>
      <c r="R25" s="65"/>
      <c r="S25" s="65"/>
      <c r="T25" s="65"/>
      <c r="U25" s="65"/>
      <c r="V25" s="65"/>
      <c r="W25" s="65"/>
      <c r="X25" s="65"/>
      <c r="Y25" s="65"/>
      <c r="Z25" s="65"/>
      <c r="AA25" s="65"/>
      <c r="AB25" s="65"/>
      <c r="AC25" s="65"/>
      <c r="AD25" s="65"/>
      <c r="AE25" s="65"/>
      <c r="AF25" s="43" t="s">
        <v>17</v>
      </c>
      <c r="AG25" s="43" t="s">
        <v>17</v>
      </c>
      <c r="AH25" s="43" t="s">
        <v>17</v>
      </c>
    </row>
    <row r="26" spans="1:34" ht="19.5" customHeight="1" x14ac:dyDescent="0.2">
      <c r="A26" s="140"/>
      <c r="G26" s="14"/>
      <c r="I26" s="14"/>
      <c r="J26" s="14"/>
      <c r="K26" s="757" t="str">
        <f>IF(V15&lt;&gt;"",S12+S18-V15,"")</f>
        <v/>
      </c>
      <c r="L26" s="759">
        <v>2</v>
      </c>
      <c r="M26" s="333" t="str">
        <f>IF(AND(K26&lt;&gt;"",L26&lt;&gt;""),VLOOKUP(K26,$L$11:$O$21,2,0),"")</f>
        <v/>
      </c>
      <c r="N26" s="819" t="str">
        <f t="shared" ref="N26:N32" si="1">IF(M26&lt;&gt;"",VLOOKUP(K26,$L$11:$O$21,3,0),"")</f>
        <v/>
      </c>
      <c r="O26" s="816" t="str">
        <f t="shared" ref="O26:O32" si="2">IF(M26&lt;&gt;"",VLOOKUP(K26,$L$11:$O$21,4,0),"")</f>
        <v/>
      </c>
      <c r="P26" s="64" t="s">
        <v>17</v>
      </c>
      <c r="Q26" s="65"/>
      <c r="R26" s="65"/>
      <c r="S26" s="65"/>
      <c r="T26" s="65"/>
      <c r="U26" s="65"/>
      <c r="V26" s="65"/>
      <c r="W26" s="65"/>
      <c r="X26" s="65"/>
      <c r="Y26" s="65"/>
      <c r="Z26" s="65"/>
      <c r="AA26" s="65"/>
      <c r="AB26" s="65"/>
      <c r="AC26" s="65"/>
      <c r="AD26" s="65"/>
      <c r="AE26" s="65"/>
      <c r="AF26" s="43" t="s">
        <v>17</v>
      </c>
      <c r="AG26" s="43" t="s">
        <v>17</v>
      </c>
      <c r="AH26" s="43" t="s">
        <v>17</v>
      </c>
    </row>
    <row r="27" spans="1:34" ht="19.5" customHeight="1" x14ac:dyDescent="0.15">
      <c r="A27" s="140"/>
      <c r="G27" s="14"/>
      <c r="I27" s="14"/>
      <c r="J27" s="14"/>
      <c r="K27" s="757" t="str">
        <f>IF(AND(A15="OUI",C17&lt;&gt;""),C17,IF(AND(A15="NON",C14&lt;&gt;""),C14,""))</f>
        <v/>
      </c>
      <c r="L27" s="759">
        <v>3</v>
      </c>
      <c r="M27" s="333" t="str">
        <f t="shared" ref="M27:M31" si="3">IF(AND(K27&lt;&gt;"",L27&lt;&gt;""),VLOOKUP(K27,$L$11:$O$21,2,0),"")</f>
        <v/>
      </c>
      <c r="N27" s="819" t="str">
        <f t="shared" ref="N27:N31" si="4">IF(M27&lt;&gt;"",VLOOKUP(K27,$L$11:$O$21,3,0),"")</f>
        <v/>
      </c>
      <c r="O27" s="816" t="str">
        <f t="shared" ref="O27:O31" si="5">IF(M27&lt;&gt;"",VLOOKUP(K27,$L$11:$O$21,4,0),"")</f>
        <v/>
      </c>
      <c r="P27" s="64" t="s">
        <v>17</v>
      </c>
      <c r="Q27" s="65"/>
      <c r="R27" s="65"/>
      <c r="S27" s="65"/>
      <c r="T27" s="65"/>
      <c r="U27" s="65"/>
      <c r="V27" s="65"/>
      <c r="W27" s="65"/>
      <c r="X27" s="65"/>
      <c r="Y27" s="65"/>
      <c r="Z27" s="68"/>
      <c r="AA27" s="68"/>
      <c r="AB27" s="68"/>
      <c r="AC27" s="68"/>
      <c r="AD27" s="68"/>
      <c r="AE27" s="68"/>
      <c r="AF27" s="68"/>
    </row>
    <row r="28" spans="1:34" ht="19.5" customHeight="1" x14ac:dyDescent="0.15">
      <c r="A28" s="140"/>
      <c r="G28" s="14"/>
      <c r="I28" s="14"/>
      <c r="J28" s="14"/>
      <c r="K28" s="757" t="str">
        <f>IF(AND(A15="OUI",C17&lt;&gt;""),C14+C20-C17,IF(AND(A15="NON",C20&lt;&gt;""),C20,""))</f>
        <v/>
      </c>
      <c r="L28" s="759">
        <f>IF(A15="oui",4,3)</f>
        <v>3</v>
      </c>
      <c r="M28" s="333" t="str">
        <f>IF(AND(K28&lt;&gt;"",L28&lt;&gt;""),VLOOKUP(K28,$L$11:$O$21,2,0),"")</f>
        <v/>
      </c>
      <c r="N28" s="819" t="str">
        <f t="shared" si="4"/>
        <v/>
      </c>
      <c r="O28" s="816" t="str">
        <f t="shared" si="5"/>
        <v/>
      </c>
      <c r="P28" s="64" t="s">
        <v>17</v>
      </c>
      <c r="Q28" s="65"/>
      <c r="R28" s="65"/>
      <c r="S28" s="65"/>
      <c r="T28" s="65"/>
      <c r="U28" s="65"/>
      <c r="V28" s="65"/>
      <c r="W28" s="65"/>
      <c r="X28" s="65"/>
      <c r="Y28" s="65"/>
      <c r="Z28" s="68"/>
      <c r="AA28" s="68"/>
      <c r="AB28" s="68"/>
      <c r="AC28" s="68"/>
      <c r="AD28" s="68"/>
      <c r="AE28" s="68"/>
      <c r="AF28" s="68"/>
    </row>
    <row r="29" spans="1:34" ht="19.5" customHeight="1" x14ac:dyDescent="0.15">
      <c r="A29" s="140"/>
      <c r="D29" s="139"/>
      <c r="E29" s="139"/>
      <c r="F29" s="139"/>
      <c r="G29" s="139"/>
      <c r="H29" s="139"/>
      <c r="I29" s="139"/>
      <c r="J29" s="139"/>
      <c r="K29" s="757" t="str">
        <f>IF(C14&lt;&gt;"",F12+F16-C14,"")</f>
        <v/>
      </c>
      <c r="L29" s="759">
        <v>5</v>
      </c>
      <c r="M29" s="333" t="str">
        <f t="shared" si="3"/>
        <v/>
      </c>
      <c r="N29" s="819" t="str">
        <f t="shared" si="4"/>
        <v/>
      </c>
      <c r="O29" s="816" t="str">
        <f t="shared" si="5"/>
        <v/>
      </c>
      <c r="P29" s="64" t="s">
        <v>17</v>
      </c>
      <c r="Q29" s="65"/>
      <c r="R29" s="65"/>
      <c r="S29" s="65"/>
      <c r="T29" s="65"/>
      <c r="U29" s="65"/>
      <c r="V29" s="65"/>
      <c r="W29" s="65"/>
      <c r="X29" s="65"/>
      <c r="Y29" s="65"/>
      <c r="Z29" s="68"/>
      <c r="AA29" s="68"/>
      <c r="AB29" s="68"/>
      <c r="AC29" s="68"/>
      <c r="AD29" s="68"/>
      <c r="AE29" s="68"/>
      <c r="AF29" s="68"/>
    </row>
    <row r="30" spans="1:34" ht="19.5" customHeight="1" x14ac:dyDescent="0.15">
      <c r="A30" s="82"/>
      <c r="B30" s="82"/>
      <c r="C30" s="82"/>
      <c r="D30" s="82"/>
      <c r="E30" s="82"/>
      <c r="F30" s="82"/>
      <c r="G30" s="82"/>
      <c r="H30" s="82"/>
      <c r="I30" s="82"/>
      <c r="J30" s="82"/>
      <c r="K30" s="757" t="str">
        <f>IF(AND(C20&lt;&gt;"",F18&lt;&gt;""),F18+F22-C20,"")</f>
        <v/>
      </c>
      <c r="L30" s="759">
        <v>5</v>
      </c>
      <c r="M30" s="333" t="str">
        <f t="shared" si="3"/>
        <v/>
      </c>
      <c r="N30" s="819" t="str">
        <f t="shared" si="4"/>
        <v/>
      </c>
      <c r="O30" s="816" t="str">
        <f t="shared" si="5"/>
        <v/>
      </c>
      <c r="P30" s="64" t="s">
        <v>17</v>
      </c>
      <c r="Q30" s="65"/>
      <c r="R30" s="65"/>
      <c r="S30" s="65"/>
      <c r="T30" s="65"/>
      <c r="U30" s="65"/>
      <c r="V30" s="65"/>
      <c r="W30" s="65"/>
      <c r="X30" s="65"/>
      <c r="Y30" s="65"/>
      <c r="Z30" s="68"/>
      <c r="AA30" s="68"/>
      <c r="AB30" s="68"/>
      <c r="AC30" s="68"/>
      <c r="AD30" s="68"/>
      <c r="AE30" s="68"/>
      <c r="AF30" s="68"/>
    </row>
    <row r="31" spans="1:34" ht="19.5" customHeight="1" x14ac:dyDescent="0.15">
      <c r="A31" s="82"/>
      <c r="B31" s="82"/>
      <c r="C31" s="82"/>
      <c r="D31" s="82"/>
      <c r="E31" s="82"/>
      <c r="F31" s="82"/>
      <c r="G31" s="82"/>
      <c r="H31" s="82"/>
      <c r="I31" s="82"/>
      <c r="J31" s="82"/>
      <c r="K31" s="757" t="str">
        <f>IF(AND(F12&lt;&gt;"",I14&lt;&gt;""),I11+I14-F12,"")</f>
        <v/>
      </c>
      <c r="L31" s="759">
        <v>7</v>
      </c>
      <c r="M31" s="333" t="str">
        <f t="shared" si="3"/>
        <v/>
      </c>
      <c r="N31" s="819" t="str">
        <f t="shared" si="4"/>
        <v/>
      </c>
      <c r="O31" s="816" t="str">
        <f t="shared" si="5"/>
        <v/>
      </c>
      <c r="P31" s="64" t="s">
        <v>17</v>
      </c>
      <c r="Q31" s="65"/>
      <c r="R31" s="65"/>
      <c r="S31" s="65"/>
      <c r="T31" s="65"/>
      <c r="U31" s="65"/>
      <c r="V31" s="65"/>
      <c r="W31" s="65"/>
      <c r="X31" s="65"/>
      <c r="Y31" s="65"/>
      <c r="Z31" s="68"/>
      <c r="AA31" s="68"/>
      <c r="AB31" s="68"/>
      <c r="AC31" s="68"/>
      <c r="AD31" s="68"/>
      <c r="AE31" s="68"/>
      <c r="AF31" s="68"/>
    </row>
    <row r="32" spans="1:34" ht="19.5" customHeight="1" x14ac:dyDescent="0.15">
      <c r="A32" s="82"/>
      <c r="B32" s="82"/>
      <c r="C32" s="82"/>
      <c r="D32" s="82"/>
      <c r="E32" s="82"/>
      <c r="F32" s="82"/>
      <c r="G32" s="82"/>
      <c r="H32" s="82"/>
      <c r="I32" s="82"/>
      <c r="J32" s="82"/>
      <c r="K32" s="757" t="str">
        <f>IF(AND(F18&lt;&gt;"",I20&lt;&gt;""),I17+I20-F18,"")</f>
        <v/>
      </c>
      <c r="L32" s="760">
        <v>7</v>
      </c>
      <c r="M32" s="334" t="str">
        <f t="shared" ref="M32" si="6">IF(AND(K32&lt;&gt;"",L32&lt;&gt;""),VLOOKUP(K32,$L$11:$O$21,2,0),"")</f>
        <v/>
      </c>
      <c r="N32" s="820" t="str">
        <f t="shared" si="1"/>
        <v/>
      </c>
      <c r="O32" s="818" t="str">
        <f t="shared" si="2"/>
        <v/>
      </c>
      <c r="P32" s="64" t="s">
        <v>17</v>
      </c>
      <c r="Q32" s="65"/>
      <c r="R32" s="65"/>
      <c r="S32" s="65"/>
      <c r="T32" s="65"/>
      <c r="U32" s="65"/>
      <c r="V32" s="65"/>
      <c r="W32" s="65"/>
      <c r="X32" s="65"/>
      <c r="Y32" s="65"/>
      <c r="Z32" s="68"/>
      <c r="AA32" s="68"/>
      <c r="AB32" s="68"/>
      <c r="AC32" s="68"/>
      <c r="AD32" s="68"/>
      <c r="AE32" s="68"/>
      <c r="AF32" s="68"/>
    </row>
    <row r="33" spans="1:32" ht="15.75" customHeight="1" x14ac:dyDescent="0.2">
      <c r="A33" s="82"/>
      <c r="B33" s="82"/>
      <c r="C33" s="82"/>
      <c r="D33" s="82"/>
      <c r="E33" s="82"/>
      <c r="F33" s="82"/>
      <c r="G33" s="82"/>
      <c r="H33" s="82"/>
      <c r="I33" s="82"/>
      <c r="J33" s="82"/>
      <c r="L33" s="662"/>
      <c r="P33" s="65"/>
      <c r="Q33" s="65"/>
      <c r="R33" s="65"/>
      <c r="S33" s="65"/>
      <c r="T33" s="25"/>
      <c r="U33" s="25"/>
      <c r="V33" s="78"/>
      <c r="W33" s="25"/>
      <c r="X33" s="25"/>
      <c r="Y33" s="78"/>
      <c r="Z33" s="68"/>
      <c r="AA33" s="68"/>
      <c r="AB33" s="68"/>
      <c r="AC33" s="68"/>
      <c r="AD33" s="68"/>
      <c r="AE33" s="68"/>
      <c r="AF33" s="68"/>
    </row>
    <row r="34" spans="1:32" ht="15.75" customHeight="1" x14ac:dyDescent="0.2">
      <c r="A34" s="82"/>
      <c r="B34" s="82"/>
      <c r="C34" s="82"/>
      <c r="D34" s="82"/>
      <c r="E34" s="82"/>
      <c r="F34" s="82"/>
      <c r="G34" s="82"/>
      <c r="H34" s="82"/>
      <c r="I34" s="82"/>
      <c r="J34" s="82"/>
      <c r="K34" s="82"/>
      <c r="L34" s="82"/>
      <c r="M34" s="82"/>
      <c r="N34" s="82"/>
      <c r="O34" s="65"/>
      <c r="P34" s="65"/>
      <c r="Q34" s="65"/>
      <c r="R34" s="65"/>
      <c r="S34" s="65"/>
      <c r="T34" s="25"/>
      <c r="U34" s="25"/>
      <c r="V34" s="78"/>
      <c r="W34" s="25"/>
      <c r="X34" s="25"/>
      <c r="Y34" s="78"/>
      <c r="Z34" s="74" t="s">
        <v>17</v>
      </c>
      <c r="AA34" s="74" t="s">
        <v>17</v>
      </c>
      <c r="AB34" s="74" t="s">
        <v>17</v>
      </c>
      <c r="AC34" s="74" t="s">
        <v>17</v>
      </c>
      <c r="AD34" s="74" t="s">
        <v>17</v>
      </c>
      <c r="AE34" s="74" t="s">
        <v>17</v>
      </c>
      <c r="AF34" s="74" t="s">
        <v>17</v>
      </c>
    </row>
    <row r="35" spans="1:32" ht="12" x14ac:dyDescent="0.2">
      <c r="A35" s="82"/>
      <c r="B35" s="82"/>
      <c r="C35" s="82"/>
      <c r="D35" s="82"/>
      <c r="E35" s="82"/>
      <c r="F35" s="82"/>
      <c r="G35" s="82"/>
      <c r="H35" s="82"/>
      <c r="I35" s="82"/>
      <c r="J35" s="82"/>
      <c r="K35" s="82"/>
      <c r="L35" s="82"/>
      <c r="M35" s="82"/>
      <c r="N35" s="82"/>
      <c r="Y35" s="78"/>
    </row>
    <row r="36" spans="1:32" ht="12" customHeight="1" x14ac:dyDescent="0.2">
      <c r="I36" s="230"/>
      <c r="J36" s="266"/>
      <c r="K36" s="65"/>
      <c r="L36" s="662"/>
      <c r="Y36" s="78"/>
    </row>
    <row r="37" spans="1:32" ht="12" customHeight="1" x14ac:dyDescent="0.2">
      <c r="L37" s="662"/>
    </row>
  </sheetData>
  <customSheetViews>
    <customSheetView guid="{B300DD06-F104-4546-A761-DC6A728866C9}" showGridLines="0" fitToPage="1" hiddenRows="1" hiddenColumns="1" topLeftCell="A5">
      <selection activeCell="N13" sqref="N13 N16 N19 Q19 Q13 T16 I13 I19 F21 F15"/>
      <pageMargins left="0" right="0" top="0" bottom="0" header="0" footer="0"/>
      <printOptions horizontalCentered="1" verticalCentered="1"/>
      <pageSetup paperSize="9" scale="86" orientation="landscape" r:id="rId1"/>
    </customSheetView>
  </customSheetViews>
  <mergeCells count="1">
    <mergeCell ref="L5:O5"/>
  </mergeCells>
  <conditionalFormatting sqref="B15:B20">
    <cfRule type="expression" dxfId="17" priority="12">
      <formula>$A$15="OUI"</formula>
    </cfRule>
  </conditionalFormatting>
  <conditionalFormatting sqref="M32">
    <cfRule type="expression" dxfId="16" priority="11" stopIfTrue="1">
      <formula>ISERROR(M32)</formula>
    </cfRule>
  </conditionalFormatting>
  <conditionalFormatting sqref="D19">
    <cfRule type="expression" dxfId="15" priority="10">
      <formula>$A$15="OUI"</formula>
    </cfRule>
  </conditionalFormatting>
  <conditionalFormatting sqref="J13 J19 O13 O16 O19">
    <cfRule type="notContainsBlanks" dxfId="14" priority="9">
      <formula>LEN(TRIM(J13))&gt;0</formula>
    </cfRule>
  </conditionalFormatting>
  <conditionalFormatting sqref="C17">
    <cfRule type="expression" dxfId="13" priority="2">
      <formula>$A$15="OUI"</formula>
    </cfRule>
  </conditionalFormatting>
  <conditionalFormatting sqref="D17:E17">
    <cfRule type="expression" dxfId="12" priority="1">
      <formula>$A$15="OUI"</formula>
    </cfRule>
  </conditionalFormatting>
  <dataValidations count="14">
    <dataValidation type="custom" allowBlank="1" showInputMessage="1" showErrorMessage="1" errorTitle="Erreur de saisie" error="Numéro incorrect !" sqref="F12 F18">
      <formula1>OR(F12=I11,F12=I14)</formula1>
    </dataValidation>
    <dataValidation type="custom" allowBlank="1" showInputMessage="1" showErrorMessage="1" errorTitle="Erreur de saisie" error="Numéro incorrect !" sqref="C17">
      <formula1>OR(C17=C14,C17=C20)</formula1>
    </dataValidation>
    <dataValidation type="custom" allowBlank="1" showInputMessage="1" showErrorMessage="1" errorTitle="Erreur de saisie" error="Numéro incorrect !" sqref="V15">
      <formula1>OR(V15=#REF!,V15=V27)</formula1>
    </dataValidation>
    <dataValidation type="custom" allowBlank="1" showInputMessage="1" showErrorMessage="1" errorTitle="Erreur de saisie" error="Numéro incorrect !" sqref="S12 S18">
      <formula1>OR(S12=P11,S12=P14)</formula1>
    </dataValidation>
    <dataValidation type="custom" allowBlank="1" showInputMessage="1" showErrorMessage="1" errorTitle="Erreur de saisie" error="Numéro incorrect !" sqref="P20 P14 P17 P11">
      <formula1>OR(P11=L11,P11=L12)</formula1>
    </dataValidation>
    <dataValidation type="list" errorStyle="information" showInputMessage="1" showErrorMessage="1" errorTitle="ERREUR" error="DDDD" prompt="Choisir dans le menu &quot;A, B, C, D&quot; (répercuté sur bulletin de pointage)" sqref="A13">
      <formula1>"A,B,C,D"</formula1>
    </dataValidation>
    <dataValidation allowBlank="1" showInputMessage="1" showErrorMessage="1" prompt="Choisir dans le menu &quot;A, B, C, D&quot; (répercuté sur bulletin de pointage)" sqref="A12"/>
    <dataValidation allowBlank="1" showInputMessage="1" showErrorMessage="1" prompt="Par double clic, création d'un fichier PDF qui sera situé dans le même répertoire" sqref="A11"/>
    <dataValidation allowBlank="1" showInputMessage="1" showErrorMessage="1" prompt="Choisir dans le menu &quot;OUI&quot; ou &quot;NON&quot;" sqref="A14"/>
    <dataValidation type="list" errorStyle="information" showInputMessage="1" showErrorMessage="1" errorTitle="ERREUR" error="DDDD" prompt="Choisir dans le menu &quot;OUI&quot; ou &quot;NON&quot;" sqref="A15">
      <formula1>"OUI,NON"</formula1>
    </dataValidation>
    <dataValidation allowBlank="1" showInputMessage="1" showErrorMessage="1" prompt="Numéro affiché automatiquement quand le N° des 1/2 finales est saisi" sqref="I20 I11 I17 I14"/>
    <dataValidation allowBlank="1" showInputMessage="1" showErrorMessage="1" prompt="Numéro affiché automatiquement (perdant de la 1/2 finale 1B)" sqref="F16"/>
    <dataValidation allowBlank="1" showInputMessage="1" showErrorMessage="1" prompt="Numéro affiché automatiquement (perdant de la 1/2 finale 1A)" sqref="F22"/>
    <dataValidation allowBlank="1" showInputMessage="1" showErrorMessage="1" prompt="IMPRESSION DES COMBATS DU TOUR EN DOUBLE CLIQUANT" sqref="J7 G7 R7 M7 U7"/>
  </dataValidations>
  <printOptions horizontalCentered="1" verticalCentered="1"/>
  <pageMargins left="0" right="0" top="0" bottom="0" header="0" footer="0"/>
  <pageSetup paperSize="9" scale="86" orientation="landscape" r:id="rId2"/>
  <ignoredErrors>
    <ignoredError sqref="K25:K32" unlockedFormula="1"/>
  </ignoredErrors>
  <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tabColor theme="8" tint="-0.249977111117893"/>
    <pageSetUpPr fitToPage="1"/>
  </sheetPr>
  <dimension ref="A1:AW37"/>
  <sheetViews>
    <sheetView showGridLines="0" topLeftCell="A7" zoomScaleNormal="100" workbookViewId="0">
      <selection activeCell="U11" sqref="U11"/>
    </sheetView>
  </sheetViews>
  <sheetFormatPr baseColWidth="10" defaultColWidth="0" defaultRowHeight="0" customHeight="1" zeroHeight="1" x14ac:dyDescent="0.2"/>
  <cols>
    <col min="1" max="1" width="9.125" style="14" customWidth="1"/>
    <col min="2" max="2" width="0.625" style="14" customWidth="1"/>
    <col min="3" max="3" width="2.375" style="14" customWidth="1"/>
    <col min="4" max="4" width="3.125" style="14" customWidth="1"/>
    <col min="5" max="5" width="6.625" style="14" customWidth="1"/>
    <col min="6" max="6" width="2.375" style="23" customWidth="1"/>
    <col min="7" max="7" width="3.125" style="14" customWidth="1"/>
    <col min="8" max="8" width="6.625" style="14" customWidth="1"/>
    <col min="9" max="9" width="2.375" style="23" customWidth="1"/>
    <col min="10" max="10" width="3.125" style="23" customWidth="1"/>
    <col min="11" max="11" width="6.625" style="14" customWidth="1"/>
    <col min="12" max="12" width="2.375" style="14" customWidth="1"/>
    <col min="13" max="13" width="3.125" style="15" customWidth="1"/>
    <col min="14" max="14" width="6.625" style="14" customWidth="1"/>
    <col min="15" max="15" width="2.375" style="22" customWidth="1"/>
    <col min="16" max="16" width="3.125" style="21" customWidth="1"/>
    <col min="17" max="17" width="6.625" style="14" customWidth="1"/>
    <col min="18" max="18" width="2.375" style="20" customWidth="1"/>
    <col min="19" max="19" width="13.625" style="14" customWidth="1"/>
    <col min="20" max="20" width="10.5" style="14" customWidth="1"/>
    <col min="21" max="21" width="3.125" style="14" customWidth="1"/>
    <col min="22" max="22" width="2.375" style="15" customWidth="1"/>
    <col min="23" max="23" width="6.625" style="19" customWidth="1"/>
    <col min="24" max="24" width="3.125" style="17" customWidth="1"/>
    <col min="25" max="25" width="2.375" style="18" customWidth="1"/>
    <col min="26" max="26" width="6.625" style="14" customWidth="1"/>
    <col min="27" max="27" width="3.125" style="17" customWidth="1"/>
    <col min="28" max="28" width="2.375" style="16" customWidth="1"/>
    <col min="29" max="29" width="6.625" style="14" customWidth="1"/>
    <col min="30" max="30" width="3.125" style="17" customWidth="1"/>
    <col min="31" max="31" width="2.375" style="16" customWidth="1"/>
    <col min="32" max="32" width="0.875" style="15" customWidth="1"/>
    <col min="33" max="33" width="2.375" style="14" customWidth="1"/>
    <col min="34" max="34" width="3.125" style="14" customWidth="1"/>
    <col min="35" max="35" width="10.875" style="14" customWidth="1"/>
    <col min="36" max="36" width="6.625" style="14" customWidth="1"/>
    <col min="37" max="37" width="3.5" style="14" customWidth="1"/>
    <col min="38" max="38" width="5.25" style="14" customWidth="1"/>
    <col min="39" max="40" width="3.625" style="14" hidden="1" customWidth="1"/>
    <col min="41" max="43" width="11" style="14" hidden="1" customWidth="1"/>
    <col min="44" max="49" width="3.625" style="14" hidden="1" customWidth="1"/>
    <col min="50" max="16384" width="11" style="14" hidden="1"/>
  </cols>
  <sheetData>
    <row r="1" spans="1:40" ht="12" hidden="1" x14ac:dyDescent="0.2">
      <c r="O1" s="94"/>
      <c r="P1" s="93"/>
      <c r="Q1" s="25"/>
      <c r="R1" s="26"/>
      <c r="S1" s="712"/>
      <c r="T1" s="247"/>
      <c r="U1" s="248"/>
    </row>
    <row r="2" spans="1:40" ht="12" hidden="1" x14ac:dyDescent="0.2">
      <c r="O2" s="78"/>
      <c r="P2" s="249" t="s">
        <v>84</v>
      </c>
      <c r="Q2" s="713">
        <v>8</v>
      </c>
      <c r="R2" s="714">
        <v>8</v>
      </c>
      <c r="S2" s="250" t="str">
        <f>IF(R2&lt;&gt;"",VLOOKUP(R2,R11:U33,2,0),"")</f>
        <v/>
      </c>
      <c r="T2" s="251" t="str">
        <f>IF(R2&lt;&gt;"",VLOOKUP(R2,R11:U33,3,0),"")</f>
        <v/>
      </c>
      <c r="U2" s="252" t="str">
        <f>IF(R2&lt;&gt;"",VLOOKUP(R2,R11:U33,4,0),"")</f>
        <v/>
      </c>
    </row>
    <row r="3" spans="1:40" ht="12" hidden="1" x14ac:dyDescent="0.2">
      <c r="N3" s="249" t="s">
        <v>85</v>
      </c>
      <c r="O3" s="715"/>
      <c r="P3" s="253"/>
      <c r="Q3" s="254" t="s">
        <v>109</v>
      </c>
      <c r="R3" s="716">
        <v>16</v>
      </c>
      <c r="S3" s="255" t="str">
        <f>IF(R3&lt;&gt;"",VLOOKUP(R3,R11:U33,2,0),"")</f>
        <v/>
      </c>
      <c r="T3" s="256" t="str">
        <f>IF(R3&lt;&gt;"",VLOOKUP(R3,R11:U33,3,0),"")</f>
        <v/>
      </c>
      <c r="U3" s="257" t="str">
        <f>IF(R3&lt;&gt;"",VLOOKUP(R3,R11:U33,4,0),"")</f>
        <v/>
      </c>
      <c r="AB3" s="108"/>
    </row>
    <row r="4" spans="1:40" ht="19.5" customHeight="1" x14ac:dyDescent="0.2">
      <c r="A4" s="584" t="str">
        <f>IF(OR(A5&lt;9,A5&gt;16),"mauvais_tableau","tab16")</f>
        <v>mauvais_tableau</v>
      </c>
      <c r="B4" s="25"/>
      <c r="P4" s="112"/>
      <c r="Q4" s="40"/>
      <c r="R4" s="662"/>
      <c r="S4" s="111"/>
      <c r="T4" s="110"/>
      <c r="U4" s="110"/>
      <c r="X4" s="109"/>
      <c r="AE4" s="108"/>
    </row>
    <row r="5" spans="1:40" ht="20.25" customHeight="1" x14ac:dyDescent="0.2">
      <c r="A5" s="583">
        <f>D5</f>
        <v>0</v>
      </c>
      <c r="B5" s="25"/>
      <c r="C5" s="265"/>
      <c r="D5" s="265">
        <f>SUMPRODUCT((recap!C7:C46=S1)*(recap!D7:D46=T1)*(recap!E7:E46=U1)*recap!J7:J46)</f>
        <v>0</v>
      </c>
      <c r="E5" s="265"/>
      <c r="F5" s="203"/>
      <c r="G5" s="203"/>
      <c r="L5" s="6"/>
      <c r="M5" s="6"/>
      <c r="N5" s="6"/>
      <c r="O5" s="6"/>
      <c r="P5" s="106"/>
      <c r="Q5" s="89"/>
      <c r="R5" s="875" t="str">
        <f>S1&amp;" "&amp;T1&amp;" - "&amp;U1&amp;" KG"</f>
        <v xml:space="preserve">  -  KG</v>
      </c>
      <c r="S5" s="875"/>
      <c r="T5" s="875"/>
      <c r="U5" s="875"/>
      <c r="V5" s="24"/>
      <c r="AD5" s="474" t="str">
        <f>Nature_competition</f>
        <v>COUPE DE DREUX MINIME CADET LUTTE LIBRE &amp; FEMININE - 26/11/2017</v>
      </c>
    </row>
    <row r="6" spans="1:40" ht="48.75" customHeight="1" x14ac:dyDescent="0.2">
      <c r="B6" s="25"/>
      <c r="C6" s="876"/>
      <c r="D6" s="876"/>
      <c r="R6" s="662"/>
      <c r="V6" s="24"/>
    </row>
    <row r="7" spans="1:40" s="91" customFormat="1" ht="14.25" customHeight="1" x14ac:dyDescent="0.15">
      <c r="B7" s="138"/>
      <c r="C7" s="617"/>
      <c r="D7" s="618"/>
      <c r="E7" s="618"/>
      <c r="F7" s="618"/>
      <c r="G7" s="609">
        <v>6</v>
      </c>
      <c r="H7" s="105" t="s">
        <v>17</v>
      </c>
      <c r="I7" s="618"/>
      <c r="J7" s="609">
        <v>6</v>
      </c>
      <c r="K7" s="105" t="s">
        <v>17</v>
      </c>
      <c r="L7" s="619"/>
      <c r="M7" s="609">
        <v>6</v>
      </c>
      <c r="N7" s="105" t="s">
        <v>17</v>
      </c>
      <c r="O7" s="618"/>
      <c r="P7" s="609">
        <v>6</v>
      </c>
      <c r="Q7" s="105" t="s">
        <v>17</v>
      </c>
      <c r="R7" s="191"/>
      <c r="S7" s="607">
        <v>6</v>
      </c>
      <c r="T7" s="597"/>
      <c r="U7" s="104" t="s">
        <v>17</v>
      </c>
      <c r="V7" s="104" t="s">
        <v>17</v>
      </c>
      <c r="W7" s="620" t="s">
        <v>17</v>
      </c>
      <c r="X7" s="609">
        <v>6</v>
      </c>
      <c r="Y7" s="620" t="s">
        <v>17</v>
      </c>
      <c r="Z7" s="620" t="s">
        <v>17</v>
      </c>
      <c r="AA7" s="609">
        <v>6</v>
      </c>
      <c r="AB7" s="621" t="s">
        <v>17</v>
      </c>
      <c r="AC7" s="620" t="s">
        <v>17</v>
      </c>
      <c r="AD7" s="609">
        <v>6</v>
      </c>
      <c r="AE7" s="16"/>
      <c r="AF7" s="103"/>
      <c r="AM7" s="192" t="s">
        <v>118</v>
      </c>
    </row>
    <row r="8" spans="1:40" s="75" customFormat="1" ht="11.25" x14ac:dyDescent="0.2">
      <c r="B8" s="86"/>
      <c r="C8" s="86"/>
      <c r="D8" s="204" t="str">
        <f>IF(A13="OUI","FINALE 3-4","")</f>
        <v>FINALE 3-4</v>
      </c>
      <c r="E8" s="205"/>
      <c r="F8" s="206"/>
      <c r="G8" s="526" t="str">
        <f>IF(A13="OUI","REP 4","FINALE 3-5")</f>
        <v>REP 4</v>
      </c>
      <c r="H8" s="527"/>
      <c r="I8" s="527"/>
      <c r="J8" s="526" t="s">
        <v>119</v>
      </c>
      <c r="K8" s="527"/>
      <c r="L8" s="527"/>
      <c r="M8" s="526" t="s">
        <v>120</v>
      </c>
      <c r="N8" s="527"/>
      <c r="O8" s="205"/>
      <c r="P8" s="204" t="s">
        <v>108</v>
      </c>
      <c r="Q8" s="205"/>
      <c r="R8" s="601"/>
      <c r="S8" s="602" t="s">
        <v>59</v>
      </c>
      <c r="T8" s="500"/>
      <c r="U8" s="500"/>
      <c r="V8" s="207"/>
      <c r="W8" s="205"/>
      <c r="X8" s="208" t="s">
        <v>121</v>
      </c>
      <c r="Y8" s="205"/>
      <c r="Z8" s="205"/>
      <c r="AA8" s="208" t="s">
        <v>109</v>
      </c>
      <c r="AB8" s="207"/>
      <c r="AC8" s="205"/>
      <c r="AD8" s="208" t="s">
        <v>110</v>
      </c>
      <c r="AE8" s="16"/>
      <c r="AF8" s="96"/>
      <c r="AM8" s="193" t="s">
        <v>122</v>
      </c>
    </row>
    <row r="9" spans="1:40" s="89" customFormat="1" ht="24.75" customHeight="1" x14ac:dyDescent="0.2">
      <c r="A9" s="25"/>
      <c r="B9" s="14"/>
      <c r="C9" s="43"/>
      <c r="F9" s="24"/>
      <c r="I9" s="23"/>
      <c r="J9" s="23"/>
      <c r="K9" s="92"/>
      <c r="L9" s="25"/>
      <c r="M9" s="78"/>
      <c r="N9" s="92"/>
      <c r="O9" s="94"/>
      <c r="P9" s="93"/>
      <c r="Q9" s="92"/>
      <c r="R9" s="92"/>
      <c r="S9" s="25"/>
      <c r="T9" s="86"/>
      <c r="U9" s="25"/>
      <c r="V9" s="24"/>
      <c r="W9" s="91"/>
      <c r="X9" s="17"/>
      <c r="Y9" s="18"/>
      <c r="Z9" s="86"/>
      <c r="AA9" s="17"/>
      <c r="AB9" s="16"/>
      <c r="AC9" s="86"/>
      <c r="AD9" s="17"/>
      <c r="AE9" s="16"/>
      <c r="AF9" s="90"/>
      <c r="AM9" s="75"/>
      <c r="AN9" s="75"/>
    </row>
    <row r="10" spans="1:40" ht="15.75" customHeight="1" x14ac:dyDescent="0.2">
      <c r="A10" s="566" t="s">
        <v>111</v>
      </c>
      <c r="B10" s="25"/>
      <c r="C10" s="25"/>
      <c r="K10" s="25"/>
      <c r="L10" s="65"/>
      <c r="M10" s="77"/>
      <c r="N10" s="25"/>
      <c r="O10" s="25"/>
      <c r="P10" s="65"/>
      <c r="R10" s="212"/>
      <c r="S10" s="612" t="s">
        <v>93</v>
      </c>
      <c r="T10" s="847" t="s">
        <v>167</v>
      </c>
      <c r="U10" s="523"/>
      <c r="V10" s="16"/>
      <c r="W10" s="136"/>
      <c r="Z10" s="25"/>
      <c r="AC10" s="25"/>
      <c r="AG10" s="245" t="s">
        <v>116</v>
      </c>
      <c r="AH10" s="246" t="s">
        <v>117</v>
      </c>
      <c r="AM10" s="717" t="s">
        <v>123</v>
      </c>
      <c r="AN10" s="195" t="s">
        <v>124</v>
      </c>
    </row>
    <row r="11" spans="1:40" ht="15.75" customHeight="1" x14ac:dyDescent="0.2">
      <c r="A11" s="327" t="s">
        <v>112</v>
      </c>
      <c r="B11" s="25"/>
      <c r="C11" s="25"/>
      <c r="D11" s="25"/>
      <c r="E11" s="25"/>
      <c r="F11" s="94"/>
      <c r="G11" s="25"/>
      <c r="H11" s="25"/>
      <c r="I11" s="94"/>
      <c r="J11" s="94"/>
      <c r="K11" s="25"/>
      <c r="L11" s="65"/>
      <c r="M11" s="65"/>
      <c r="N11" s="25"/>
      <c r="O11" s="508" t="str">
        <f>IF(AND(S11&lt;&gt;"",S12&lt;&gt;"",V11&lt;&gt;""),R11+R12-V11,"")</f>
        <v/>
      </c>
      <c r="P11" s="215" t="str">
        <f>IF(O11&lt;&gt;"",VLOOKUP(O11,$R$11:$S$33,2,0),"")</f>
        <v/>
      </c>
      <c r="Q11" s="214"/>
      <c r="R11" s="209">
        <v>1</v>
      </c>
      <c r="S11" s="210" t="str">
        <f>IF(ISNA(VLOOKUP($S$1&amp;$T$1&amp;$U$1&amp;R11,bdd_complete,11,0)),"",VLOOKUP($S$1&amp;$T$1&amp;$U$1&amp;R11,bdd_complete,11,0)&amp;" "&amp;VLOOKUP($S$1&amp;$T$1&amp;$U$1&amp;R11,bdd_complete,12,0))</f>
        <v/>
      </c>
      <c r="T11" s="803" t="str">
        <f>IF(S11&lt;&gt;"",VLOOKUP($S$1&amp;$T$1&amp;$U$1&amp;R11,bdd_complete,13,0),"")</f>
        <v/>
      </c>
      <c r="U11" s="797" t="str">
        <f>IF(S11&lt;&gt;"",VLOOKUP($S$1&amp;$T$1&amp;$U$1&amp;R11,bdd_complete,14,0),"")</f>
        <v/>
      </c>
      <c r="V11" s="509"/>
      <c r="W11" s="215" t="str">
        <f>IF(V11&lt;&gt;"",VLOOKUP(V11,$R$11:$S$33,2,0),"")</f>
        <v/>
      </c>
      <c r="X11" s="25"/>
      <c r="Y11" s="64" t="s">
        <v>17</v>
      </c>
      <c r="Z11" s="57" t="s">
        <v>17</v>
      </c>
      <c r="AA11" s="25"/>
      <c r="AB11" s="78"/>
      <c r="AC11" s="25"/>
      <c r="AD11" s="25"/>
      <c r="AE11" s="78"/>
      <c r="AG11" s="761" t="str">
        <f>IF(AB21&lt;&gt;"",AB21,"")</f>
        <v/>
      </c>
      <c r="AH11" s="762">
        <v>1</v>
      </c>
      <c r="AI11" s="243" t="str">
        <f>IF(AND(AG11&lt;&gt;"",AH11&lt;&gt;""),VLOOKUP(AG11,$R$11:$U$33,2,0),"")</f>
        <v/>
      </c>
      <c r="AJ11" s="803" t="str">
        <f>IF(AI11&lt;&gt;"",VLOOKUP(AG11,$R$11:$U$33,3,0),"")</f>
        <v/>
      </c>
      <c r="AK11" s="797" t="str">
        <f>IF(AI11&lt;&gt;"",VLOOKUP(AG11,$R$11:$U$33,4,0),"")</f>
        <v/>
      </c>
      <c r="AL11" s="43" t="s">
        <v>17</v>
      </c>
      <c r="AM11" s="196" t="s">
        <v>125</v>
      </c>
      <c r="AN11" s="63" t="str">
        <f>IF(AND(V11&lt;&gt;"",V14&lt;&gt;""),V11&amp;"."&amp;V14,"")</f>
        <v/>
      </c>
    </row>
    <row r="12" spans="1:40" ht="15.75" customHeight="1" x14ac:dyDescent="0.2">
      <c r="A12" s="328" t="s">
        <v>114</v>
      </c>
      <c r="B12" s="25"/>
      <c r="C12" s="25"/>
      <c r="D12" s="25"/>
      <c r="E12" s="25"/>
      <c r="F12" s="94"/>
      <c r="G12" s="25"/>
      <c r="H12" s="25"/>
      <c r="I12" s="94"/>
      <c r="J12" s="94"/>
      <c r="K12" s="25"/>
      <c r="L12" s="504"/>
      <c r="M12" s="220" t="str">
        <f>IF(L12&lt;&gt;"",VLOOKUP(L12,$R$11:$S$33,2,0),"")</f>
        <v/>
      </c>
      <c r="N12" s="214"/>
      <c r="O12" s="221" t="s">
        <v>17</v>
      </c>
      <c r="P12" s="222" t="s">
        <v>17</v>
      </c>
      <c r="Q12" s="34"/>
      <c r="R12" s="212">
        <v>9</v>
      </c>
      <c r="S12" s="213" t="str">
        <f>IF(ISNA(VLOOKUP($S$1&amp;$T$1&amp;$U$1&amp;R12,bdd_complete,11,0)),"",VLOOKUP($S$1&amp;$T$1&amp;$U$1&amp;R12,bdd_complete,11,0)&amp;" "&amp;VLOOKUP($S$1&amp;$T$1&amp;$U$1&amp;R12,bdd_complete,12,0))</f>
        <v/>
      </c>
      <c r="T12" s="804" t="str">
        <f>IF(S12&lt;&gt;"",VLOOKUP($S$1&amp;$T$1&amp;$U$1&amp;R12,bdd_complete,13,0),"")</f>
        <v/>
      </c>
      <c r="U12" s="798" t="str">
        <f>IF(S12&lt;&gt;"",VLOOKUP($S$1&amp;$T$1&amp;$U$1&amp;R12,bdd_complete,14,0),"")</f>
        <v/>
      </c>
      <c r="V12" s="216" t="s">
        <v>17</v>
      </c>
      <c r="W12" s="240" t="s">
        <v>113</v>
      </c>
      <c r="X12" s="217"/>
      <c r="Y12" s="506"/>
      <c r="Z12" s="215" t="str">
        <f>IF(Y12&lt;&gt;"",VLOOKUP(Y12,$R$11:$S$33,2,0),"")</f>
        <v/>
      </c>
      <c r="AA12" s="213"/>
      <c r="AB12" s="216" t="s">
        <v>17</v>
      </c>
      <c r="AC12" s="57" t="s">
        <v>17</v>
      </c>
      <c r="AD12" s="25"/>
      <c r="AE12" s="78"/>
      <c r="AG12" s="761" t="str">
        <f>IF(AB21&lt;&gt;"",AB15+AB27-AB21,"")</f>
        <v/>
      </c>
      <c r="AH12" s="763">
        <v>2</v>
      </c>
      <c r="AI12" s="244" t="str">
        <f t="shared" ref="AI12:AI25" si="0">IF(AND(AG12&lt;&gt;"",AH12&lt;&gt;""),VLOOKUP(AG12,$R$11:$U$33,2,0),"")</f>
        <v/>
      </c>
      <c r="AJ12" s="815" t="str">
        <f t="shared" ref="AJ12:AJ25" si="1">IF(AI12&lt;&gt;"",VLOOKUP(AG12,$R$11:$U$33,3,0),"")</f>
        <v/>
      </c>
      <c r="AK12" s="816" t="str">
        <f t="shared" ref="AK12:AK25" si="2">IF(AI12&lt;&gt;"",VLOOKUP(AG12,$R$11:$U$33,4,0),"")</f>
        <v/>
      </c>
      <c r="AL12" s="43" t="s">
        <v>17</v>
      </c>
      <c r="AM12" s="196" t="s">
        <v>126</v>
      </c>
      <c r="AN12" s="63" t="str">
        <f>IF(AND(V17&lt;&gt;"",V20&lt;&gt;""),V17&amp;"."&amp;V20,"")</f>
        <v/>
      </c>
    </row>
    <row r="13" spans="1:40" ht="15.75" customHeight="1" x14ac:dyDescent="0.2">
      <c r="A13" s="329" t="s">
        <v>454</v>
      </c>
      <c r="B13" s="25"/>
      <c r="C13" s="25"/>
      <c r="D13" s="25"/>
      <c r="E13" s="25"/>
      <c r="F13" s="94"/>
      <c r="G13" s="25"/>
      <c r="H13" s="25"/>
      <c r="I13" s="65"/>
      <c r="J13" s="65"/>
      <c r="K13" s="34"/>
      <c r="L13" s="223" t="s">
        <v>17</v>
      </c>
      <c r="M13" s="636"/>
      <c r="N13" s="34"/>
      <c r="O13" s="858" t="str">
        <f>IF(AND(S12&lt;&gt;"",S15&lt;&gt;""),"B","")</f>
        <v/>
      </c>
      <c r="P13" s="546"/>
      <c r="Q13" s="65"/>
      <c r="R13" s="26"/>
      <c r="S13" s="25"/>
      <c r="T13" s="850" t="str">
        <f>IF($D$5&gt;=R15,"A","")</f>
        <v/>
      </c>
      <c r="U13" s="544"/>
      <c r="V13" s="218"/>
      <c r="W13" s="851" t="str">
        <f>IF(P13="B","C","B")</f>
        <v>B</v>
      </c>
      <c r="X13" s="545"/>
      <c r="Y13" s="65"/>
      <c r="Z13" s="636"/>
      <c r="AA13" s="211"/>
      <c r="AB13" s="78"/>
      <c r="AC13" s="25"/>
      <c r="AD13" s="25"/>
      <c r="AE13" s="25"/>
      <c r="AF13" s="190"/>
      <c r="AG13" s="761" t="str">
        <f>IF(AND(A13="OUI",C25&lt;&gt;""),C25,IF(AND(A13="NON",C19&lt;&gt;""),C19,""))</f>
        <v/>
      </c>
      <c r="AH13" s="763">
        <v>3</v>
      </c>
      <c r="AI13" s="244" t="str">
        <f t="shared" si="0"/>
        <v/>
      </c>
      <c r="AJ13" s="815" t="str">
        <f t="shared" si="1"/>
        <v/>
      </c>
      <c r="AK13" s="816" t="str">
        <f t="shared" si="2"/>
        <v/>
      </c>
      <c r="AL13" s="43" t="s">
        <v>17</v>
      </c>
      <c r="AM13" s="196" t="s">
        <v>127</v>
      </c>
      <c r="AN13" s="63" t="str">
        <f>IF(AND(V23&lt;&gt;"",V26&lt;&gt;""),V23&amp;"."&amp;V26,"")</f>
        <v/>
      </c>
    </row>
    <row r="14" spans="1:40" ht="15.75" customHeight="1" x14ac:dyDescent="0.2">
      <c r="A14" s="552" t="s">
        <v>92</v>
      </c>
      <c r="B14" s="25"/>
      <c r="C14" s="25"/>
      <c r="D14" s="25"/>
      <c r="E14" s="25"/>
      <c r="F14" s="94"/>
      <c r="G14" s="25"/>
      <c r="H14" s="25"/>
      <c r="I14" s="504"/>
      <c r="J14" s="220" t="str">
        <f>IF(I14&lt;&gt;"",VLOOKUP(I14,$R$11:$S$33,2,0),"")</f>
        <v/>
      </c>
      <c r="K14" s="214"/>
      <c r="L14" s="225" t="s">
        <v>17</v>
      </c>
      <c r="M14" s="226" t="s">
        <v>17</v>
      </c>
      <c r="N14" s="34"/>
      <c r="O14" s="507" t="str">
        <f>IF(AND(S14&lt;&gt;"",S15&lt;&gt;"",V14&lt;&gt;""),R14+R15-V14,"")</f>
        <v/>
      </c>
      <c r="P14" s="220" t="str">
        <f>IF(O14&lt;&gt;"",VLOOKUP(O14,$R$11:$S$33,2,0),"")</f>
        <v/>
      </c>
      <c r="Q14" s="214"/>
      <c r="R14" s="209">
        <v>5</v>
      </c>
      <c r="S14" s="210" t="str">
        <f>IF(ISNA(VLOOKUP($S$1&amp;$T$1&amp;$U$1&amp;R14,bdd_complete,11,0)),"",VLOOKUP($S$1&amp;$T$1&amp;$U$1&amp;R14,bdd_complete,11,0)&amp;" "&amp;VLOOKUP($S$1&amp;$T$1&amp;$U$1&amp;R14,bdd_complete,12,0))</f>
        <v/>
      </c>
      <c r="T14" s="803" t="str">
        <f>IF(S14&lt;&gt;"",VLOOKUP($S$1&amp;$T$1&amp;$U$1&amp;R14,bdd_complete,13,0),"")</f>
        <v/>
      </c>
      <c r="U14" s="797" t="str">
        <f>IF(S14&lt;&gt;"",VLOOKUP($S$1&amp;$T$1&amp;$U$1&amp;R14,bdd_complete,14,0),"")</f>
        <v/>
      </c>
      <c r="V14" s="509"/>
      <c r="W14" s="215" t="str">
        <f>IF(V14&lt;&gt;"",VLOOKUP(V14,$R$11:$S$33,2,0),"")</f>
        <v/>
      </c>
      <c r="X14" s="214"/>
      <c r="Y14" s="64" t="s">
        <v>17</v>
      </c>
      <c r="Z14" s="57" t="s">
        <v>17</v>
      </c>
      <c r="AA14" s="34"/>
      <c r="AB14" s="78"/>
      <c r="AC14" s="25"/>
      <c r="AD14" s="25"/>
      <c r="AE14" s="78"/>
      <c r="AG14" s="761" t="str">
        <f>IF(AND(A13="OUI",C25&lt;&gt;""),C19+C31-C25,IF(AND(A13="NON",C31&lt;&gt;""),C31,""))</f>
        <v/>
      </c>
      <c r="AH14" s="763">
        <f>IF(A13="oui",4,3)</f>
        <v>4</v>
      </c>
      <c r="AI14" s="244" t="str">
        <f t="shared" si="0"/>
        <v/>
      </c>
      <c r="AJ14" s="815" t="str">
        <f t="shared" si="1"/>
        <v/>
      </c>
      <c r="AK14" s="816" t="str">
        <f t="shared" si="2"/>
        <v/>
      </c>
      <c r="AL14" s="43" t="s">
        <v>17</v>
      </c>
      <c r="AM14" s="196" t="s">
        <v>128</v>
      </c>
      <c r="AN14" s="63" t="str">
        <f>IF(AND(V29&lt;&gt;"",V32&lt;&gt;""),V29&amp;"."&amp;V32,"")</f>
        <v/>
      </c>
    </row>
    <row r="15" spans="1:40" ht="15.75" customHeight="1" x14ac:dyDescent="0.2">
      <c r="A15" s="577"/>
      <c r="B15" s="139"/>
      <c r="C15" s="25"/>
      <c r="D15" s="25"/>
      <c r="E15" s="25"/>
      <c r="F15" s="94"/>
      <c r="G15" s="25"/>
      <c r="H15" s="34"/>
      <c r="I15" s="221" t="s">
        <v>17</v>
      </c>
      <c r="J15" s="638"/>
      <c r="K15" s="211"/>
      <c r="L15" s="855" t="str">
        <f>IF(W13="C","D","C")</f>
        <v>C</v>
      </c>
      <c r="M15" s="547"/>
      <c r="N15" s="65"/>
      <c r="O15" s="93"/>
      <c r="P15" s="93"/>
      <c r="Q15" s="34"/>
      <c r="R15" s="212">
        <v>13</v>
      </c>
      <c r="S15" s="213" t="str">
        <f>IF(ISNA(VLOOKUP($S$1&amp;$T$1&amp;$U$1&amp;R15,bdd_complete,11,0)),"",VLOOKUP($S$1&amp;$T$1&amp;$U$1&amp;R15,bdd_complete,11,0)&amp;" "&amp;VLOOKUP($S$1&amp;$T$1&amp;$U$1&amp;R15,bdd_complete,12,0))</f>
        <v/>
      </c>
      <c r="T15" s="804" t="str">
        <f>IF(S15&lt;&gt;"",VLOOKUP($S$1&amp;$T$1&amp;$U$1&amp;R15,bdd_complete,13,0),"")</f>
        <v/>
      </c>
      <c r="U15" s="798" t="str">
        <f>IF(S15&lt;&gt;"",VLOOKUP($S$1&amp;$T$1&amp;$U$1&amp;R15,bdd_complete,14,0),"")</f>
        <v/>
      </c>
      <c r="V15" s="216" t="s">
        <v>17</v>
      </c>
      <c r="W15" s="633"/>
      <c r="X15" s="25"/>
      <c r="Y15" s="65"/>
      <c r="Z15" s="241" t="s">
        <v>131</v>
      </c>
      <c r="AA15" s="34"/>
      <c r="AB15" s="506"/>
      <c r="AC15" s="215" t="str">
        <f>IF(AB15&lt;&gt;"",VLOOKUP(AB15,$R$11:$S$33,2,0),"")</f>
        <v/>
      </c>
      <c r="AD15" s="213"/>
      <c r="AE15" s="216" t="s">
        <v>17</v>
      </c>
      <c r="AG15" s="761" t="str">
        <f>IF(C19&lt;&gt;"",F17+F22-C19,"")</f>
        <v/>
      </c>
      <c r="AH15" s="763">
        <v>5</v>
      </c>
      <c r="AI15" s="244" t="str">
        <f t="shared" si="0"/>
        <v/>
      </c>
      <c r="AJ15" s="815" t="str">
        <f t="shared" si="1"/>
        <v/>
      </c>
      <c r="AK15" s="816" t="str">
        <f t="shared" si="2"/>
        <v/>
      </c>
      <c r="AL15" s="43" t="s">
        <v>17</v>
      </c>
      <c r="AM15" s="196" t="s">
        <v>129</v>
      </c>
      <c r="AN15" s="63"/>
    </row>
    <row r="16" spans="1:40" ht="15.75" customHeight="1" x14ac:dyDescent="0.2">
      <c r="A16" s="25"/>
      <c r="B16" s="139"/>
      <c r="C16" s="25"/>
      <c r="D16" s="25"/>
      <c r="E16" s="25"/>
      <c r="F16" s="94"/>
      <c r="H16" s="34"/>
      <c r="I16" s="228" t="s">
        <v>17</v>
      </c>
      <c r="J16" s="229"/>
      <c r="K16" s="34"/>
      <c r="L16" s="507" t="str">
        <f>IF(AND(V29&lt;&gt;"",V32&lt;&gt;"",Y30&lt;&gt;""),V29+V32-Y30,"")</f>
        <v/>
      </c>
      <c r="M16" s="220" t="str">
        <f>IF(L16&lt;&gt;"",VLOOKUP(L16,$R$11:$S$33,2,0),"")</f>
        <v/>
      </c>
      <c r="N16" s="213"/>
      <c r="O16" s="230" t="s">
        <v>17</v>
      </c>
      <c r="P16" s="266" t="s">
        <v>130</v>
      </c>
      <c r="Q16" s="65"/>
      <c r="R16" s="26"/>
      <c r="S16" s="25"/>
      <c r="T16" s="850" t="str">
        <f>IF($D$5&gt;=R18,"A","")</f>
        <v/>
      </c>
      <c r="U16" s="544"/>
      <c r="V16" s="78"/>
      <c r="W16" s="26"/>
      <c r="X16" s="25"/>
      <c r="Y16" s="65"/>
      <c r="Z16" s="852" t="str">
        <f>IF(J18="E","F","E")</f>
        <v>E</v>
      </c>
      <c r="AA16" s="545"/>
      <c r="AB16" s="77"/>
      <c r="AC16" s="636"/>
      <c r="AD16" s="34"/>
      <c r="AE16" s="78"/>
      <c r="AG16" s="761" t="str">
        <f>IF(C31&lt;&gt;"",F29+F34-C31,"")</f>
        <v/>
      </c>
      <c r="AH16" s="763">
        <v>5</v>
      </c>
      <c r="AI16" s="244" t="str">
        <f t="shared" si="0"/>
        <v/>
      </c>
      <c r="AJ16" s="815" t="str">
        <f t="shared" si="1"/>
        <v/>
      </c>
      <c r="AK16" s="816" t="str">
        <f t="shared" si="2"/>
        <v/>
      </c>
      <c r="AL16" s="43" t="s">
        <v>17</v>
      </c>
      <c r="AM16" s="196" t="s">
        <v>132</v>
      </c>
      <c r="AN16" s="63"/>
    </row>
    <row r="17" spans="1:40" ht="15.75" customHeight="1" x14ac:dyDescent="0.2">
      <c r="B17" s="139"/>
      <c r="C17" s="139"/>
      <c r="D17" s="139"/>
      <c r="E17" s="139"/>
      <c r="F17" s="504"/>
      <c r="G17" s="220" t="str">
        <f>IF(F17&lt;&gt;"",VLOOKUP(F17,$R$11:$S$33,2,0),"")</f>
        <v/>
      </c>
      <c r="H17" s="214"/>
      <c r="I17" s="228" t="s">
        <v>17</v>
      </c>
      <c r="J17" s="231" t="s">
        <v>17</v>
      </c>
      <c r="K17" s="25"/>
      <c r="L17" s="25"/>
      <c r="M17" s="65"/>
      <c r="N17" s="25"/>
      <c r="O17" s="508" t="str">
        <f>IF(AND(S17&lt;&gt;"",S18&lt;&gt;"",V17&lt;&gt;""),R17+R18-V17,"")</f>
        <v/>
      </c>
      <c r="P17" s="220" t="str">
        <f>IF(O17&lt;&gt;"",VLOOKUP(O17,$R$11:$S$33,2,0),"")</f>
        <v/>
      </c>
      <c r="Q17" s="214"/>
      <c r="R17" s="209">
        <v>3</v>
      </c>
      <c r="S17" s="210" t="str">
        <f>IF(ISNA(VLOOKUP($S$1&amp;$T$1&amp;$U$1&amp;R17,bdd_complete,11,0)),"",VLOOKUP($S$1&amp;$T$1&amp;$U$1&amp;R17,bdd_complete,11,0)&amp;" "&amp;VLOOKUP($S$1&amp;$T$1&amp;$U$1&amp;R17,bdd_complete,12,0))</f>
        <v/>
      </c>
      <c r="T17" s="803" t="str">
        <f>IF(S17&lt;&gt;"",VLOOKUP($S$1&amp;$T$1&amp;$U$1&amp;R17,bdd_complete,13,0),"")</f>
        <v/>
      </c>
      <c r="U17" s="797" t="str">
        <f>IF(S17&lt;&gt;"",VLOOKUP($S$1&amp;$T$1&amp;$U$1&amp;R17,bdd_complete,14,0),"")</f>
        <v/>
      </c>
      <c r="V17" s="509"/>
      <c r="W17" s="215" t="str">
        <f>IF(V17&lt;&gt;"",VLOOKUP(V17,$R$11:$S$33,2,0),"")</f>
        <v/>
      </c>
      <c r="X17" s="25"/>
      <c r="Y17" s="64" t="s">
        <v>17</v>
      </c>
      <c r="Z17" s="64" t="s">
        <v>17</v>
      </c>
      <c r="AA17" s="34"/>
      <c r="AB17" s="78"/>
      <c r="AC17" s="25"/>
      <c r="AD17" s="34"/>
      <c r="AE17" s="78"/>
      <c r="AG17" s="761" t="str">
        <f>IF(AND(F17&lt;&gt;"",F22&lt;&gt;"",F29&lt;&gt;"",F34&lt;&gt;""),IF(COUNTIF(F17:F34,I14),I20,I14),"")</f>
        <v/>
      </c>
      <c r="AH17" s="763">
        <v>7</v>
      </c>
      <c r="AI17" s="244" t="str">
        <f t="shared" si="0"/>
        <v/>
      </c>
      <c r="AJ17" s="815" t="str">
        <f t="shared" si="1"/>
        <v/>
      </c>
      <c r="AK17" s="816" t="str">
        <f t="shared" si="2"/>
        <v/>
      </c>
      <c r="AL17" s="43" t="s">
        <v>17</v>
      </c>
      <c r="AM17" s="196" t="s">
        <v>133</v>
      </c>
      <c r="AN17" s="63"/>
    </row>
    <row r="18" spans="1:40" ht="15.75" customHeight="1" x14ac:dyDescent="0.2">
      <c r="C18" s="139"/>
      <c r="D18" s="236" t="str">
        <f>IF(A13="NON","3e","")</f>
        <v/>
      </c>
      <c r="E18" s="234"/>
      <c r="F18" s="235" t="s">
        <v>17</v>
      </c>
      <c r="G18" s="636"/>
      <c r="H18" s="34"/>
      <c r="I18" s="858" t="str">
        <f>IF(L15="D","E","D")</f>
        <v>D</v>
      </c>
      <c r="J18" s="548"/>
      <c r="K18" s="25"/>
      <c r="L18" s="504"/>
      <c r="M18" s="220" t="str">
        <f>IF(L18&lt;&gt;"",VLOOKUP(L18,$R$11:$S$33,2,0),"")</f>
        <v/>
      </c>
      <c r="N18" s="214"/>
      <c r="O18" s="221" t="s">
        <v>17</v>
      </c>
      <c r="P18" s="222" t="s">
        <v>17</v>
      </c>
      <c r="Q18" s="34"/>
      <c r="R18" s="212">
        <v>11</v>
      </c>
      <c r="S18" s="213" t="str">
        <f>IF(ISNA(VLOOKUP($S$1&amp;$T$1&amp;$U$1&amp;R18,bdd_complete,11,0)),"",VLOOKUP($S$1&amp;$T$1&amp;$U$1&amp;R18,bdd_complete,11,0)&amp;" "&amp;VLOOKUP($S$1&amp;$T$1&amp;$U$1&amp;R18,bdd_complete,12,0))</f>
        <v/>
      </c>
      <c r="T18" s="804" t="str">
        <f>IF(S18&lt;&gt;"",VLOOKUP($S$1&amp;$T$1&amp;$U$1&amp;R18,bdd_complete,13,0),"")</f>
        <v/>
      </c>
      <c r="U18" s="798" t="str">
        <f>IF(S18&lt;&gt;"",VLOOKUP($S$1&amp;$T$1&amp;$U$1&amp;R18,bdd_complete,14,0),"")</f>
        <v/>
      </c>
      <c r="V18" s="216" t="s">
        <v>17</v>
      </c>
      <c r="W18" s="240" t="s">
        <v>115</v>
      </c>
      <c r="X18" s="217"/>
      <c r="Y18" s="506"/>
      <c r="Z18" s="215" t="str">
        <f>IF(Y18&lt;&gt;"",VLOOKUP(Y18,$R$11:$S$33,2,0),"")</f>
        <v/>
      </c>
      <c r="AA18" s="214"/>
      <c r="AB18" s="216" t="s">
        <v>17</v>
      </c>
      <c r="AC18" s="57" t="s">
        <v>17</v>
      </c>
      <c r="AD18" s="34"/>
      <c r="AE18" s="78"/>
      <c r="AG18" s="761" t="str">
        <f>IF(AND(F17&lt;&gt;"",F22&lt;&gt;"",F29&lt;&gt;"",F34&lt;&gt;""),IF(COUNTIF(F17:F34,I26),I32,I26),"")</f>
        <v/>
      </c>
      <c r="AH18" s="763">
        <v>7</v>
      </c>
      <c r="AI18" s="244" t="str">
        <f t="shared" si="0"/>
        <v/>
      </c>
      <c r="AJ18" s="815" t="str">
        <f t="shared" si="1"/>
        <v/>
      </c>
      <c r="AK18" s="816" t="str">
        <f t="shared" si="2"/>
        <v/>
      </c>
      <c r="AL18" s="43" t="s">
        <v>17</v>
      </c>
      <c r="AM18" s="197" t="s">
        <v>134</v>
      </c>
      <c r="AN18" s="36"/>
    </row>
    <row r="19" spans="1:40" ht="15.75" customHeight="1" x14ac:dyDescent="0.2">
      <c r="C19" s="504"/>
      <c r="D19" s="220" t="str">
        <f>IF(C19&lt;&gt;"",VLOOKUP(C19,$R$11:$S$33,2,0),"")</f>
        <v/>
      </c>
      <c r="E19" s="214"/>
      <c r="F19" s="228" t="s">
        <v>17</v>
      </c>
      <c r="G19" s="263" t="str">
        <f>IF(OR(COUNTIF($AM$10:$AN$18,F17&amp;"."&amp;F22),COUNTIF($AM$10:$AN$18,F22&amp;"."&amp;F17)),"Combat déjà fait, il faut inverser","")</f>
        <v/>
      </c>
      <c r="H19" s="34"/>
      <c r="I19" s="224"/>
      <c r="J19" s="65"/>
      <c r="K19" s="34"/>
      <c r="L19" s="232"/>
      <c r="M19" s="636"/>
      <c r="N19" s="34"/>
      <c r="O19" s="858" t="str">
        <f>IF(AND(S18&lt;&gt;"",S21&lt;&gt;""),"B","")</f>
        <v/>
      </c>
      <c r="P19" s="546"/>
      <c r="Q19" s="65"/>
      <c r="R19" s="26"/>
      <c r="S19" s="25"/>
      <c r="T19" s="850" t="str">
        <f>IF($D$5&gt;=R21,"A","")</f>
        <v/>
      </c>
      <c r="U19" s="544"/>
      <c r="V19" s="218"/>
      <c r="W19" s="851" t="str">
        <f>W13</f>
        <v>B</v>
      </c>
      <c r="X19" s="545"/>
      <c r="Y19" s="65"/>
      <c r="Z19" s="635"/>
      <c r="AA19" s="25"/>
      <c r="AB19" s="78"/>
      <c r="AC19" s="25"/>
      <c r="AD19" s="34"/>
      <c r="AE19" s="78"/>
      <c r="AG19" s="761" t="str">
        <f>IF(AND(I14&lt;&gt;"",L12&lt;&gt;""),L12+L16-I14,"")</f>
        <v/>
      </c>
      <c r="AH19" s="763">
        <v>9</v>
      </c>
      <c r="AI19" s="244" t="str">
        <f>IF(AND(AG19&lt;&gt;"",AH19&lt;&gt;""),VLOOKUP(AG19,$R$11:$U$33,2,0),"")</f>
        <v/>
      </c>
      <c r="AJ19" s="815" t="str">
        <f>IF(AI19&lt;&gt;"",VLOOKUP(AG19,$R$11:$U$33,3,0),"")</f>
        <v/>
      </c>
      <c r="AK19" s="816" t="str">
        <f t="shared" si="2"/>
        <v/>
      </c>
      <c r="AL19" s="43" t="s">
        <v>17</v>
      </c>
      <c r="AM19" s="43" t="s">
        <v>17</v>
      </c>
      <c r="AN19" s="43" t="s">
        <v>17</v>
      </c>
    </row>
    <row r="20" spans="1:40" ht="15.75" customHeight="1" x14ac:dyDescent="0.2">
      <c r="B20" s="237"/>
      <c r="C20" s="262" t="s">
        <v>17</v>
      </c>
      <c r="D20" s="636"/>
      <c r="E20" s="34"/>
      <c r="F20" s="858" t="s">
        <v>456</v>
      </c>
      <c r="G20" s="511"/>
      <c r="H20" s="34"/>
      <c r="I20" s="505"/>
      <c r="J20" s="220" t="str">
        <f>IF(I20&lt;&gt;"",VLOOKUP(I20,$R$11:$S$33,2,0),"")</f>
        <v/>
      </c>
      <c r="K20" s="214"/>
      <c r="L20" s="859" t="s">
        <v>17</v>
      </c>
      <c r="M20" s="226" t="s">
        <v>17</v>
      </c>
      <c r="N20" s="34"/>
      <c r="O20" s="507" t="str">
        <f>IF(AND(S20&lt;&gt;"",S21&lt;&gt;"",V20&lt;&gt;""),R20+R21-V20,"")</f>
        <v/>
      </c>
      <c r="P20" s="220" t="str">
        <f>IF(O20&lt;&gt;"",VLOOKUP(O20,$R$11:$S$33,2,0),"")</f>
        <v/>
      </c>
      <c r="Q20" s="214"/>
      <c r="R20" s="209">
        <v>7</v>
      </c>
      <c r="S20" s="210" t="str">
        <f>IF(ISNA(VLOOKUP($S$1&amp;$T$1&amp;$U$1&amp;R20,bdd_complete,11,0)),"",VLOOKUP($S$1&amp;$T$1&amp;$U$1&amp;R20,bdd_complete,11,0)&amp;" "&amp;VLOOKUP($S$1&amp;$T$1&amp;$U$1&amp;R20,bdd_complete,12,0))</f>
        <v/>
      </c>
      <c r="T20" s="803" t="str">
        <f>IF(S20&lt;&gt;"",VLOOKUP($S$1&amp;$T$1&amp;$U$1&amp;R20,bdd_complete,13,0),"")</f>
        <v/>
      </c>
      <c r="U20" s="797" t="str">
        <f>IF(S20&lt;&gt;"",VLOOKUP($S$1&amp;$T$1&amp;$U$1&amp;R20,bdd_complete,14,0),"")</f>
        <v/>
      </c>
      <c r="V20" s="509"/>
      <c r="W20" s="215" t="str">
        <f>IF(V20&lt;&gt;"",VLOOKUP(V20,$R$11:$S$33,2,0),"")</f>
        <v/>
      </c>
      <c r="X20" s="214"/>
      <c r="Y20" s="64" t="s">
        <v>17</v>
      </c>
      <c r="Z20" s="57" t="s">
        <v>17</v>
      </c>
      <c r="AA20" s="25"/>
      <c r="AB20" s="78"/>
      <c r="AC20" s="92" t="s">
        <v>52</v>
      </c>
      <c r="AD20" s="34"/>
      <c r="AE20" s="78"/>
      <c r="AG20" s="761" t="str">
        <f>IF(AND(I26&lt;&gt;"",L24&lt;&gt;""),L24+L28-I26,"")</f>
        <v/>
      </c>
      <c r="AH20" s="763">
        <v>9</v>
      </c>
      <c r="AI20" s="244" t="str">
        <f t="shared" si="0"/>
        <v/>
      </c>
      <c r="AJ20" s="815" t="str">
        <f t="shared" si="1"/>
        <v/>
      </c>
      <c r="AK20" s="816" t="str">
        <f t="shared" si="2"/>
        <v/>
      </c>
      <c r="AL20" s="43" t="s">
        <v>17</v>
      </c>
      <c r="AM20" s="43" t="s">
        <v>17</v>
      </c>
      <c r="AN20" s="43" t="s">
        <v>17</v>
      </c>
    </row>
    <row r="21" spans="1:40" ht="15.75" customHeight="1" x14ac:dyDescent="0.2">
      <c r="A21" s="140"/>
      <c r="B21" s="237"/>
      <c r="C21" s="237"/>
      <c r="D21" s="139"/>
      <c r="E21" s="234"/>
      <c r="F21" s="224"/>
      <c r="H21" s="65"/>
      <c r="I21" s="258"/>
      <c r="J21" s="636"/>
      <c r="K21" s="34"/>
      <c r="L21" s="855" t="str">
        <f>IF(S18&lt;&gt;"",IF(W13="C","D","C"),"")</f>
        <v/>
      </c>
      <c r="M21" s="546"/>
      <c r="N21" s="65"/>
      <c r="O21" s="93"/>
      <c r="P21" s="93"/>
      <c r="Q21" s="34"/>
      <c r="R21" s="212">
        <v>15</v>
      </c>
      <c r="S21" s="213" t="str">
        <f>IF(ISNA(VLOOKUP($S$1&amp;$T$1&amp;$U$1&amp;R21,bdd_complete,11,0)),"",VLOOKUP($S$1&amp;$T$1&amp;$U$1&amp;R21,bdd_complete,11,0)&amp;" "&amp;VLOOKUP($S$1&amp;$T$1&amp;$U$1&amp;R21,bdd_complete,12,0))</f>
        <v/>
      </c>
      <c r="T21" s="804" t="str">
        <f>IF(S21&lt;&gt;"",VLOOKUP($S$1&amp;$T$1&amp;$U$1&amp;R21,bdd_complete,13,0),"")</f>
        <v/>
      </c>
      <c r="U21" s="798" t="str">
        <f>IF(S21&lt;&gt;"",VLOOKUP($S$1&amp;$T$1&amp;$U$1&amp;R21,bdd_complete,14,0),"")</f>
        <v/>
      </c>
      <c r="V21" s="219" t="s">
        <v>17</v>
      </c>
      <c r="W21" s="633"/>
      <c r="X21" s="25"/>
      <c r="Y21" s="65"/>
      <c r="Z21" s="25"/>
      <c r="AA21" s="65"/>
      <c r="AB21" s="510"/>
      <c r="AC21" s="570" t="str">
        <f>IF(AB21&lt;&gt;"",VLOOKUP(AB21,$R$11:$S$33,2,0),"")</f>
        <v/>
      </c>
      <c r="AD21" s="571"/>
      <c r="AE21" s="58" t="s">
        <v>17</v>
      </c>
      <c r="AF21" s="74" t="s">
        <v>17</v>
      </c>
      <c r="AG21" s="761" t="str">
        <f>IF(AND(I20&lt;&gt;"",L18&lt;&gt;""),L18+L22-I20,"")</f>
        <v/>
      </c>
      <c r="AH21" s="763">
        <v>9</v>
      </c>
      <c r="AI21" s="244" t="str">
        <f t="shared" si="0"/>
        <v/>
      </c>
      <c r="AJ21" s="815" t="str">
        <f t="shared" si="1"/>
        <v/>
      </c>
      <c r="AK21" s="816" t="str">
        <f t="shared" si="2"/>
        <v/>
      </c>
      <c r="AL21" s="43" t="s">
        <v>17</v>
      </c>
      <c r="AM21" s="43" t="s">
        <v>17</v>
      </c>
      <c r="AN21" s="43" t="s">
        <v>17</v>
      </c>
    </row>
    <row r="22" spans="1:40" ht="15.75" customHeight="1" x14ac:dyDescent="0.2">
      <c r="A22" s="140"/>
      <c r="B22" s="237"/>
      <c r="C22" s="237"/>
      <c r="D22" s="139"/>
      <c r="E22" s="234"/>
      <c r="F22" s="505" t="str">
        <f>IF(AND(Y24&lt;&gt;"",Y30&lt;&gt;"",AB27&lt;&gt;""),Y24+Y30-AB27,"")</f>
        <v/>
      </c>
      <c r="G22" s="220" t="str">
        <f>IF(F22&lt;&gt;"",VLOOKUP(F22,$R$11:$S$33,2,0),"")</f>
        <v/>
      </c>
      <c r="H22" s="213"/>
      <c r="I22" s="259" t="s">
        <v>17</v>
      </c>
      <c r="J22" s="266" t="s">
        <v>135</v>
      </c>
      <c r="K22" s="34"/>
      <c r="L22" s="507" t="str">
        <f>IF(AND(V23&lt;&gt;"",V26&lt;&gt;"",Y24&lt;&gt;""),V23+V26-Y24,"")</f>
        <v/>
      </c>
      <c r="M22" s="220" t="str">
        <f>IF(L22&lt;&gt;"",VLOOKUP(L22,$R$11:$S$33,2,0),"")</f>
        <v/>
      </c>
      <c r="N22" s="213"/>
      <c r="O22" s="230" t="s">
        <v>17</v>
      </c>
      <c r="P22" s="266" t="s">
        <v>136</v>
      </c>
      <c r="Q22" s="65"/>
      <c r="R22" s="26"/>
      <c r="S22" s="25"/>
      <c r="T22" s="850" t="str">
        <f>IF($D$5&gt;=R24,"A","")</f>
        <v/>
      </c>
      <c r="U22" s="544"/>
      <c r="V22" s="78"/>
      <c r="W22" s="26"/>
      <c r="X22" s="25"/>
      <c r="Y22" s="65"/>
      <c r="Z22" s="851" t="s">
        <v>455</v>
      </c>
      <c r="AA22" s="511"/>
      <c r="AB22" s="77"/>
      <c r="AC22" s="635"/>
      <c r="AD22" s="211"/>
      <c r="AF22" s="68"/>
      <c r="AG22" s="761" t="str">
        <f>IF(AND(I32&lt;&gt;"",L30&lt;&gt;""),L30+L34-I32,"")</f>
        <v/>
      </c>
      <c r="AH22" s="763">
        <v>9</v>
      </c>
      <c r="AI22" s="244" t="str">
        <f t="shared" si="0"/>
        <v/>
      </c>
      <c r="AJ22" s="815" t="str">
        <f t="shared" si="1"/>
        <v/>
      </c>
      <c r="AK22" s="816" t="str">
        <f t="shared" si="2"/>
        <v/>
      </c>
      <c r="AL22" s="43" t="s">
        <v>17</v>
      </c>
      <c r="AM22" s="43" t="s">
        <v>17</v>
      </c>
      <c r="AN22" s="43" t="s">
        <v>17</v>
      </c>
    </row>
    <row r="23" spans="1:40" ht="15.75" customHeight="1" x14ac:dyDescent="0.2">
      <c r="A23" s="140"/>
      <c r="B23" s="237"/>
      <c r="C23" s="237"/>
      <c r="D23" s="139"/>
      <c r="E23" s="139"/>
      <c r="F23" s="139"/>
      <c r="G23" s="139"/>
      <c r="H23" s="65"/>
      <c r="I23" s="65"/>
      <c r="J23" s="65"/>
      <c r="K23" s="25"/>
      <c r="L23" s="65"/>
      <c r="M23" s="65"/>
      <c r="N23" s="25"/>
      <c r="O23" s="508" t="str">
        <f>IF(AND(S23&lt;&gt;"",S24&lt;&gt;"",V23&lt;&gt;""),R23+R24-V23,"")</f>
        <v/>
      </c>
      <c r="P23" s="220" t="str">
        <f>IF(O23&lt;&gt;"",VLOOKUP(O23,$R$11:$S$33,2,0),"")</f>
        <v/>
      </c>
      <c r="Q23" s="214"/>
      <c r="R23" s="209">
        <v>2</v>
      </c>
      <c r="S23" s="210" t="str">
        <f>IF(ISNA(VLOOKUP($S$1&amp;$T$1&amp;$U$1&amp;R23,bdd_complete,11,0)),"",VLOOKUP($S$1&amp;$T$1&amp;$U$1&amp;R23,bdd_complete,11,0)&amp;" "&amp;VLOOKUP($S$1&amp;$T$1&amp;$U$1&amp;R23,bdd_complete,12,0))</f>
        <v/>
      </c>
      <c r="T23" s="803" t="str">
        <f>IF(S23&lt;&gt;"",VLOOKUP($S$1&amp;$T$1&amp;$U$1&amp;R23,bdd_complete,13,0),"")</f>
        <v/>
      </c>
      <c r="U23" s="797" t="str">
        <f>IF(S23&lt;&gt;"",VLOOKUP($S$1&amp;$T$1&amp;$U$1&amp;R23,bdd_complete,14,0),"")</f>
        <v/>
      </c>
      <c r="V23" s="509"/>
      <c r="W23" s="215" t="str">
        <f>IF(V23&lt;&gt;"",VLOOKUP(V23,$R$11:$S$33,2,0),"")</f>
        <v/>
      </c>
      <c r="X23" s="25"/>
      <c r="Y23" s="64" t="s">
        <v>17</v>
      </c>
      <c r="Z23" s="57" t="s">
        <v>17</v>
      </c>
      <c r="AA23" s="25"/>
      <c r="AB23" s="78"/>
      <c r="AC23" s="25"/>
      <c r="AD23" s="34"/>
      <c r="AE23" s="78"/>
      <c r="AF23" s="68"/>
      <c r="AG23" s="761" t="str">
        <f>IF(AND(L12&lt;&gt;"",O11&lt;&gt;"",O14&lt;&gt;""),O11+O14-L12,"")</f>
        <v/>
      </c>
      <c r="AH23" s="763">
        <v>13</v>
      </c>
      <c r="AI23" s="244" t="str">
        <f t="shared" si="0"/>
        <v/>
      </c>
      <c r="AJ23" s="815" t="str">
        <f t="shared" si="1"/>
        <v/>
      </c>
      <c r="AK23" s="816" t="str">
        <f t="shared" si="2"/>
        <v/>
      </c>
      <c r="AL23" s="43" t="s">
        <v>17</v>
      </c>
      <c r="AM23" s="43" t="s">
        <v>17</v>
      </c>
      <c r="AN23" s="43" t="s">
        <v>17</v>
      </c>
    </row>
    <row r="24" spans="1:40" ht="15.75" customHeight="1" x14ac:dyDescent="0.2">
      <c r="A24" s="140"/>
      <c r="B24" s="135"/>
      <c r="C24" s="27"/>
      <c r="D24" s="84" t="str">
        <f>IF(A13="OUI","3e","")</f>
        <v>3e</v>
      </c>
      <c r="H24" s="65"/>
      <c r="I24" s="259" t="s">
        <v>17</v>
      </c>
      <c r="J24" s="93"/>
      <c r="K24" s="25"/>
      <c r="L24" s="504"/>
      <c r="M24" s="220" t="str">
        <f>IF(L24&lt;&gt;"",VLOOKUP(L24,$R$11:$S$33,2,0),"")</f>
        <v/>
      </c>
      <c r="N24" s="214"/>
      <c r="O24" s="221" t="s">
        <v>17</v>
      </c>
      <c r="P24" s="222" t="s">
        <v>17</v>
      </c>
      <c r="Q24" s="34"/>
      <c r="R24" s="212">
        <v>10</v>
      </c>
      <c r="S24" s="213" t="str">
        <f>IF(ISNA(VLOOKUP($S$1&amp;$T$1&amp;$U$1&amp;R24,bdd_complete,11,0)),"",VLOOKUP($S$1&amp;$T$1&amp;$U$1&amp;R24,bdd_complete,11,0)&amp;" "&amp;VLOOKUP($S$1&amp;$T$1&amp;$U$1&amp;R24,bdd_complete,12,0))</f>
        <v/>
      </c>
      <c r="T24" s="804" t="str">
        <f>IF(S24&lt;&gt;"",VLOOKUP($S$1&amp;$T$1&amp;$U$1&amp;R24,bdd_complete,13,0),"")</f>
        <v/>
      </c>
      <c r="U24" s="798" t="str">
        <f>IF(S24&lt;&gt;"",VLOOKUP($S$1&amp;$T$1&amp;$U$1&amp;R24,bdd_complete,14,0),"")</f>
        <v/>
      </c>
      <c r="V24" s="216" t="s">
        <v>17</v>
      </c>
      <c r="W24" s="240" t="s">
        <v>136</v>
      </c>
      <c r="X24" s="217"/>
      <c r="Y24" s="506"/>
      <c r="Z24" s="215" t="str">
        <f>IF(Y24&lt;&gt;"",VLOOKUP(Y24,$R$11:$S$33,2,0),"")</f>
        <v/>
      </c>
      <c r="AA24" s="213"/>
      <c r="AB24" s="216" t="s">
        <v>17</v>
      </c>
      <c r="AC24" s="57" t="s">
        <v>17</v>
      </c>
      <c r="AD24" s="34"/>
      <c r="AE24" s="78"/>
      <c r="AF24" s="68"/>
      <c r="AG24" s="761" t="str">
        <f>IF(AND(L24&lt;&gt;"",O23&lt;&gt;"",O26&lt;&gt;""),O23+O26-L24,"")</f>
        <v/>
      </c>
      <c r="AH24" s="763">
        <v>13</v>
      </c>
      <c r="AI24" s="244" t="str">
        <f t="shared" si="0"/>
        <v/>
      </c>
      <c r="AJ24" s="815" t="str">
        <f t="shared" si="1"/>
        <v/>
      </c>
      <c r="AK24" s="816" t="str">
        <f t="shared" si="2"/>
        <v/>
      </c>
      <c r="AL24" s="43" t="s">
        <v>17</v>
      </c>
      <c r="AM24" s="43" t="s">
        <v>17</v>
      </c>
      <c r="AN24" s="43" t="s">
        <v>17</v>
      </c>
    </row>
    <row r="25" spans="1:40" ht="15.75" customHeight="1" x14ac:dyDescent="0.2">
      <c r="A25" s="82"/>
      <c r="B25" s="135"/>
      <c r="C25" s="270"/>
      <c r="D25" s="598" t="str">
        <f>IF(C25&lt;&gt;"",VLOOKUP(C25,$R$11:$S$33,2,0),"")</f>
        <v/>
      </c>
      <c r="E25" s="599"/>
      <c r="F25" s="33" t="s">
        <v>17</v>
      </c>
      <c r="G25" s="67"/>
      <c r="H25" s="25"/>
      <c r="I25" s="65"/>
      <c r="J25" s="65"/>
      <c r="K25" s="34"/>
      <c r="L25" s="232"/>
      <c r="M25" s="636"/>
      <c r="N25" s="34"/>
      <c r="O25" s="858" t="str">
        <f>IF(AND(S24&lt;&gt;"",S27&lt;&gt;""),"B","")</f>
        <v/>
      </c>
      <c r="P25" s="546"/>
      <c r="Q25" s="65"/>
      <c r="R25" s="26"/>
      <c r="S25" s="25"/>
      <c r="T25" s="850" t="str">
        <f>IF($D$5&gt;=R27,"A","")</f>
        <v/>
      </c>
      <c r="U25" s="544"/>
      <c r="V25" s="218"/>
      <c r="W25" s="851" t="str">
        <f>W13</f>
        <v>B</v>
      </c>
      <c r="X25" s="545"/>
      <c r="Y25" s="65"/>
      <c r="Z25" s="634"/>
      <c r="AA25" s="211"/>
      <c r="AB25" s="78"/>
      <c r="AC25" s="25"/>
      <c r="AD25" s="34"/>
      <c r="AE25" s="78"/>
      <c r="AF25" s="68"/>
      <c r="AG25" s="761" t="str">
        <f>IF(AND(L18&lt;&gt;"",O17&lt;&gt;"",O20&lt;&gt;""),O17+O20-L18,"")</f>
        <v/>
      </c>
      <c r="AH25" s="763">
        <v>13</v>
      </c>
      <c r="AI25" s="244" t="str">
        <f t="shared" si="0"/>
        <v/>
      </c>
      <c r="AJ25" s="815" t="str">
        <f t="shared" si="1"/>
        <v/>
      </c>
      <c r="AK25" s="816" t="str">
        <f t="shared" si="2"/>
        <v/>
      </c>
      <c r="AL25" s="43" t="s">
        <v>17</v>
      </c>
      <c r="AM25" s="43" t="s">
        <v>17</v>
      </c>
      <c r="AN25" s="43" t="s">
        <v>17</v>
      </c>
    </row>
    <row r="26" spans="1:40" ht="15.75" customHeight="1" x14ac:dyDescent="0.2">
      <c r="A26" s="82"/>
      <c r="B26" s="135"/>
      <c r="C26" s="18"/>
      <c r="D26" s="227"/>
      <c r="E26" s="27"/>
      <c r="F26" s="854" t="str">
        <f>IF(A13="OUI","Y","")</f>
        <v>Y</v>
      </c>
      <c r="G26" s="529"/>
      <c r="H26" s="25"/>
      <c r="I26" s="504"/>
      <c r="J26" s="220" t="str">
        <f>IF(I26&lt;&gt;"",VLOOKUP(I26,$R$11:$S$33,2,0),"")</f>
        <v/>
      </c>
      <c r="K26" s="214"/>
      <c r="L26" s="233" t="s">
        <v>17</v>
      </c>
      <c r="M26" s="226" t="s">
        <v>17</v>
      </c>
      <c r="N26" s="34"/>
      <c r="O26" s="507" t="str">
        <f>IF(AND(S26&lt;&gt;"",S27&lt;&gt;"",V26&lt;&gt;""),R26+R27-V26,"")</f>
        <v/>
      </c>
      <c r="P26" s="220" t="str">
        <f>IF(O26&lt;&gt;"",VLOOKUP(O26,$R$11:$S$33,2,0),"")</f>
        <v/>
      </c>
      <c r="Q26" s="214"/>
      <c r="R26" s="209">
        <v>6</v>
      </c>
      <c r="S26" s="210" t="str">
        <f>IF(ISNA(VLOOKUP($S$1&amp;$T$1&amp;$U$1&amp;R26,bdd_complete,11,0)),"",VLOOKUP($S$1&amp;$T$1&amp;$U$1&amp;R26,bdd_complete,11,0)&amp;" "&amp;VLOOKUP($S$1&amp;$T$1&amp;$U$1&amp;R26,bdd_complete,12,0))</f>
        <v/>
      </c>
      <c r="T26" s="803" t="str">
        <f>IF(S26&lt;&gt;"",VLOOKUP($S$1&amp;$T$1&amp;$U$1&amp;R26,bdd_complete,13,0),"")</f>
        <v/>
      </c>
      <c r="U26" s="797" t="str">
        <f>IF(S26&lt;&gt;"",VLOOKUP($S$1&amp;$T$1&amp;$U$1&amp;R26,bdd_complete,14,0),"")</f>
        <v/>
      </c>
      <c r="V26" s="509"/>
      <c r="W26" s="215" t="str">
        <f>IF(V26&lt;&gt;"",VLOOKUP(V26,$R$11:$S$33,2,0),"")</f>
        <v/>
      </c>
      <c r="X26" s="214"/>
      <c r="Y26" s="64" t="s">
        <v>17</v>
      </c>
      <c r="Z26" s="57" t="s">
        <v>17</v>
      </c>
      <c r="AA26" s="34"/>
      <c r="AB26" s="78"/>
      <c r="AC26" s="25"/>
      <c r="AD26" s="34"/>
      <c r="AE26" s="78"/>
      <c r="AF26" s="68"/>
      <c r="AG26" s="761" t="str">
        <f>IF(AND(L30&lt;&gt;"",O29&lt;&gt;"",O32&lt;&gt;""),O29+O32-L30,"")</f>
        <v/>
      </c>
      <c r="AH26" s="764">
        <v>13</v>
      </c>
      <c r="AI26" s="264" t="str">
        <f t="shared" ref="AI26" si="3">IF(AND(AG26&lt;&gt;"",AH26&lt;&gt;""),VLOOKUP(AG26,$R$11:$U$34,2,0),"")</f>
        <v/>
      </c>
      <c r="AJ26" s="817" t="str">
        <f t="shared" ref="AJ26" si="4">IF(AI26&lt;&gt;"",VLOOKUP(AG26,$R$11:$U$34,3,0),"")</f>
        <v/>
      </c>
      <c r="AK26" s="818" t="str">
        <f t="shared" ref="AK26" si="5">IF(AI26&lt;&gt;"",VLOOKUP(AG26,$R$11:$U$34,4,0),"")</f>
        <v/>
      </c>
      <c r="AL26" s="43" t="s">
        <v>17</v>
      </c>
      <c r="AM26" s="43" t="s">
        <v>17</v>
      </c>
      <c r="AN26" s="43" t="s">
        <v>17</v>
      </c>
    </row>
    <row r="27" spans="1:40" ht="15.75" customHeight="1" x14ac:dyDescent="0.2">
      <c r="A27" s="82"/>
      <c r="B27" s="135"/>
      <c r="C27" s="27"/>
      <c r="H27" s="31"/>
      <c r="I27" s="221" t="s">
        <v>17</v>
      </c>
      <c r="J27" s="638"/>
      <c r="K27" s="211"/>
      <c r="L27" s="855" t="str">
        <f>IF(S24&lt;&gt;"",IF(W13="C","D","C"),"")</f>
        <v/>
      </c>
      <c r="M27" s="546"/>
      <c r="N27" s="65"/>
      <c r="O27" s="93"/>
      <c r="P27" s="93"/>
      <c r="Q27" s="34"/>
      <c r="R27" s="212">
        <v>14</v>
      </c>
      <c r="S27" s="213" t="str">
        <f>IF(ISNA(VLOOKUP($S$1&amp;$T$1&amp;$U$1&amp;R27,bdd_complete,11,0)),"",VLOOKUP($S$1&amp;$T$1&amp;$U$1&amp;R27,bdd_complete,11,0)&amp;" "&amp;VLOOKUP($S$1&amp;$T$1&amp;$U$1&amp;R27,bdd_complete,12,0))</f>
        <v/>
      </c>
      <c r="T27" s="804" t="str">
        <f>IF(S27&lt;&gt;"",VLOOKUP($S$1&amp;$T$1&amp;$U$1&amp;R27,bdd_complete,13,0),"")</f>
        <v/>
      </c>
      <c r="U27" s="798" t="str">
        <f>IF(S27&lt;&gt;"",VLOOKUP($S$1&amp;$T$1&amp;$U$1&amp;R27,bdd_complete,14,0),"")</f>
        <v/>
      </c>
      <c r="V27" s="219" t="s">
        <v>17</v>
      </c>
      <c r="W27" s="633"/>
      <c r="X27" s="25"/>
      <c r="Y27" s="65"/>
      <c r="Z27" s="241" t="s">
        <v>135</v>
      </c>
      <c r="AA27" s="34"/>
      <c r="AB27" s="506"/>
      <c r="AC27" s="215" t="str">
        <f>IF(AB27&lt;&gt;"",VLOOKUP(AB27,$R$11:$S$33,2,0),"")</f>
        <v/>
      </c>
      <c r="AD27" s="34"/>
      <c r="AE27" s="216" t="s">
        <v>17</v>
      </c>
      <c r="AF27" s="68"/>
      <c r="AG27" s="68"/>
      <c r="AH27" s="68"/>
      <c r="AI27" s="68"/>
      <c r="AJ27" s="68"/>
      <c r="AK27" s="68"/>
      <c r="AL27" s="68"/>
    </row>
    <row r="28" spans="1:40" ht="15.75" customHeight="1" x14ac:dyDescent="0.2">
      <c r="A28" s="82"/>
      <c r="B28" s="135"/>
      <c r="C28" s="237"/>
      <c r="D28" s="139"/>
      <c r="E28" s="139"/>
      <c r="F28" s="94"/>
      <c r="G28" s="236" t="str">
        <f>IF(A28="NON","3e","")</f>
        <v/>
      </c>
      <c r="H28" s="34"/>
      <c r="I28" s="228" t="s">
        <v>17</v>
      </c>
      <c r="J28" s="229"/>
      <c r="K28" s="34"/>
      <c r="L28" s="507" t="str">
        <f>IF(AND(V17&lt;&gt;"",V20&lt;&gt;"",Y18&lt;&gt;""),V17+V20-Y18,"")</f>
        <v/>
      </c>
      <c r="M28" s="220" t="str">
        <f>IF(L28&lt;&gt;"",VLOOKUP(L28,$R$11:$S$33,2,0),"")</f>
        <v/>
      </c>
      <c r="N28" s="213"/>
      <c r="O28" s="230" t="s">
        <v>17</v>
      </c>
      <c r="P28" s="266" t="s">
        <v>115</v>
      </c>
      <c r="Q28" s="65"/>
      <c r="R28" s="26"/>
      <c r="S28" s="25"/>
      <c r="T28" s="850" t="str">
        <f>IF($D$5&gt;=R30,"A","")</f>
        <v/>
      </c>
      <c r="U28" s="544"/>
      <c r="V28" s="78"/>
      <c r="W28" s="26"/>
      <c r="X28" s="25"/>
      <c r="Y28" s="65"/>
      <c r="Z28" s="852" t="str">
        <f>Z16</f>
        <v>E</v>
      </c>
      <c r="AA28" s="545"/>
      <c r="AB28" s="77"/>
      <c r="AC28" s="637"/>
      <c r="AD28" s="210"/>
      <c r="AE28" s="78"/>
      <c r="AF28" s="68"/>
      <c r="AG28" s="68"/>
      <c r="AH28" s="68"/>
      <c r="AI28" s="68"/>
      <c r="AJ28" s="68"/>
      <c r="AK28" s="68"/>
      <c r="AL28" s="68"/>
    </row>
    <row r="29" spans="1:40" ht="15.75" customHeight="1" x14ac:dyDescent="0.2">
      <c r="A29" s="82"/>
      <c r="B29" s="135"/>
      <c r="C29" s="237"/>
      <c r="D29" s="139"/>
      <c r="E29" s="139"/>
      <c r="F29" s="504"/>
      <c r="G29" s="220" t="str">
        <f>IF(F29&lt;&gt;"",VLOOKUP(F29,$R$11:$S$33,2,0),"")</f>
        <v/>
      </c>
      <c r="H29" s="214"/>
      <c r="I29" s="228" t="s">
        <v>17</v>
      </c>
      <c r="J29" s="231" t="s">
        <v>17</v>
      </c>
      <c r="K29" s="25"/>
      <c r="L29" s="65"/>
      <c r="M29" s="65"/>
      <c r="N29" s="25"/>
      <c r="O29" s="508" t="str">
        <f>IF(AND(S29&lt;&gt;"",S30&lt;&gt;"",V29&lt;&gt;""),R29+R30-V29,"")</f>
        <v/>
      </c>
      <c r="P29" s="220" t="str">
        <f>IF(O29&lt;&gt;"",VLOOKUP(O29,$R$11:$S$33,2,0),"")</f>
        <v/>
      </c>
      <c r="Q29" s="214"/>
      <c r="R29" s="209">
        <v>4</v>
      </c>
      <c r="S29" s="210" t="str">
        <f>IF(ISNA(VLOOKUP($S$1&amp;$T$1&amp;$U$1&amp;R29,bdd_complete,11,0)),"",VLOOKUP($S$1&amp;$T$1&amp;$U$1&amp;R29,bdd_complete,11,0)&amp;" "&amp;VLOOKUP($S$1&amp;$T$1&amp;$U$1&amp;R29,bdd_complete,12,0))</f>
        <v/>
      </c>
      <c r="T29" s="803" t="str">
        <f>IF(S29&lt;&gt;"",VLOOKUP($S$1&amp;$T$1&amp;$U$1&amp;R29,bdd_complete,13,0),"")</f>
        <v/>
      </c>
      <c r="U29" s="797" t="str">
        <f>IF(S29&lt;&gt;"",VLOOKUP($S$1&amp;$T$1&amp;$U$1&amp;R29,bdd_complete,14,0),"")</f>
        <v/>
      </c>
      <c r="V29" s="509"/>
      <c r="W29" s="215" t="str">
        <f>IF(V29&lt;&gt;"",VLOOKUP(V29,$R$11:$S$33,2,0),"")</f>
        <v/>
      </c>
      <c r="X29" s="25"/>
      <c r="Y29" s="64" t="s">
        <v>17</v>
      </c>
      <c r="Z29" s="64" t="s">
        <v>17</v>
      </c>
      <c r="AA29" s="34"/>
      <c r="AB29" s="78"/>
      <c r="AC29" s="25"/>
      <c r="AD29" s="25"/>
      <c r="AE29" s="78"/>
      <c r="AF29" s="68"/>
      <c r="AG29" s="68"/>
      <c r="AH29" s="68"/>
      <c r="AI29" s="68"/>
      <c r="AJ29" s="68"/>
      <c r="AK29" s="68"/>
      <c r="AL29" s="68"/>
    </row>
    <row r="30" spans="1:40" ht="15.75" customHeight="1" x14ac:dyDescent="0.2">
      <c r="A30" s="82"/>
      <c r="B30" s="135"/>
      <c r="C30" s="237"/>
      <c r="D30" s="236" t="str">
        <f>IF(A13="NON","3e","")</f>
        <v/>
      </c>
      <c r="E30" s="234"/>
      <c r="F30" s="235" t="s">
        <v>17</v>
      </c>
      <c r="G30" s="636"/>
      <c r="H30" s="34"/>
      <c r="I30" s="858" t="str">
        <f>I18</f>
        <v>D</v>
      </c>
      <c r="J30" s="548"/>
      <c r="K30" s="25"/>
      <c r="L30" s="504"/>
      <c r="M30" s="220" t="str">
        <f>IF(L30&lt;&gt;"",VLOOKUP(L30,$R$11:$S$33,2,0),"")</f>
        <v/>
      </c>
      <c r="N30" s="214"/>
      <c r="O30" s="221" t="s">
        <v>17</v>
      </c>
      <c r="P30" s="222" t="s">
        <v>17</v>
      </c>
      <c r="Q30" s="34"/>
      <c r="R30" s="212">
        <v>12</v>
      </c>
      <c r="S30" s="213" t="str">
        <f>IF(ISNA(VLOOKUP($S$1&amp;$T$1&amp;$U$1&amp;R30,bdd_complete,11,0)),"",VLOOKUP($S$1&amp;$T$1&amp;$U$1&amp;R30,bdd_complete,11,0)&amp;" "&amp;VLOOKUP($S$1&amp;$T$1&amp;$U$1&amp;R30,bdd_complete,12,0))</f>
        <v/>
      </c>
      <c r="T30" s="804" t="str">
        <f>IF(S30&lt;&gt;"",VLOOKUP($S$1&amp;$T$1&amp;$U$1&amp;R30,bdd_complete,13,0),"")</f>
        <v/>
      </c>
      <c r="U30" s="798" t="str">
        <f>IF(S30&lt;&gt;"",VLOOKUP($S$1&amp;$T$1&amp;$U$1&amp;R30,bdd_complete,14,0),"")</f>
        <v/>
      </c>
      <c r="V30" s="216" t="s">
        <v>17</v>
      </c>
      <c r="W30" s="240" t="s">
        <v>130</v>
      </c>
      <c r="X30" s="217"/>
      <c r="Y30" s="506"/>
      <c r="Z30" s="215" t="str">
        <f>IF(Y30&lt;&gt;"",VLOOKUP(Y30,$R$11:$S$33,2,0),"")</f>
        <v/>
      </c>
      <c r="AA30" s="214"/>
      <c r="AB30" s="216" t="s">
        <v>17</v>
      </c>
      <c r="AC30" s="57" t="s">
        <v>17</v>
      </c>
      <c r="AD30" s="25"/>
      <c r="AE30" s="78"/>
      <c r="AF30" s="68"/>
      <c r="AG30" s="68"/>
      <c r="AH30" s="68"/>
      <c r="AI30" s="68"/>
      <c r="AJ30" s="68"/>
      <c r="AK30" s="68"/>
      <c r="AL30" s="68"/>
    </row>
    <row r="31" spans="1:40" ht="15.75" customHeight="1" x14ac:dyDescent="0.2">
      <c r="A31" s="82"/>
      <c r="B31" s="135"/>
      <c r="C31" s="506"/>
      <c r="D31" s="220" t="str">
        <f>IF(C31&lt;&gt;"",VLOOKUP(C31,$R$11:$S$33,2,0),"")</f>
        <v/>
      </c>
      <c r="E31" s="214"/>
      <c r="F31" s="228" t="s">
        <v>17</v>
      </c>
      <c r="G31" s="263" t="str">
        <f>IF(OR(COUNTIF($AM$10:$AN$18,F29&amp;"."&amp;F34),COUNTIF($AM$10:$AN$18,F34&amp;"."&amp;F29)),"Combat déjà fait, il faut inverser","")</f>
        <v/>
      </c>
      <c r="H31" s="34"/>
      <c r="I31" s="224"/>
      <c r="J31" s="65"/>
      <c r="K31" s="34"/>
      <c r="L31" s="232"/>
      <c r="M31" s="636"/>
      <c r="N31" s="34"/>
      <c r="O31" s="858" t="str">
        <f>IF(AND(S30&lt;&gt;"",S33&lt;&gt;""),"B","")</f>
        <v/>
      </c>
      <c r="P31" s="546"/>
      <c r="Q31" s="65"/>
      <c r="R31" s="26"/>
      <c r="S31" s="25"/>
      <c r="T31" s="850" t="str">
        <f>IF($D$5&gt;=R33,"A","")</f>
        <v/>
      </c>
      <c r="U31" s="544"/>
      <c r="V31" s="218"/>
      <c r="W31" s="851" t="str">
        <f>W13</f>
        <v>B</v>
      </c>
      <c r="X31" s="545"/>
      <c r="Y31" s="65"/>
      <c r="Z31" s="633"/>
      <c r="AA31" s="25"/>
      <c r="AB31" s="78"/>
      <c r="AC31" s="25"/>
      <c r="AD31" s="25"/>
      <c r="AE31" s="78"/>
      <c r="AF31" s="68"/>
      <c r="AG31" s="68"/>
      <c r="AH31" s="68"/>
      <c r="AI31" s="68"/>
      <c r="AJ31" s="68"/>
      <c r="AK31" s="68"/>
      <c r="AL31" s="68"/>
    </row>
    <row r="32" spans="1:40" ht="15.75" customHeight="1" x14ac:dyDescent="0.2">
      <c r="A32" s="82"/>
      <c r="B32" s="82"/>
      <c r="C32" s="262" t="s">
        <v>17</v>
      </c>
      <c r="D32" s="636"/>
      <c r="E32" s="34"/>
      <c r="F32" s="858" t="s">
        <v>456</v>
      </c>
      <c r="G32" s="511"/>
      <c r="H32" s="34"/>
      <c r="I32" s="505"/>
      <c r="J32" s="220" t="str">
        <f>IF(I32&lt;&gt;"",VLOOKUP(I32,$R$11:$S$33,2,0),"")</f>
        <v/>
      </c>
      <c r="K32" s="214"/>
      <c r="L32" s="238" t="s">
        <v>17</v>
      </c>
      <c r="M32" s="239" t="s">
        <v>17</v>
      </c>
      <c r="N32" s="34"/>
      <c r="O32" s="507" t="str">
        <f>IF(AND(S32&lt;&gt;"",S33&lt;&gt;"",V32&lt;&gt;""),R32+R33-V32,"")</f>
        <v/>
      </c>
      <c r="P32" s="220" t="str">
        <f>IF(O32&lt;&gt;"",VLOOKUP(O32,$R$11:$S$33,2,0),"")</f>
        <v/>
      </c>
      <c r="Q32" s="214"/>
      <c r="R32" s="209">
        <v>8</v>
      </c>
      <c r="S32" s="210" t="str">
        <f>IF(ISNA(VLOOKUP($S$1&amp;$T$1&amp;$U$1&amp;R32,bdd_complete,11,0)),"",VLOOKUP($S$1&amp;$T$1&amp;$U$1&amp;R32,bdd_complete,11,0)&amp;" "&amp;VLOOKUP($S$1&amp;$T$1&amp;$U$1&amp;R32,bdd_complete,12,0))</f>
        <v/>
      </c>
      <c r="T32" s="803" t="str">
        <f>IF(S32&lt;&gt;"",VLOOKUP($S$1&amp;$T$1&amp;$U$1&amp;R32,bdd_complete,13,0),"")</f>
        <v/>
      </c>
      <c r="U32" s="797" t="str">
        <f>IF(S32&lt;&gt;"",VLOOKUP($S$1&amp;$T$1&amp;$U$1&amp;R32,bdd_complete,14,0),"")</f>
        <v/>
      </c>
      <c r="V32" s="509"/>
      <c r="W32" s="215" t="str">
        <f>IF(V32&lt;&gt;"",VLOOKUP(V32,$R$11:$S$33,2,0),"")</f>
        <v/>
      </c>
      <c r="X32" s="214"/>
      <c r="Y32" s="64" t="s">
        <v>17</v>
      </c>
      <c r="Z32" s="57" t="s">
        <v>17</v>
      </c>
      <c r="AA32" s="25"/>
      <c r="AB32" s="78"/>
      <c r="AC32" s="25"/>
      <c r="AD32" s="25"/>
      <c r="AE32" s="78"/>
      <c r="AF32" s="68"/>
      <c r="AG32" s="68"/>
      <c r="AH32" s="68"/>
      <c r="AI32" s="68"/>
      <c r="AJ32" s="68"/>
      <c r="AK32" s="68"/>
      <c r="AL32" s="68"/>
    </row>
    <row r="33" spans="1:38" ht="15.75" customHeight="1" x14ac:dyDescent="0.2">
      <c r="A33" s="82"/>
      <c r="B33" s="82"/>
      <c r="C33" s="139"/>
      <c r="E33" s="234"/>
      <c r="F33" s="224"/>
      <c r="H33" s="65"/>
      <c r="I33" s="258"/>
      <c r="J33" s="636"/>
      <c r="K33" s="34"/>
      <c r="L33" s="855" t="str">
        <f>IF(S30&lt;&gt;"","D","")</f>
        <v/>
      </c>
      <c r="M33" s="546"/>
      <c r="N33" s="65"/>
      <c r="O33" s="93"/>
      <c r="P33" s="93"/>
      <c r="Q33" s="34"/>
      <c r="R33" s="212">
        <v>16</v>
      </c>
      <c r="S33" s="213" t="str">
        <f>IF(ISNA(VLOOKUP($S$1&amp;$T$1&amp;$U$1&amp;R33,bdd_complete,11,0)),"",VLOOKUP($S$1&amp;$T$1&amp;$U$1&amp;R33,bdd_complete,11,0)&amp;" "&amp;VLOOKUP($S$1&amp;$T$1&amp;$U$1&amp;R33,bdd_complete,12,0))</f>
        <v/>
      </c>
      <c r="T33" s="804" t="str">
        <f>IF(S33&lt;&gt;"",VLOOKUP($S$1&amp;$T$1&amp;$U$1&amp;R33,bdd_complete,13,0),"")</f>
        <v/>
      </c>
      <c r="U33" s="798" t="str">
        <f>IF(S33&lt;&gt;"",VLOOKUP($S$1&amp;$T$1&amp;$U$1&amp;R33,bdd_complete,14,0),"")</f>
        <v/>
      </c>
      <c r="V33" s="219" t="s">
        <v>17</v>
      </c>
      <c r="W33" s="633"/>
      <c r="X33" s="25"/>
      <c r="Y33" s="65"/>
      <c r="Z33" s="25"/>
      <c r="AA33" s="25"/>
      <c r="AB33" s="78"/>
      <c r="AC33" s="25"/>
      <c r="AD33" s="25"/>
      <c r="AE33" s="78"/>
      <c r="AF33" s="68"/>
      <c r="AG33" s="68"/>
      <c r="AH33" s="68"/>
      <c r="AI33" s="68"/>
      <c r="AJ33" s="68"/>
      <c r="AK33" s="68"/>
      <c r="AL33" s="68"/>
    </row>
    <row r="34" spans="1:38" ht="15.75" customHeight="1" x14ac:dyDescent="0.2">
      <c r="A34" s="82"/>
      <c r="B34" s="82"/>
      <c r="C34" s="139"/>
      <c r="D34" s="139"/>
      <c r="E34" s="234"/>
      <c r="F34" s="505" t="str">
        <f>IF(AND(Y12&lt;&gt;"",Y18&lt;&gt;"",AB15&lt;&gt;""),Y12+Y18-AB15,"")</f>
        <v/>
      </c>
      <c r="G34" s="220" t="str">
        <f>IF(F34&lt;&gt;"",VLOOKUP(F34,$R$11:$S$33,2,0),"")</f>
        <v/>
      </c>
      <c r="H34" s="213"/>
      <c r="I34" s="259" t="s">
        <v>17</v>
      </c>
      <c r="J34" s="266" t="s">
        <v>131</v>
      </c>
      <c r="K34" s="34"/>
      <c r="L34" s="507" t="str">
        <f>IF(AND(V11&lt;&gt;"",V14&lt;&gt;"",Y12&lt;&gt;""),V11+V14-Y12,"")</f>
        <v/>
      </c>
      <c r="M34" s="220" t="str">
        <f>IF(L34&lt;&gt;"",VLOOKUP(L34,$R$11:$S$33,2,0),"")</f>
        <v/>
      </c>
      <c r="N34" s="213"/>
      <c r="O34" s="242" t="s">
        <v>17</v>
      </c>
      <c r="P34" s="267" t="s">
        <v>113</v>
      </c>
      <c r="Q34" s="65"/>
      <c r="R34" s="26"/>
      <c r="S34" s="25"/>
      <c r="T34" s="25"/>
      <c r="U34" s="25"/>
      <c r="V34" s="78"/>
      <c r="W34" s="26"/>
      <c r="X34" s="25"/>
      <c r="Y34" s="65"/>
      <c r="Z34" s="25"/>
      <c r="AA34" s="25"/>
      <c r="AB34" s="78"/>
      <c r="AC34" s="25"/>
      <c r="AD34" s="25"/>
      <c r="AE34" s="78"/>
      <c r="AF34" s="74" t="s">
        <v>17</v>
      </c>
      <c r="AG34" s="74" t="s">
        <v>17</v>
      </c>
      <c r="AH34" s="74" t="s">
        <v>17</v>
      </c>
      <c r="AI34" s="74" t="s">
        <v>17</v>
      </c>
      <c r="AJ34" s="74" t="s">
        <v>17</v>
      </c>
      <c r="AK34" s="74" t="s">
        <v>17</v>
      </c>
      <c r="AL34" s="74" t="s">
        <v>17</v>
      </c>
    </row>
    <row r="35" spans="1:38" ht="12" x14ac:dyDescent="0.2">
      <c r="A35" s="82"/>
      <c r="B35" s="82"/>
      <c r="C35" s="139"/>
      <c r="D35" s="139"/>
      <c r="E35" s="237"/>
      <c r="R35" s="662"/>
      <c r="AE35" s="78"/>
    </row>
    <row r="36" spans="1:38" ht="12" customHeight="1" x14ac:dyDescent="0.2">
      <c r="R36" s="662"/>
      <c r="AE36" s="78"/>
    </row>
    <row r="37" spans="1:38" ht="12" customHeight="1" x14ac:dyDescent="0.2">
      <c r="R37" s="662"/>
    </row>
  </sheetData>
  <customSheetViews>
    <customSheetView guid="{B300DD06-F104-4546-A761-DC6A728866C9}" showGridLines="0" fitToPage="1" hiddenRows="1" hiddenColumns="1" topLeftCell="A7">
      <selection activeCell="U11" sqref="U11"/>
      <pageMargins left="0" right="0" top="0" bottom="0" header="0" footer="0"/>
      <printOptions horizontalCentered="1" verticalCentered="1"/>
      <pageSetup paperSize="9" scale="78" orientation="landscape" r:id="rId1"/>
    </customSheetView>
  </customSheetViews>
  <mergeCells count="2">
    <mergeCell ref="R5:U5"/>
    <mergeCell ref="C6:D6"/>
  </mergeCells>
  <conditionalFormatting sqref="AI17:AI22">
    <cfRule type="expression" dxfId="11" priority="22" stopIfTrue="1">
      <formula>ISERROR(AI17)</formula>
    </cfRule>
  </conditionalFormatting>
  <conditionalFormatting sqref="U13 U16 U19 U22 U25 U28 U31 P13 P19 P25 P31 M21 M27 M33">
    <cfRule type="notContainsBlanks" dxfId="10" priority="16">
      <formula>LEN(TRIM(M13))&gt;0</formula>
    </cfRule>
  </conditionalFormatting>
  <conditionalFormatting sqref="C25:E25">
    <cfRule type="expression" dxfId="9" priority="24">
      <formula>$A$13="oui"</formula>
    </cfRule>
  </conditionalFormatting>
  <conditionalFormatting sqref="B20:B31">
    <cfRule type="expression" dxfId="8" priority="25">
      <formula>$A$13="OUI"</formula>
    </cfRule>
  </conditionalFormatting>
  <conditionalFormatting sqref="G26">
    <cfRule type="expression" dxfId="7" priority="26">
      <formula>$A$13="OUI"</formula>
    </cfRule>
  </conditionalFormatting>
  <conditionalFormatting sqref="C25">
    <cfRule type="expression" dxfId="6" priority="1">
      <formula>$A$13="oui"</formula>
    </cfRule>
  </conditionalFormatting>
  <dataValidations count="22">
    <dataValidation type="custom" allowBlank="1" showInputMessage="1" showErrorMessage="1" errorTitle="Erreur de saisie" error="Numéro incorrect !" sqref="I14 I26">
      <formula1>OR(I14=L12,I14=L16)</formula1>
    </dataValidation>
    <dataValidation type="custom" allowBlank="1" showInputMessage="1" showErrorMessage="1" errorTitle="Erreur de saisie" error="Numéro incorrect !" sqref="L12 L18 L24 L30">
      <formula1>OR(L12=O11,L12=O14)</formula1>
    </dataValidation>
    <dataValidation type="custom" allowBlank="1" showInputMessage="1" showErrorMessage="1" errorTitle="Erreur de saisie" error="Numéro incorrect !" sqref="AB21">
      <formula1>OR(AB21=AB15,AB21=AB27)</formula1>
    </dataValidation>
    <dataValidation type="custom" allowBlank="1" showInputMessage="1" showErrorMessage="1" errorTitle="Erreur de saisie" error="Numéro incorrect !" sqref="AB15 AB27">
      <formula1>OR(AB15=Y12,AB15=Y18)</formula1>
    </dataValidation>
    <dataValidation type="custom" allowBlank="1" showInputMessage="1" showErrorMessage="1" errorTitle="Erreur de saisie" error="Numéro incorrect !" sqref="Y12 Y18 Y24 Y30">
      <formula1>OR(Y12=V11,Y12=V14)</formula1>
    </dataValidation>
    <dataValidation type="custom" allowBlank="1" showInputMessage="1" showErrorMessage="1" errorTitle="Erreur de saisie" error="Numéro incorrect !" sqref="V11 V14 V17 V20 V23 V26 V29 V32">
      <formula1>OR(V11=R11,V11=R12)</formula1>
    </dataValidation>
    <dataValidation type="custom" allowBlank="1" showInputMessage="1" showErrorMessage="1" errorTitle="Erreur de saisie" error="Numéro incorrect !" sqref="C25">
      <formula1>OR(C25=C14,C25=#REF!)</formula1>
    </dataValidation>
    <dataValidation allowBlank="1" showInputMessage="1" showErrorMessage="1" prompt="Choisir dans le menu &quot;A, B, C, D&quot; (répercuté sur bulletin de pointage)" sqref="A14"/>
    <dataValidation type="list" errorStyle="information" showInputMessage="1" showErrorMessage="1" errorTitle="ERREUR" error="DDDD" prompt="Choisir dans le menu &quot;A, B, C, D&quot; (répercuté sur bulletin de pointage)" sqref="A15">
      <formula1>"A,B,C,D"</formula1>
    </dataValidation>
    <dataValidation allowBlank="1" showInputMessage="1" showErrorMessage="1" prompt="Choisir dans le menu &quot;OUI&quot; ou &quot;NON&quot;" sqref="A12"/>
    <dataValidation type="list" errorStyle="information" showInputMessage="1" showErrorMessage="1" errorTitle="ERREUR" error="DDDD" prompt="Choisir dans le menu &quot;OUI&quot; ou &quot;NON&quot;" sqref="A13">
      <formula1>"OUI,NON"</formula1>
    </dataValidation>
    <dataValidation allowBlank="1" showInputMessage="1" showErrorMessage="1" prompt="Par double clic, création d'un fichier PDF qui sera situé dans le même répertoire" sqref="A11"/>
    <dataValidation allowBlank="1" showInputMessage="1" showErrorMessage="1" prompt="Formule particulière qui prend en compte les éventuelles inversions en Rep3 ou Finale 3e-5e (si combat a déjà eu lieu)" sqref="AG17:AG18"/>
    <dataValidation allowBlank="1" showInputMessage="1" showErrorMessage="1" prompt="Affichage non automatique du repéché afin de modifier en cas d'inversion (si combat a déjà eu lieu)" sqref="F22 F34"/>
    <dataValidation allowBlank="1" showInputMessage="1" showErrorMessage="1" prompt="Si les 2 lutteurs se sont déjà rencontrés il faut inverser les lutteurs &quot;bleus&quot;" sqref="F17"/>
    <dataValidation allowBlank="1" showInputMessage="1" showErrorMessage="1" promptTitle="IMPORTANT" prompt="Si les 2 lutteurs se sont déjà rencontrés il faut inverser les lutteurs &quot;bleus&quot;" sqref="F29"/>
    <dataValidation allowBlank="1" showInputMessage="1" showErrorMessage="1" prompt="Numéro affiché automatiquement quand le N° des 1/4 finales est saisi" sqref="O11 O14 O17 O20 O23 O26 O29 O32"/>
    <dataValidation allowBlank="1" showInputMessage="1" showErrorMessage="1" prompt="Numéro affiché automatiquement (perdant du 1/4 finale 1D)" sqref="L16"/>
    <dataValidation allowBlank="1" showInputMessage="1" showErrorMessage="1" prompt="Numéro affiché automatiquement (perdant du 1/4 finale 1C)" sqref="L22"/>
    <dataValidation allowBlank="1" showInputMessage="1" showErrorMessage="1" prompt="Numéro affiché automatiquement (perdant du 1/4 finale 1B)" sqref="L28"/>
    <dataValidation allowBlank="1" showInputMessage="1" showErrorMessage="1" prompt="Numéro affiché automatiquement (perdant du 1/4 finale 1A)" sqref="L34"/>
    <dataValidation allowBlank="1" showInputMessage="1" showErrorMessage="1" prompt="IMPRESSION DES COMBATS DU TOUR EN DOUBLE CLIQUANT" sqref="J7 G7 X7 AA7 S7:T7 AD7 P7 M7"/>
  </dataValidations>
  <printOptions horizontalCentered="1" verticalCentered="1"/>
  <pageMargins left="0" right="0" top="0" bottom="0" header="0" footer="0"/>
  <pageSetup paperSize="9" scale="78" orientation="landscape" r:id="rId2"/>
  <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2">
    <tabColor rgb="FFFFFF00"/>
    <pageSetUpPr fitToPage="1"/>
  </sheetPr>
  <dimension ref="A1:AX60"/>
  <sheetViews>
    <sheetView showGridLines="0" topLeftCell="A13" zoomScale="120" zoomScaleNormal="120" workbookViewId="0">
      <selection activeCell="F42" sqref="F42"/>
    </sheetView>
  </sheetViews>
  <sheetFormatPr baseColWidth="10" defaultColWidth="0" defaultRowHeight="12" zeroHeight="1" x14ac:dyDescent="0.2"/>
  <cols>
    <col min="1" max="1" width="8.375" style="14" customWidth="1"/>
    <col min="2" max="2" width="0.625" style="14" customWidth="1"/>
    <col min="3" max="3" width="1.875" style="14" customWidth="1"/>
    <col min="4" max="4" width="2.625" style="14" customWidth="1"/>
    <col min="5" max="5" width="5.625" style="14" customWidth="1"/>
    <col min="6" max="6" width="1.875" style="23" customWidth="1"/>
    <col min="7" max="7" width="2.625" style="14" customWidth="1"/>
    <col min="8" max="8" width="5.625" style="14" customWidth="1"/>
    <col min="9" max="9" width="1.875" style="23" customWidth="1"/>
    <col min="10" max="10" width="2.625" style="22" customWidth="1"/>
    <col min="11" max="11" width="5.625" style="14" customWidth="1"/>
    <col min="12" max="12" width="1.875" style="23" customWidth="1"/>
    <col min="13" max="13" width="2.625" style="15" customWidth="1"/>
    <col min="14" max="14" width="5.625" style="14" customWidth="1"/>
    <col min="15" max="15" width="1.875" style="23" customWidth="1"/>
    <col min="16" max="16" width="2.625" style="23" customWidth="1"/>
    <col min="17" max="17" width="5.625" style="14" customWidth="1"/>
    <col min="18" max="18" width="1.875" style="14" customWidth="1"/>
    <col min="19" max="19" width="2.625" style="15" customWidth="1"/>
    <col min="20" max="20" width="5.625" style="14" customWidth="1"/>
    <col min="21" max="21" width="1.875" style="22" customWidth="1"/>
    <col min="22" max="22" width="2.625" style="21" customWidth="1"/>
    <col min="23" max="23" width="5.625" style="14" customWidth="1"/>
    <col min="24" max="24" width="2.125" style="20" customWidth="1"/>
    <col min="25" max="25" width="12.875" style="14" customWidth="1"/>
    <col min="26" max="26" width="9.25" style="14" customWidth="1"/>
    <col min="27" max="27" width="2.75" style="14" customWidth="1"/>
    <col min="28" max="28" width="1.875" style="15" customWidth="1"/>
    <col min="29" max="29" width="5.625" style="19" customWidth="1"/>
    <col min="30" max="30" width="2.625" style="17" customWidth="1"/>
    <col min="31" max="31" width="1.875" style="18" customWidth="1"/>
    <col min="32" max="32" width="5.625" style="14" customWidth="1"/>
    <col min="33" max="33" width="2.625" style="17" customWidth="1"/>
    <col min="34" max="34" width="1.875" style="16" customWidth="1"/>
    <col min="35" max="35" width="5.625" style="14" customWidth="1"/>
    <col min="36" max="36" width="2.625" style="17" customWidth="1"/>
    <col min="37" max="37" width="1.875" style="16" customWidth="1"/>
    <col min="38" max="38" width="5.625" style="14" customWidth="1"/>
    <col min="39" max="39" width="2.625" style="14" customWidth="1"/>
    <col min="40" max="40" width="1.875" style="15" customWidth="1"/>
    <col min="41" max="41" width="0.875" style="15" customWidth="1"/>
    <col min="42" max="42" width="1.75" style="14" customWidth="1"/>
    <col min="43" max="43" width="2.75" style="14" bestFit="1" customWidth="1"/>
    <col min="44" max="44" width="10" style="14" customWidth="1"/>
    <col min="45" max="45" width="5.125" style="14" customWidth="1"/>
    <col min="46" max="46" width="2.5" style="14" customWidth="1"/>
    <col min="47" max="47" width="5.25" style="14" customWidth="1"/>
    <col min="48" max="50" width="3.625" style="14" hidden="1" customWidth="1"/>
    <col min="51" max="16384" width="11" style="14" hidden="1"/>
  </cols>
  <sheetData>
    <row r="1" spans="1:50" hidden="1" x14ac:dyDescent="0.2">
      <c r="X1" s="662"/>
      <c r="Y1" s="718"/>
      <c r="Z1" s="201"/>
      <c r="AA1" s="202"/>
    </row>
    <row r="2" spans="1:50" hidden="1" x14ac:dyDescent="0.2">
      <c r="U2" s="15"/>
      <c r="V2" s="117" t="s">
        <v>84</v>
      </c>
      <c r="W2" s="719"/>
      <c r="X2" s="720"/>
      <c r="Y2" s="120" t="str">
        <f>IF(X2&lt;&gt;"",VLOOKUP(X2,X11:AA57,2,0),"")</f>
        <v/>
      </c>
      <c r="Z2" s="119" t="str">
        <f>IF(X2&lt;&gt;"",VLOOKUP(X2,X11:AA57,3,0),"")</f>
        <v/>
      </c>
      <c r="AA2" s="118" t="str">
        <f>IF(X2&lt;&gt;"",VLOOKUP(X2,X11:AA57,4,0),"")</f>
        <v/>
      </c>
    </row>
    <row r="3" spans="1:50" hidden="1" x14ac:dyDescent="0.2">
      <c r="T3" s="117" t="s">
        <v>85</v>
      </c>
      <c r="U3" s="721"/>
      <c r="V3" s="116"/>
      <c r="W3" s="200" t="s">
        <v>120</v>
      </c>
      <c r="X3" s="722" t="s">
        <v>17</v>
      </c>
      <c r="Y3" s="115" t="str">
        <f>IF(X3&lt;&gt;"",VLOOKUP(X3,X11:AA57,2,0),"")</f>
        <v/>
      </c>
      <c r="Z3" s="114" t="str">
        <f>IF(X3&lt;&gt;"",VLOOKUP(X3,X11:AA57,3,0),"")</f>
        <v/>
      </c>
      <c r="AA3" s="113" t="str">
        <f>IF(X3&lt;&gt;"",VLOOKUP(X3,X11:AA57,4,0),"")</f>
        <v/>
      </c>
      <c r="AH3" s="108"/>
    </row>
    <row r="4" spans="1:50" ht="19.5" customHeight="1" x14ac:dyDescent="0.2">
      <c r="A4" s="41" t="str">
        <f>IF(OR(A5&lt;17,A5&gt;32),"mauvais_tableau","tab32")</f>
        <v>mauvais_tableau</v>
      </c>
      <c r="B4" s="25"/>
      <c r="V4" s="112"/>
      <c r="W4" s="40"/>
      <c r="X4" s="662"/>
      <c r="Y4" s="111"/>
      <c r="Z4" s="110"/>
      <c r="AA4" s="110"/>
      <c r="AD4" s="109"/>
      <c r="AJ4" s="109"/>
      <c r="AK4" s="108"/>
    </row>
    <row r="5" spans="1:50" ht="18" customHeight="1" x14ac:dyDescent="0.2">
      <c r="A5" s="580">
        <f>D5</f>
        <v>0</v>
      </c>
      <c r="B5" s="25"/>
      <c r="C5" s="203"/>
      <c r="D5" s="203">
        <f>SUMPRODUCT((recap!C7:C46=Y1)*(recap!D7:D46=Z1)*(recap!E7:E46=AA1)*recap!J7:J46)</f>
        <v>0</v>
      </c>
      <c r="E5" s="203"/>
      <c r="F5" s="203"/>
      <c r="G5" s="203"/>
      <c r="M5" s="107"/>
      <c r="R5" s="6"/>
      <c r="S5" s="6"/>
      <c r="T5" s="6"/>
      <c r="U5" s="6"/>
      <c r="V5" s="106"/>
      <c r="W5" s="89"/>
      <c r="X5" s="877" t="str">
        <f>Y1&amp;" "&amp;Z1&amp;" - "&amp;AA1&amp;" KG"</f>
        <v xml:space="preserve">  -  KG</v>
      </c>
      <c r="Y5" s="877"/>
      <c r="Z5" s="877"/>
      <c r="AA5" s="877"/>
      <c r="AB5" s="24"/>
      <c r="AM5" s="475" t="str">
        <f>Nature_competition</f>
        <v>COUPE DE DREUX MINIME CADET LUTTE LIBRE &amp; FEMININE - 26/11/2017</v>
      </c>
    </row>
    <row r="6" spans="1:50" x14ac:dyDescent="0.2">
      <c r="B6" s="25"/>
      <c r="X6" s="662"/>
      <c r="AB6" s="24"/>
    </row>
    <row r="7" spans="1:50" s="91" customFormat="1" ht="12.75" customHeight="1" x14ac:dyDescent="0.15">
      <c r="B7" s="138"/>
      <c r="C7" s="617"/>
      <c r="D7" s="618"/>
      <c r="E7" s="618"/>
      <c r="F7" s="618"/>
      <c r="G7" s="608">
        <v>6</v>
      </c>
      <c r="H7" s="105" t="s">
        <v>17</v>
      </c>
      <c r="I7" s="618"/>
      <c r="J7" s="608">
        <v>6</v>
      </c>
      <c r="K7" s="105" t="s">
        <v>17</v>
      </c>
      <c r="L7" s="618"/>
      <c r="M7" s="608">
        <v>6</v>
      </c>
      <c r="N7" s="105" t="s">
        <v>17</v>
      </c>
      <c r="O7" s="618"/>
      <c r="P7" s="608">
        <v>6</v>
      </c>
      <c r="Q7" s="105" t="s">
        <v>17</v>
      </c>
      <c r="R7" s="619"/>
      <c r="S7" s="608">
        <v>6</v>
      </c>
      <c r="T7" s="105" t="s">
        <v>17</v>
      </c>
      <c r="U7" s="618"/>
      <c r="V7" s="608">
        <v>6</v>
      </c>
      <c r="W7" s="105" t="s">
        <v>17</v>
      </c>
      <c r="X7" s="191"/>
      <c r="Y7" s="609">
        <v>6</v>
      </c>
      <c r="Z7" s="62"/>
      <c r="AA7" s="62"/>
      <c r="AB7" s="104" t="s">
        <v>17</v>
      </c>
      <c r="AC7" s="620" t="s">
        <v>17</v>
      </c>
      <c r="AD7" s="608">
        <v>6</v>
      </c>
      <c r="AE7" s="620" t="s">
        <v>17</v>
      </c>
      <c r="AF7" s="620" t="s">
        <v>17</v>
      </c>
      <c r="AG7" s="608">
        <v>6</v>
      </c>
      <c r="AH7" s="621" t="s">
        <v>17</v>
      </c>
      <c r="AI7" s="620" t="s">
        <v>17</v>
      </c>
      <c r="AJ7" s="608">
        <v>6</v>
      </c>
      <c r="AK7" s="621" t="s">
        <v>17</v>
      </c>
      <c r="AL7" s="620" t="s">
        <v>17</v>
      </c>
      <c r="AM7" s="608">
        <v>6</v>
      </c>
      <c r="AN7" s="103" t="s">
        <v>17</v>
      </c>
      <c r="AO7" s="103"/>
      <c r="AV7" s="192" t="s">
        <v>118</v>
      </c>
    </row>
    <row r="8" spans="1:50" s="75" customFormat="1" ht="11.25" x14ac:dyDescent="0.15">
      <c r="B8" s="86"/>
      <c r="C8" s="86"/>
      <c r="D8" s="100" t="str">
        <f>IF(A14="OUI","FINALE 3-4","")</f>
        <v/>
      </c>
      <c r="E8" s="98"/>
      <c r="F8" s="102"/>
      <c r="G8" s="100" t="str">
        <f>IF(A14="OUI","REP 6","FINALE 3-5")</f>
        <v>FINALE 3-5</v>
      </c>
      <c r="H8" s="98"/>
      <c r="I8" s="98"/>
      <c r="J8" s="100" t="s">
        <v>137</v>
      </c>
      <c r="K8" s="98"/>
      <c r="L8" s="101"/>
      <c r="M8" s="100" t="s">
        <v>138</v>
      </c>
      <c r="N8" s="98"/>
      <c r="O8" s="98"/>
      <c r="P8" s="100" t="s">
        <v>119</v>
      </c>
      <c r="Q8" s="98"/>
      <c r="R8" s="98"/>
      <c r="S8" s="100" t="s">
        <v>120</v>
      </c>
      <c r="T8" s="98"/>
      <c r="U8" s="98"/>
      <c r="V8" s="100" t="s">
        <v>108</v>
      </c>
      <c r="W8" s="98"/>
      <c r="X8" s="499"/>
      <c r="Y8" s="603" t="s">
        <v>59</v>
      </c>
      <c r="Z8" s="499"/>
      <c r="AA8" s="499"/>
      <c r="AB8" s="99"/>
      <c r="AC8" s="98"/>
      <c r="AD8" s="97" t="s">
        <v>139</v>
      </c>
      <c r="AE8" s="98"/>
      <c r="AF8" s="98"/>
      <c r="AG8" s="97" t="s">
        <v>121</v>
      </c>
      <c r="AH8" s="99"/>
      <c r="AI8" s="98"/>
      <c r="AJ8" s="97" t="s">
        <v>109</v>
      </c>
      <c r="AK8" s="99"/>
      <c r="AL8" s="98"/>
      <c r="AM8" s="97" t="s">
        <v>110</v>
      </c>
      <c r="AN8" s="96"/>
      <c r="AO8" s="96"/>
      <c r="AV8" s="193" t="s">
        <v>122</v>
      </c>
    </row>
    <row r="9" spans="1:50" s="89" customFormat="1" x14ac:dyDescent="0.2">
      <c r="A9" s="604" t="s">
        <v>111</v>
      </c>
      <c r="B9" s="14"/>
      <c r="C9" s="86"/>
      <c r="F9" s="24"/>
      <c r="I9" s="24"/>
      <c r="J9" s="95"/>
      <c r="K9" s="14"/>
      <c r="L9" s="23"/>
      <c r="M9" s="94"/>
      <c r="N9" s="92"/>
      <c r="O9" s="23"/>
      <c r="P9" s="23"/>
      <c r="Q9" s="92"/>
      <c r="R9" s="25"/>
      <c r="S9" s="78"/>
      <c r="T9" s="92"/>
      <c r="U9" s="94"/>
      <c r="V9" s="93"/>
      <c r="W9" s="92"/>
      <c r="X9" s="92"/>
      <c r="Y9" s="25"/>
      <c r="Z9" s="86"/>
      <c r="AA9" s="25"/>
      <c r="AB9" s="24"/>
      <c r="AC9" s="91"/>
      <c r="AD9" s="17"/>
      <c r="AE9" s="18"/>
      <c r="AF9" s="86"/>
      <c r="AG9" s="17"/>
      <c r="AH9" s="16"/>
      <c r="AI9" s="86"/>
      <c r="AJ9" s="17"/>
      <c r="AK9" s="16"/>
      <c r="AL9" s="14"/>
      <c r="AN9" s="90"/>
      <c r="AO9" s="90"/>
      <c r="AV9" s="75"/>
      <c r="AW9" s="75"/>
      <c r="AX9" s="75"/>
    </row>
    <row r="10" spans="1:50" ht="11.1" customHeight="1" thickBot="1" x14ac:dyDescent="0.25">
      <c r="A10" s="140"/>
      <c r="B10" s="25"/>
      <c r="C10" s="25"/>
      <c r="K10" s="25"/>
      <c r="M10" s="78"/>
      <c r="N10" s="25"/>
      <c r="Q10" s="25"/>
      <c r="R10" s="65"/>
      <c r="S10" s="77"/>
      <c r="T10" s="25"/>
      <c r="U10" s="25"/>
      <c r="V10" s="65"/>
      <c r="X10" s="38"/>
      <c r="Y10" s="613" t="s">
        <v>93</v>
      </c>
      <c r="Z10" s="847" t="s">
        <v>167</v>
      </c>
      <c r="AA10" s="541"/>
      <c r="AB10" s="16"/>
      <c r="AC10" s="136"/>
      <c r="AF10" s="25"/>
      <c r="AI10" s="25"/>
      <c r="AL10" s="25"/>
      <c r="AP10" s="189" t="s">
        <v>116</v>
      </c>
      <c r="AQ10" s="191" t="s">
        <v>117</v>
      </c>
      <c r="AV10" s="717" t="s">
        <v>123</v>
      </c>
      <c r="AW10" s="194" t="s">
        <v>140</v>
      </c>
      <c r="AX10" s="195" t="s">
        <v>124</v>
      </c>
    </row>
    <row r="11" spans="1:50" ht="11.1" customHeight="1" thickTop="1" thickBot="1" x14ac:dyDescent="0.25">
      <c r="A11" s="579" t="s">
        <v>112</v>
      </c>
      <c r="B11" s="25"/>
      <c r="K11" s="25"/>
      <c r="M11" s="78"/>
      <c r="N11" s="25"/>
      <c r="Q11" s="25"/>
      <c r="R11" s="65"/>
      <c r="S11" s="65"/>
      <c r="U11" s="512" t="str">
        <f>IF(AND(Y11&lt;&gt;"",Y12&lt;&gt;"",AB11&lt;&gt;""),X11+X12-AB11,"")</f>
        <v/>
      </c>
      <c r="V11" s="45" t="str">
        <f>IF(U11&lt;&gt;"",VLOOKUP(U11,$X$11:$Y$57,2,0),"")</f>
        <v/>
      </c>
      <c r="W11" s="49"/>
      <c r="X11" s="48">
        <v>1</v>
      </c>
      <c r="Y11" s="47" t="str">
        <f>IF(ISNA(VLOOKUP($Y$1&amp;$Z$1&amp;$AA$1&amp;X11,bdd_complete,11,0)),"",VLOOKUP($Y$1&amp;$Z$1&amp;$AA$1&amp;X11,bdd_complete,11,0)&amp;" "&amp;VLOOKUP($Y$1&amp;$Z$1&amp;$AA$1&amp;X11,bdd_complete,12,0))</f>
        <v/>
      </c>
      <c r="Z11" s="805" t="str">
        <f>IF(Y11&lt;&gt;"",VLOOKUP($Y$1&amp;$Z$1&amp;$AA$1&amp;X11,bdd_complete,13,0),"")</f>
        <v/>
      </c>
      <c r="AA11" s="806" t="str">
        <f>IF(Y11&lt;&gt;"",VLOOKUP($Y$1&amp;$Z$1&amp;$AA$1&amp;X11,bdd_complete,14,0),"")</f>
        <v/>
      </c>
      <c r="AB11" s="518"/>
      <c r="AC11" s="45" t="str">
        <f>IF(AB11&lt;&gt;"",VLOOKUP(AB11,$X$11:$Y$57,2,0),"")</f>
        <v/>
      </c>
      <c r="AE11" s="44" t="s">
        <v>17</v>
      </c>
      <c r="AF11" s="57" t="s">
        <v>17</v>
      </c>
      <c r="AI11" s="25"/>
      <c r="AL11" s="25"/>
      <c r="AP11" s="765" t="str">
        <f>IF(AK34&lt;&gt;"",AK34,"")</f>
        <v/>
      </c>
      <c r="AQ11" s="766">
        <v>1</v>
      </c>
      <c r="AR11" s="131" t="str">
        <f>IF(AND(AP11&lt;&gt;"",AQ11&lt;&gt;""),VLOOKUP(AP11,$X$11:$AA$57,2,0),"")</f>
        <v/>
      </c>
      <c r="AS11" s="809" t="str">
        <f>IF(AR11&lt;&gt;"",VLOOKUP(AP11,$X$11:$AA$57,3,0),"")</f>
        <v/>
      </c>
      <c r="AT11" s="810" t="str">
        <f>IF(AR11&lt;&gt;"",VLOOKUP(AP11,$X$11:$AA$57,4,0),"")</f>
        <v/>
      </c>
      <c r="AU11" s="43" t="s">
        <v>17</v>
      </c>
      <c r="AV11" s="196" t="s">
        <v>141</v>
      </c>
      <c r="AW11" s="18" t="str">
        <f>IF(AND(AB11&lt;&gt;"",AB14&lt;&gt;""),AB11&amp;"."&amp;AB14,"")</f>
        <v/>
      </c>
      <c r="AX11" s="63" t="str">
        <f>IF(AND(AE12&lt;&gt;"",AE18&lt;&gt;""),AE12&amp;"."&amp;AE18,"")</f>
        <v/>
      </c>
    </row>
    <row r="12" spans="1:50" ht="11.1" customHeight="1" thickTop="1" x14ac:dyDescent="0.2">
      <c r="B12" s="25"/>
      <c r="C12" s="25"/>
      <c r="K12" s="25"/>
      <c r="M12" s="78"/>
      <c r="N12" s="25"/>
      <c r="Q12" s="25"/>
      <c r="R12" s="514"/>
      <c r="S12" s="533" t="str">
        <f>IF(R12&lt;&gt;"",VLOOKUP(R12,$X$11:$Y$57,2,0),"")</f>
        <v/>
      </c>
      <c r="T12" s="49"/>
      <c r="U12" s="60" t="s">
        <v>17</v>
      </c>
      <c r="V12" s="538" t="s">
        <v>17</v>
      </c>
      <c r="W12" s="31"/>
      <c r="X12" s="38">
        <v>17</v>
      </c>
      <c r="Y12" s="37" t="str">
        <f>IF(ISNA(VLOOKUP($Y$1&amp;$Z$1&amp;$AA$1&amp;X12,bdd_complete,11,0)),"",VLOOKUP($Y$1&amp;$Z$1&amp;$AA$1&amp;X12,bdd_complete,11,0)&amp;" "&amp;VLOOKUP($Y$1&amp;$Z$1&amp;$AA$1&amp;X12,bdd_complete,12,0))</f>
        <v/>
      </c>
      <c r="Z12" s="807" t="str">
        <f>IF(Y12&lt;&gt;"",VLOOKUP($Y$1&amp;$Z$1&amp;$AA$1&amp;X12,bdd_complete,13,0),"")</f>
        <v/>
      </c>
      <c r="AA12" s="808" t="str">
        <f>IF(Y12&lt;&gt;"",VLOOKUP($Y$1&amp;$Z$1&amp;$AA$1&amp;X12,bdd_complete,14,0),"")</f>
        <v/>
      </c>
      <c r="AB12" s="198" t="s">
        <v>17</v>
      </c>
      <c r="AC12" s="52" t="s">
        <v>113</v>
      </c>
      <c r="AD12" s="59"/>
      <c r="AE12" s="518"/>
      <c r="AF12" s="45" t="str">
        <f>IF(AE12&lt;&gt;"",VLOOKUP(AE12,$X$11:$Y$57,2,0),"")</f>
        <v/>
      </c>
      <c r="AG12" s="37"/>
      <c r="AH12" s="58" t="s">
        <v>17</v>
      </c>
      <c r="AI12" s="57" t="s">
        <v>17</v>
      </c>
      <c r="AL12" s="25"/>
      <c r="AP12" s="765" t="str">
        <f>IF(AK34&lt;&gt;"",AK21+AK45-AK34,"")</f>
        <v/>
      </c>
      <c r="AQ12" s="767">
        <v>2</v>
      </c>
      <c r="AR12" s="132" t="str">
        <f t="shared" ref="AR12:AR42" si="0">IF(AND(AP12&lt;&gt;"",AQ12&lt;&gt;""),VLOOKUP(AP12,$X$11:$AA$57,2,0),"")</f>
        <v/>
      </c>
      <c r="AS12" s="811" t="str">
        <f t="shared" ref="AS12:AS42" si="1">IF(AR12&lt;&gt;"",VLOOKUP(AP12,$X$11:$AA$57,3,0),"")</f>
        <v/>
      </c>
      <c r="AT12" s="812" t="str">
        <f t="shared" ref="AT12:AT42" si="2">IF(AR12&lt;&gt;"",VLOOKUP(AP12,$X$11:$AA$57,4,0),"")</f>
        <v/>
      </c>
      <c r="AU12" s="43" t="s">
        <v>17</v>
      </c>
      <c r="AV12" s="196" t="s">
        <v>142</v>
      </c>
      <c r="AW12" s="18" t="str">
        <f>IF(AND(AB17&lt;&gt;"",AB20&lt;&gt;""),AB17&amp;"."&amp;AB20,"")</f>
        <v/>
      </c>
      <c r="AX12" s="63" t="str">
        <f>IF(AND(AE24&lt;&gt;"",AE30&lt;&gt;""),AE24&amp;"."&amp;AE30,"")</f>
        <v/>
      </c>
    </row>
    <row r="13" spans="1:50" ht="11.1" customHeight="1" thickBot="1" x14ac:dyDescent="0.25">
      <c r="A13" s="551" t="s">
        <v>114</v>
      </c>
      <c r="B13" s="25"/>
      <c r="C13" s="25"/>
      <c r="K13" s="25"/>
      <c r="M13" s="78"/>
      <c r="N13" s="25"/>
      <c r="O13" s="18"/>
      <c r="P13" s="18"/>
      <c r="Q13" s="31"/>
      <c r="R13" s="88" t="s">
        <v>17</v>
      </c>
      <c r="S13" s="645"/>
      <c r="T13" s="31"/>
      <c r="U13" s="854" t="str">
        <f>IF(AND(Y12&lt;&gt;"",Y15&lt;&gt;""),"B","")</f>
        <v/>
      </c>
      <c r="V13" s="530"/>
      <c r="W13" s="27"/>
      <c r="X13" s="19"/>
      <c r="Y13" s="17"/>
      <c r="Z13" s="851" t="str">
        <f>IF($D$5&gt;=X15,"A","")</f>
        <v/>
      </c>
      <c r="AA13" s="848"/>
      <c r="AB13" s="32"/>
      <c r="AC13" s="851" t="str">
        <f>IF(V13="B","C","B")</f>
        <v>B</v>
      </c>
      <c r="AD13" s="522"/>
      <c r="AF13" s="642"/>
      <c r="AG13" s="46"/>
      <c r="AI13" s="25"/>
      <c r="AJ13" s="25"/>
      <c r="AK13" s="25"/>
      <c r="AL13" s="25"/>
      <c r="AM13" s="25"/>
      <c r="AN13" s="25"/>
      <c r="AO13" s="190"/>
      <c r="AP13" s="765" t="str">
        <f>IF(AND(A14="OUI",C41&lt;&gt;""),C41,IF(AND(A14="NON",C29&lt;&gt;""),C29,""))</f>
        <v/>
      </c>
      <c r="AQ13" s="767">
        <v>3</v>
      </c>
      <c r="AR13" s="132" t="str">
        <f t="shared" si="0"/>
        <v/>
      </c>
      <c r="AS13" s="811" t="str">
        <f t="shared" si="1"/>
        <v/>
      </c>
      <c r="AT13" s="812" t="str">
        <f t="shared" si="2"/>
        <v/>
      </c>
      <c r="AU13" s="43" t="s">
        <v>17</v>
      </c>
      <c r="AV13" s="196" t="s">
        <v>143</v>
      </c>
      <c r="AW13" s="18" t="str">
        <f>IF(AND(AB23&lt;&gt;"",AB26&lt;&gt;""),AB23&amp;"."&amp;AB26,"")</f>
        <v/>
      </c>
      <c r="AX13" s="63" t="str">
        <f>IF(AND(AE36&lt;&gt;"",AE42&lt;&gt;""),AE36&amp;"."&amp;AE42,"")</f>
        <v/>
      </c>
    </row>
    <row r="14" spans="1:50" ht="11.1" customHeight="1" thickTop="1" thickBot="1" x14ac:dyDescent="0.25">
      <c r="A14" s="578" t="s">
        <v>458</v>
      </c>
      <c r="B14" s="25"/>
      <c r="C14" s="25"/>
      <c r="K14" s="25"/>
      <c r="M14" s="78"/>
      <c r="N14" s="65"/>
      <c r="O14" s="515"/>
      <c r="P14" s="30" t="str">
        <f>IF(O14&lt;&gt;"",VLOOKUP(O14,$X$11:$Y$57,2,0),"")</f>
        <v/>
      </c>
      <c r="Q14" s="49"/>
      <c r="R14" s="87" t="s">
        <v>17</v>
      </c>
      <c r="S14" s="532" t="s">
        <v>17</v>
      </c>
      <c r="T14" s="31"/>
      <c r="U14" s="513" t="str">
        <f>IF(AND(Y14&lt;&gt;"",Y15&lt;&gt;"",AB14&lt;&gt;""),X14+X15-AB14,"")</f>
        <v/>
      </c>
      <c r="V14" s="533" t="str">
        <f>IF(U14&lt;&gt;"",VLOOKUP(U14,$X$11:$Y$57,2,0),"")</f>
        <v/>
      </c>
      <c r="W14" s="49"/>
      <c r="X14" s="48">
        <v>9</v>
      </c>
      <c r="Y14" s="47" t="str">
        <f>IF(ISNA(VLOOKUP($Y$1&amp;$Z$1&amp;$AA$1&amp;X14,bdd_complete,11,0)),"",VLOOKUP($Y$1&amp;$Z$1&amp;$AA$1&amp;X14,bdd_complete,11,0)&amp;" "&amp;VLOOKUP($Y$1&amp;$Z$1&amp;$AA$1&amp;X14,bdd_complete,12,0))</f>
        <v/>
      </c>
      <c r="Z14" s="805" t="str">
        <f>IF(Y14&lt;&gt;"",VLOOKUP($Y$1&amp;$Z$1&amp;$AA$1&amp;X14,bdd_complete,13,0),"")</f>
        <v/>
      </c>
      <c r="AA14" s="806" t="str">
        <f>IF(Y14&lt;&gt;"",VLOOKUP($Y$1&amp;$Z$1&amp;$AA$1&amp;X14,bdd_complete,14,0),"")</f>
        <v/>
      </c>
      <c r="AB14" s="518"/>
      <c r="AC14" s="45" t="str">
        <f>IF(AB14&lt;&gt;"",VLOOKUP(AB14,$X$11:$Y$57,2,0),"")</f>
        <v/>
      </c>
      <c r="AD14" s="36"/>
      <c r="AE14" s="44" t="s">
        <v>17</v>
      </c>
      <c r="AF14" s="57" t="s">
        <v>17</v>
      </c>
      <c r="AG14" s="63"/>
      <c r="AI14" s="25"/>
      <c r="AL14" s="25"/>
      <c r="AP14" s="765" t="str">
        <f>IF(AND(A14="OUI",C41&lt;&gt;""),C29+C53-C41,IF(AND(A14="NON",C53&lt;&gt;""),C53,""))</f>
        <v/>
      </c>
      <c r="AQ14" s="767">
        <f>IF(A14="oui",4,3)</f>
        <v>3</v>
      </c>
      <c r="AR14" s="132" t="str">
        <f t="shared" si="0"/>
        <v/>
      </c>
      <c r="AS14" s="811" t="str">
        <f t="shared" si="1"/>
        <v/>
      </c>
      <c r="AT14" s="812" t="str">
        <f t="shared" si="2"/>
        <v/>
      </c>
      <c r="AU14" s="43" t="s">
        <v>17</v>
      </c>
      <c r="AV14" s="196" t="s">
        <v>144</v>
      </c>
      <c r="AW14" s="18" t="str">
        <f>IF(AND(AB29&lt;&gt;"",AB32&lt;&gt;""),AB29&amp;"."&amp;AB32,"")</f>
        <v/>
      </c>
      <c r="AX14" s="63" t="str">
        <f>IF(AND(AE48&lt;&gt;"",AE54&lt;&gt;""),AE48&amp;"."&amp;AE54,"")</f>
        <v/>
      </c>
    </row>
    <row r="15" spans="1:50" ht="11.1" customHeight="1" thickTop="1" x14ac:dyDescent="0.2">
      <c r="B15" s="139"/>
      <c r="C15" s="25"/>
      <c r="K15" s="65"/>
      <c r="L15" s="76"/>
      <c r="M15" s="77"/>
      <c r="N15" s="34"/>
      <c r="O15" s="60" t="s">
        <v>17</v>
      </c>
      <c r="P15" s="644"/>
      <c r="Q15" s="72"/>
      <c r="R15" s="855" t="str">
        <f>IF(AC13="B","C","D")</f>
        <v>C</v>
      </c>
      <c r="S15" s="543"/>
      <c r="T15" s="27"/>
      <c r="U15" s="21"/>
      <c r="V15" s="539"/>
      <c r="W15" s="31"/>
      <c r="X15" s="38">
        <v>25</v>
      </c>
      <c r="Y15" s="37" t="str">
        <f>IF(ISNA(VLOOKUP($Y$1&amp;$Z$1&amp;$AA$1&amp;X15,bdd_complete,11,0)),"",VLOOKUP($Y$1&amp;$Z$1&amp;$AA$1&amp;X15,bdd_complete,11,0)&amp;" "&amp;VLOOKUP($Y$1&amp;$Z$1&amp;$AA$1&amp;X15,bdd_complete,12,0))</f>
        <v/>
      </c>
      <c r="Z15" s="807" t="str">
        <f>IF(Y15&lt;&gt;"",VLOOKUP($Y$1&amp;$Z$1&amp;$AA$1&amp;X15,bdd_complete,13,0),"")</f>
        <v/>
      </c>
      <c r="AA15" s="808" t="str">
        <f>IF(Y15&lt;&gt;"",VLOOKUP($Y$1&amp;$Z$1&amp;$AA$1&amp;X15,bdd_complete,14,0),"")</f>
        <v/>
      </c>
      <c r="AB15" s="58" t="s">
        <v>17</v>
      </c>
      <c r="AC15" s="639"/>
      <c r="AF15" s="69" t="s">
        <v>131</v>
      </c>
      <c r="AG15" s="63"/>
      <c r="AH15" s="518"/>
      <c r="AI15" s="45" t="str">
        <f>IF(AH15&lt;&gt;"",VLOOKUP(AH15,$X$11:$Y$57,2,0),"")</f>
        <v/>
      </c>
      <c r="AJ15" s="37"/>
      <c r="AK15" s="58" t="s">
        <v>17</v>
      </c>
      <c r="AL15" s="57" t="s">
        <v>17</v>
      </c>
      <c r="AP15" s="765" t="str">
        <f>IF(C29&lt;&gt;"",F24+F34-C29,"")</f>
        <v/>
      </c>
      <c r="AQ15" s="767">
        <v>5</v>
      </c>
      <c r="AR15" s="132" t="str">
        <f t="shared" si="0"/>
        <v/>
      </c>
      <c r="AS15" s="811" t="str">
        <f t="shared" si="1"/>
        <v/>
      </c>
      <c r="AT15" s="812" t="str">
        <f t="shared" si="2"/>
        <v/>
      </c>
      <c r="AU15" s="43" t="s">
        <v>17</v>
      </c>
      <c r="AV15" s="196" t="s">
        <v>145</v>
      </c>
      <c r="AW15" s="18" t="str">
        <f>IF(AND(AB35&lt;&gt;"",AB38&lt;&gt;""),AB35&amp;"."&amp;AB38,"")</f>
        <v/>
      </c>
      <c r="AX15" s="63"/>
    </row>
    <row r="16" spans="1:50" ht="11.1" customHeight="1" thickBot="1" x14ac:dyDescent="0.25">
      <c r="A16" s="551" t="s">
        <v>92</v>
      </c>
      <c r="B16" s="139"/>
      <c r="C16" s="25"/>
      <c r="I16" s="16"/>
      <c r="J16" s="15"/>
      <c r="K16" s="65"/>
      <c r="L16" s="76"/>
      <c r="M16" s="66"/>
      <c r="N16" s="31"/>
      <c r="O16" s="55" t="s">
        <v>17</v>
      </c>
      <c r="P16" s="70"/>
      <c r="Q16" s="31"/>
      <c r="R16" s="520" t="str">
        <f>IF(AND(AB53&lt;&gt;"",AB56&lt;&gt;"",AE54&lt;&gt;""),AB53+AB56-AE54,"")</f>
        <v/>
      </c>
      <c r="S16" s="533" t="str">
        <f>IF(R16&lt;&gt;"",VLOOKUP(R16,$X$11:$Y$57,2,0),"")</f>
        <v/>
      </c>
      <c r="T16" s="29"/>
      <c r="U16" s="28" t="s">
        <v>17</v>
      </c>
      <c r="V16" s="536" t="s">
        <v>146</v>
      </c>
      <c r="W16" s="27"/>
      <c r="X16" s="19"/>
      <c r="Y16" s="17"/>
      <c r="Z16" s="851" t="str">
        <f>IF($D$5&gt;=X18,"A","")</f>
        <v/>
      </c>
      <c r="AA16" s="848"/>
      <c r="AB16" s="16"/>
      <c r="AF16" s="851" t="str">
        <f>IF(P18="D","E","F")</f>
        <v>F</v>
      </c>
      <c r="AG16" s="522"/>
      <c r="AH16" s="68"/>
      <c r="AI16" s="642"/>
      <c r="AJ16" s="63"/>
      <c r="AL16" s="25"/>
      <c r="AP16" s="765" t="str">
        <f>IF(C53&lt;&gt;"",F48+F58-C53,"")</f>
        <v/>
      </c>
      <c r="AQ16" s="767">
        <v>5</v>
      </c>
      <c r="AR16" s="132" t="str">
        <f t="shared" si="0"/>
        <v/>
      </c>
      <c r="AS16" s="811" t="str">
        <f t="shared" si="1"/>
        <v/>
      </c>
      <c r="AT16" s="812" t="str">
        <f t="shared" si="2"/>
        <v/>
      </c>
      <c r="AU16" s="43" t="s">
        <v>17</v>
      </c>
      <c r="AV16" s="196" t="s">
        <v>147</v>
      </c>
      <c r="AW16" s="18" t="str">
        <f>IF(AND(AB41&lt;&gt;"",AB44&lt;&gt;""),AB41&amp;"."&amp;AB44,"")</f>
        <v/>
      </c>
      <c r="AX16" s="63"/>
    </row>
    <row r="17" spans="1:50" ht="11.1" customHeight="1" thickTop="1" thickBot="1" x14ac:dyDescent="0.25">
      <c r="A17" s="589"/>
      <c r="B17" s="139"/>
      <c r="C17" s="139"/>
      <c r="D17" s="82"/>
      <c r="E17" s="82"/>
      <c r="K17" s="65"/>
      <c r="L17" s="515"/>
      <c r="M17" s="30" t="str">
        <f>IF(L17&lt;&gt;"",VLOOKUP(L17,$X$11:$Y$57,2,0),"")</f>
        <v/>
      </c>
      <c r="N17" s="49"/>
      <c r="O17" s="33" t="s">
        <v>17</v>
      </c>
      <c r="P17" s="54" t="s">
        <v>17</v>
      </c>
      <c r="S17" s="534"/>
      <c r="U17" s="512" t="str">
        <f>IF(AND(Y17&lt;&gt;"",Y18&lt;&gt;"",AB17&lt;&gt;""),X17+X18-AB17,"")</f>
        <v/>
      </c>
      <c r="V17" s="533" t="str">
        <f>IF(U17&lt;&gt;"",VLOOKUP(U17,$X$11:$Y$57,2,0),"")</f>
        <v/>
      </c>
      <c r="W17" s="49"/>
      <c r="X17" s="48">
        <v>5</v>
      </c>
      <c r="Y17" s="47" t="str">
        <f>IF(ISNA(VLOOKUP($Y$1&amp;$Z$1&amp;$AA$1&amp;X17,bdd_complete,11,0)),"",VLOOKUP($Y$1&amp;$Z$1&amp;$AA$1&amp;X17,bdd_complete,11,0)&amp;" "&amp;VLOOKUP($Y$1&amp;$Z$1&amp;$AA$1&amp;X17,bdd_complete,12,0))</f>
        <v/>
      </c>
      <c r="Z17" s="805" t="str">
        <f>IF(Y17&lt;&gt;"",VLOOKUP($Y$1&amp;$Z$1&amp;$AA$1&amp;X17,bdd_complete,13,0),"")</f>
        <v/>
      </c>
      <c r="AA17" s="806" t="str">
        <f>IF(Y17&lt;&gt;"",VLOOKUP($Y$1&amp;$Z$1&amp;$AA$1&amp;X17,bdd_complete,14,0),"")</f>
        <v/>
      </c>
      <c r="AB17" s="518"/>
      <c r="AC17" s="45" t="str">
        <f>IF(AB17&lt;&gt;"",VLOOKUP(AB17,$X$11:$Y$57,2,0),"")</f>
        <v/>
      </c>
      <c r="AE17" s="44" t="s">
        <v>17</v>
      </c>
      <c r="AF17" s="64" t="s">
        <v>17</v>
      </c>
      <c r="AG17" s="63"/>
      <c r="AI17" s="25"/>
      <c r="AJ17" s="63"/>
      <c r="AL17" s="25"/>
      <c r="AP17" s="765" t="str">
        <f>IF(AND(F24&lt;&gt;"",F34&lt;&gt;"",F48&lt;&gt;"",F58&lt;&gt;""),IF(COUNTIF(F24:F58,I19),I31,I19),"")</f>
        <v/>
      </c>
      <c r="AQ17" s="767">
        <v>7</v>
      </c>
      <c r="AR17" s="132" t="str">
        <f t="shared" si="0"/>
        <v/>
      </c>
      <c r="AS17" s="811" t="str">
        <f t="shared" si="1"/>
        <v/>
      </c>
      <c r="AT17" s="812" t="str">
        <f t="shared" si="2"/>
        <v/>
      </c>
      <c r="AU17" s="43" t="s">
        <v>17</v>
      </c>
      <c r="AV17" s="196" t="s">
        <v>148</v>
      </c>
      <c r="AW17" s="18" t="str">
        <f>IF(AND(AB47&lt;&gt;"",AB50&lt;&gt;""),AB47&amp;"."&amp;AB50,"")</f>
        <v/>
      </c>
      <c r="AX17" s="63"/>
    </row>
    <row r="18" spans="1:50" ht="11.1" customHeight="1" thickTop="1" x14ac:dyDescent="0.2">
      <c r="C18" s="139"/>
      <c r="D18" s="82"/>
      <c r="E18" s="82"/>
      <c r="K18" s="31"/>
      <c r="L18" s="61" t="s">
        <v>17</v>
      </c>
      <c r="M18" s="644"/>
      <c r="N18" s="31"/>
      <c r="O18" s="854" t="str">
        <f>IF(R15="C","D","E")</f>
        <v>D</v>
      </c>
      <c r="P18" s="521"/>
      <c r="R18" s="514"/>
      <c r="S18" s="533" t="str">
        <f>IF(R18&lt;&gt;"",VLOOKUP(R18,$X$11:$Y$57,2,0),"")</f>
        <v/>
      </c>
      <c r="T18" s="49"/>
      <c r="U18" s="60" t="s">
        <v>17</v>
      </c>
      <c r="V18" s="538" t="s">
        <v>17</v>
      </c>
      <c r="W18" s="31"/>
      <c r="X18" s="38">
        <v>21</v>
      </c>
      <c r="Y18" s="37" t="str">
        <f>IF(ISNA(VLOOKUP($Y$1&amp;$Z$1&amp;$AA$1&amp;X18,bdd_complete,11,0)),"",VLOOKUP($Y$1&amp;$Z$1&amp;$AA$1&amp;X18,bdd_complete,11,0)&amp;" "&amp;VLOOKUP($Y$1&amp;$Z$1&amp;$AA$1&amp;X18,bdd_complete,12,0))</f>
        <v/>
      </c>
      <c r="Z18" s="807" t="str">
        <f>IF(Y18&lt;&gt;"",VLOOKUP($Y$1&amp;$Z$1&amp;$AA$1&amp;X18,bdd_complete,13,0),"")</f>
        <v/>
      </c>
      <c r="AA18" s="808" t="str">
        <f>IF(Y18&lt;&gt;"",VLOOKUP($Y$1&amp;$Z$1&amp;$AA$1&amp;X18,bdd_complete,14,0),"")</f>
        <v/>
      </c>
      <c r="AB18" s="198" t="s">
        <v>17</v>
      </c>
      <c r="AC18" s="52" t="s">
        <v>115</v>
      </c>
      <c r="AD18" s="59"/>
      <c r="AE18" s="518"/>
      <c r="AF18" s="45" t="str">
        <f>IF(AE18&lt;&gt;"",VLOOKUP(AE18,$X$11:$Y$57,2,0),"")</f>
        <v/>
      </c>
      <c r="AG18" s="36"/>
      <c r="AH18" s="58" t="s">
        <v>17</v>
      </c>
      <c r="AI18" s="57" t="s">
        <v>17</v>
      </c>
      <c r="AJ18" s="63"/>
      <c r="AL18" s="25"/>
      <c r="AP18" s="765" t="str">
        <f>IF(AND(F24&lt;&gt;"",F34&lt;&gt;"",F48&lt;&gt;"",F58&lt;&gt;""),IF(COUNTIF(F24:F58,I43),I55,I43),"")</f>
        <v/>
      </c>
      <c r="AQ18" s="767">
        <v>7</v>
      </c>
      <c r="AR18" s="132" t="str">
        <f t="shared" si="0"/>
        <v/>
      </c>
      <c r="AS18" s="811" t="str">
        <f t="shared" si="1"/>
        <v/>
      </c>
      <c r="AT18" s="812" t="str">
        <f t="shared" si="2"/>
        <v/>
      </c>
      <c r="AU18" s="43" t="s">
        <v>17</v>
      </c>
      <c r="AV18" s="196" t="s">
        <v>149</v>
      </c>
      <c r="AW18" s="18" t="str">
        <f>IF(AND(AB53&lt;&gt;"",AB56&lt;&gt;""),AB53&amp;"."&amp;AB56,"")</f>
        <v/>
      </c>
      <c r="AX18" s="63"/>
    </row>
    <row r="19" spans="1:50" ht="11.1" customHeight="1" x14ac:dyDescent="0.2">
      <c r="C19" s="139"/>
      <c r="D19" s="82"/>
      <c r="E19" s="82"/>
      <c r="I19" s="518"/>
      <c r="J19" s="30" t="str">
        <f>IF(I19&lt;&gt;"",VLOOKUP(I19,$X$11:$Y$57,2,0),"")</f>
        <v/>
      </c>
      <c r="K19" s="49"/>
      <c r="L19" s="55" t="s">
        <v>17</v>
      </c>
      <c r="M19" s="198" t="s">
        <v>17</v>
      </c>
      <c r="N19" s="51"/>
      <c r="P19" s="18"/>
      <c r="Q19" s="31"/>
      <c r="R19" s="53"/>
      <c r="S19" s="645"/>
      <c r="T19" s="31"/>
      <c r="U19" s="854" t="str">
        <f>IF(AND(Y18&lt;&gt;"",Y21&lt;&gt;""),"B","")</f>
        <v/>
      </c>
      <c r="V19" s="530"/>
      <c r="W19" s="27"/>
      <c r="X19" s="19"/>
      <c r="Y19" s="17"/>
      <c r="Z19" s="851" t="str">
        <f>IF($D$5&gt;=X21,"A","")</f>
        <v/>
      </c>
      <c r="AA19" s="848"/>
      <c r="AB19" s="32"/>
      <c r="AC19" s="851" t="str">
        <f>AC13</f>
        <v>B</v>
      </c>
      <c r="AD19" s="522"/>
      <c r="AF19" s="641"/>
      <c r="AI19" s="25"/>
      <c r="AJ19" s="63"/>
      <c r="AL19" s="25"/>
      <c r="AP19" s="765" t="str">
        <f>IF(AND(I19&lt;&gt;"",I31&lt;&gt;"",I43&lt;&gt;"",I55&lt;&gt;""),IF(COUNTIF(I19:I55,L17),L22,L17),"")</f>
        <v/>
      </c>
      <c r="AQ19" s="767">
        <v>9</v>
      </c>
      <c r="AR19" s="132" t="str">
        <f t="shared" si="0"/>
        <v/>
      </c>
      <c r="AS19" s="811" t="str">
        <f t="shared" si="1"/>
        <v/>
      </c>
      <c r="AT19" s="812" t="str">
        <f t="shared" si="2"/>
        <v/>
      </c>
      <c r="AU19" s="43" t="s">
        <v>17</v>
      </c>
      <c r="AV19" s="196" t="s">
        <v>150</v>
      </c>
      <c r="AW19" s="18"/>
      <c r="AX19" s="63"/>
    </row>
    <row r="20" spans="1:50" ht="11.1" customHeight="1" x14ac:dyDescent="0.2">
      <c r="B20" s="139"/>
      <c r="C20" s="139"/>
      <c r="D20" s="82"/>
      <c r="E20" s="82"/>
      <c r="H20" s="31"/>
      <c r="I20" s="61" t="s">
        <v>17</v>
      </c>
      <c r="J20" s="642"/>
      <c r="K20" s="31"/>
      <c r="L20" s="856" t="str">
        <f>IF(AF16="E","F","G")</f>
        <v>G</v>
      </c>
      <c r="M20" s="521"/>
      <c r="N20" s="51"/>
      <c r="O20" s="516"/>
      <c r="P20" s="30" t="str">
        <f>IF(O20&lt;&gt;"",VLOOKUP(O20,$X$11:$Y$57,2,0),"")</f>
        <v/>
      </c>
      <c r="Q20" s="49"/>
      <c r="R20" s="85" t="s">
        <v>17</v>
      </c>
      <c r="S20" s="532" t="s">
        <v>17</v>
      </c>
      <c r="T20" s="31"/>
      <c r="U20" s="513" t="str">
        <f>IF(AND(Y20&lt;&gt;"",Y21&lt;&gt;"",AB20&lt;&gt;""),X20+X21-AB20,"")</f>
        <v/>
      </c>
      <c r="V20" s="533" t="str">
        <f>IF(U20&lt;&gt;"",VLOOKUP(U20,$X$11:$Y$57,2,0),"")</f>
        <v/>
      </c>
      <c r="W20" s="49"/>
      <c r="X20" s="48">
        <v>13</v>
      </c>
      <c r="Y20" s="47" t="str">
        <f>IF(ISNA(VLOOKUP($Y$1&amp;$Z$1&amp;$AA$1&amp;X20,bdd_complete,11,0)),"",VLOOKUP($Y$1&amp;$Z$1&amp;$AA$1&amp;X20,bdd_complete,11,0)&amp;" "&amp;VLOOKUP($Y$1&amp;$Z$1&amp;$AA$1&amp;X20,bdd_complete,12,0))</f>
        <v/>
      </c>
      <c r="Z20" s="805" t="str">
        <f>IF(Y20&lt;&gt;"",VLOOKUP($Y$1&amp;$Z$1&amp;$AA$1&amp;X20,bdd_complete,13,0),"")</f>
        <v/>
      </c>
      <c r="AA20" s="806" t="str">
        <f>IF(Y20&lt;&gt;"",VLOOKUP($Y$1&amp;$Z$1&amp;$AA$1&amp;X20,bdd_complete,14,0),"")</f>
        <v/>
      </c>
      <c r="AB20" s="518"/>
      <c r="AC20" s="45" t="str">
        <f>IF(AB20&lt;&gt;"",VLOOKUP(AB20,$X$11:$Y$57,2,0),"")</f>
        <v/>
      </c>
      <c r="AD20" s="36"/>
      <c r="AE20" s="44" t="s">
        <v>17</v>
      </c>
      <c r="AF20" s="43" t="s">
        <v>17</v>
      </c>
      <c r="AI20" s="25"/>
      <c r="AJ20" s="63"/>
      <c r="AL20" s="86"/>
      <c r="AP20" s="765" t="str">
        <f>IF(AND(I19&lt;&gt;"",I31&lt;&gt;"",I43&lt;&gt;"",I55&lt;&gt;""),IF(COUNTIF(I19:I55,L29),L34,L29),"")</f>
        <v/>
      </c>
      <c r="AQ20" s="767">
        <v>9</v>
      </c>
      <c r="AR20" s="132" t="str">
        <f t="shared" si="0"/>
        <v/>
      </c>
      <c r="AS20" s="811" t="str">
        <f t="shared" si="1"/>
        <v/>
      </c>
      <c r="AT20" s="812" t="str">
        <f t="shared" si="2"/>
        <v/>
      </c>
      <c r="AU20" s="43" t="s">
        <v>17</v>
      </c>
      <c r="AV20" s="196" t="s">
        <v>151</v>
      </c>
      <c r="AW20" s="18"/>
      <c r="AX20" s="63"/>
    </row>
    <row r="21" spans="1:50" ht="11.1" customHeight="1" x14ac:dyDescent="0.2">
      <c r="A21" s="140"/>
      <c r="B21" s="139"/>
      <c r="C21" s="139"/>
      <c r="D21" s="82"/>
      <c r="E21" s="82"/>
      <c r="H21" s="31"/>
      <c r="K21" s="31"/>
      <c r="P21" s="644"/>
      <c r="Q21" s="31"/>
      <c r="R21" s="855" t="str">
        <f>IF(Y18&lt;&gt;"",R15,"")</f>
        <v/>
      </c>
      <c r="S21" s="530"/>
      <c r="T21" s="27"/>
      <c r="U21" s="21"/>
      <c r="V21" s="539"/>
      <c r="W21" s="31"/>
      <c r="X21" s="38">
        <v>29</v>
      </c>
      <c r="Y21" s="37" t="str">
        <f>IF(ISNA(VLOOKUP($Y$1&amp;$Z$1&amp;$AA$1&amp;X21,bdd_complete,11,0)),"",VLOOKUP($Y$1&amp;$Z$1&amp;$AA$1&amp;X21,bdd_complete,11,0)&amp;" "&amp;VLOOKUP($Y$1&amp;$Z$1&amp;$AA$1&amp;X21,bdd_complete,12,0))</f>
        <v/>
      </c>
      <c r="Z21" s="807" t="str">
        <f>IF(Y21&lt;&gt;"",VLOOKUP($Y$1&amp;$Z$1&amp;$AA$1&amp;X21,bdd_complete,13,0),"")</f>
        <v/>
      </c>
      <c r="AA21" s="808" t="str">
        <f>IF(Y21&lt;&gt;"",VLOOKUP($Y$1&amp;$Z$1&amp;$AA$1&amp;X21,bdd_complete,14,0),"")</f>
        <v/>
      </c>
      <c r="AB21" s="199" t="s">
        <v>17</v>
      </c>
      <c r="AC21" s="639"/>
      <c r="AF21" s="25"/>
      <c r="AI21" s="69" t="s">
        <v>155</v>
      </c>
      <c r="AJ21" s="63"/>
      <c r="AK21" s="518"/>
      <c r="AL21" s="45" t="str">
        <f>IF(AK21&lt;&gt;"",VLOOKUP(AK21,$X$11:$Y$57,2,0),"")</f>
        <v/>
      </c>
      <c r="AM21" s="37"/>
      <c r="AN21" s="74" t="s">
        <v>17</v>
      </c>
      <c r="AO21" s="74" t="s">
        <v>17</v>
      </c>
      <c r="AP21" s="765" t="str">
        <f>IF(AND(I19&lt;&gt;"",I31&lt;&gt;"",I43&lt;&gt;"",I55&lt;&gt;""),IF(COUNTIF(I19:I55,L41),L46,L41),"")</f>
        <v/>
      </c>
      <c r="AQ21" s="767">
        <v>9</v>
      </c>
      <c r="AR21" s="132" t="str">
        <f t="shared" si="0"/>
        <v/>
      </c>
      <c r="AS21" s="811" t="str">
        <f t="shared" si="1"/>
        <v/>
      </c>
      <c r="AT21" s="812" t="str">
        <f t="shared" si="2"/>
        <v/>
      </c>
      <c r="AU21" s="43" t="s">
        <v>17</v>
      </c>
      <c r="AV21" s="196" t="s">
        <v>152</v>
      </c>
      <c r="AW21" s="18"/>
      <c r="AX21" s="63"/>
    </row>
    <row r="22" spans="1:50" ht="11.1" customHeight="1" x14ac:dyDescent="0.2">
      <c r="A22" s="140"/>
      <c r="B22" s="139"/>
      <c r="C22" s="139"/>
      <c r="D22" s="82"/>
      <c r="E22" s="82"/>
      <c r="H22" s="31"/>
      <c r="I22" s="42"/>
      <c r="J22" s="21"/>
      <c r="K22" s="34"/>
      <c r="L22" s="517" t="str">
        <f>IF(AND(AE36&lt;&gt;"",AE42&lt;&gt;"",AH39&lt;&gt;""),AE36+AE42-AH39,"")</f>
        <v/>
      </c>
      <c r="M22" s="30" t="str">
        <f>IF(L22&lt;&gt;"",VLOOKUP(L22,$X$11:$Y$57,2,0),"")</f>
        <v/>
      </c>
      <c r="N22" s="29"/>
      <c r="O22" s="33" t="s">
        <v>17</v>
      </c>
      <c r="P22" s="268" t="s">
        <v>153</v>
      </c>
      <c r="Q22" s="31"/>
      <c r="R22" s="520" t="str">
        <f>IF(AND(AB47&lt;&gt;"",AB50&lt;&gt;"",AE48&lt;&gt;""),AB47+AB50-AE48,"")</f>
        <v/>
      </c>
      <c r="S22" s="533" t="str">
        <f>IF(R22&lt;&gt;"",VLOOKUP(R22,$X$11:$Y$57,2,0),"")</f>
        <v/>
      </c>
      <c r="T22" s="29"/>
      <c r="U22" s="28" t="s">
        <v>17</v>
      </c>
      <c r="V22" s="536" t="s">
        <v>154</v>
      </c>
      <c r="W22" s="27"/>
      <c r="X22" s="19"/>
      <c r="Y22" s="17"/>
      <c r="Z22" s="851" t="str">
        <f>IF($D$5&gt;=X24,"A","")</f>
        <v/>
      </c>
      <c r="AA22" s="848"/>
      <c r="AB22" s="16"/>
      <c r="AF22" s="25"/>
      <c r="AI22" s="851" t="str">
        <f>IF(J25="G","H","I")</f>
        <v>I</v>
      </c>
      <c r="AJ22" s="522"/>
      <c r="AL22" s="641"/>
      <c r="AM22" s="63"/>
      <c r="AN22" s="68"/>
      <c r="AO22" s="68"/>
      <c r="AP22" s="765" t="str">
        <f>IF(AND(I19&lt;&gt;"",I31&lt;&gt;"",I43&lt;&gt;"",I55&lt;&gt;""),IF(COUNTIF(I19:I55,L53),L58,L53),"")</f>
        <v/>
      </c>
      <c r="AQ22" s="767">
        <v>9</v>
      </c>
      <c r="AR22" s="132" t="str">
        <f t="shared" si="0"/>
        <v/>
      </c>
      <c r="AS22" s="811" t="str">
        <f t="shared" si="1"/>
        <v/>
      </c>
      <c r="AT22" s="812" t="str">
        <f t="shared" si="2"/>
        <v/>
      </c>
      <c r="AU22" s="43" t="s">
        <v>17</v>
      </c>
      <c r="AV22" s="196" t="s">
        <v>156</v>
      </c>
      <c r="AW22" s="18"/>
      <c r="AX22" s="63"/>
    </row>
    <row r="23" spans="1:50" ht="11.1" customHeight="1" x14ac:dyDescent="0.2">
      <c r="A23" s="140"/>
      <c r="B23" s="139"/>
      <c r="C23" s="139"/>
      <c r="D23" s="82"/>
      <c r="E23" s="82"/>
      <c r="H23" s="31"/>
      <c r="I23" s="42"/>
      <c r="K23" s="25"/>
      <c r="L23" s="71"/>
      <c r="M23" s="65"/>
      <c r="O23" s="18"/>
      <c r="P23" s="18"/>
      <c r="R23" s="65"/>
      <c r="S23" s="534"/>
      <c r="U23" s="512" t="str">
        <f>IF(AND(Y23&lt;&gt;"",Y24&lt;&gt;"",AB23&lt;&gt;""),X23+X24-AB23,"")</f>
        <v/>
      </c>
      <c r="V23" s="533" t="str">
        <f>IF(U23&lt;&gt;"",VLOOKUP(U23,$X$11:$Y$57,2,0),"")</f>
        <v/>
      </c>
      <c r="W23" s="49"/>
      <c r="X23" s="48">
        <v>3</v>
      </c>
      <c r="Y23" s="47" t="str">
        <f>IF(ISNA(VLOOKUP($Y$1&amp;$Z$1&amp;$AA$1&amp;X23,bdd_complete,11,0)),"",VLOOKUP($Y$1&amp;$Z$1&amp;$AA$1&amp;X23,bdd_complete,11,0)&amp;" "&amp;VLOOKUP($Y$1&amp;$Z$1&amp;$AA$1&amp;X23,bdd_complete,12,0))</f>
        <v/>
      </c>
      <c r="Z23" s="805" t="str">
        <f>IF(Y23&lt;&gt;"",VLOOKUP($Y$1&amp;$Z$1&amp;$AA$1&amp;X23,bdd_complete,13,0),"")</f>
        <v/>
      </c>
      <c r="AA23" s="806" t="str">
        <f>IF(Y23&lt;&gt;"",VLOOKUP($Y$1&amp;$Z$1&amp;$AA$1&amp;X23,bdd_complete,14,0),"")</f>
        <v/>
      </c>
      <c r="AB23" s="518"/>
      <c r="AC23" s="45" t="str">
        <f>IF(AB23&lt;&gt;"",VLOOKUP(AB23,$X$11:$Y$57,2,0),"")</f>
        <v/>
      </c>
      <c r="AE23" s="44" t="s">
        <v>17</v>
      </c>
      <c r="AF23" s="57" t="s">
        <v>17</v>
      </c>
      <c r="AI23" s="25"/>
      <c r="AJ23" s="63"/>
      <c r="AM23" s="63"/>
      <c r="AN23" s="68"/>
      <c r="AO23" s="68"/>
      <c r="AP23" s="765" t="str">
        <f>IF(L17&lt;&gt;"",O20+O14-L17,"")</f>
        <v/>
      </c>
      <c r="AQ23" s="767">
        <v>13</v>
      </c>
      <c r="AR23" s="132" t="str">
        <f t="shared" si="0"/>
        <v/>
      </c>
      <c r="AS23" s="811" t="str">
        <f t="shared" si="1"/>
        <v/>
      </c>
      <c r="AT23" s="812" t="str">
        <f t="shared" si="2"/>
        <v/>
      </c>
      <c r="AU23" s="43" t="s">
        <v>17</v>
      </c>
      <c r="AV23" s="196" t="s">
        <v>157</v>
      </c>
      <c r="AW23" s="18"/>
      <c r="AX23" s="63"/>
    </row>
    <row r="24" spans="1:50" ht="11.1" customHeight="1" x14ac:dyDescent="0.2">
      <c r="A24" s="140"/>
      <c r="B24" s="82"/>
      <c r="C24" s="82"/>
      <c r="D24" s="82"/>
      <c r="E24" s="82"/>
      <c r="F24" s="515"/>
      <c r="G24" s="30" t="str">
        <f>IF(F24&lt;&gt;"",VLOOKUP(F24,$X$11:$Y$57,2,0),"")</f>
        <v/>
      </c>
      <c r="H24" s="49"/>
      <c r="I24" s="55" t="s">
        <v>17</v>
      </c>
      <c r="J24" s="335" t="str">
        <f>IF(OR(COUNTIF($AV$11:$AX$26,I19&amp;"."&amp;I31),COUNTIF($AV$11:$AX$26,I31&amp;"."&amp;I19)),"Combat déjà fait, il faut inverser","")</f>
        <v/>
      </c>
      <c r="K24" s="25"/>
      <c r="R24" s="514"/>
      <c r="S24" s="533" t="str">
        <f>IF(R24&lt;&gt;"",VLOOKUP(R24,$X$11:$Y$57,2,0),"")</f>
        <v/>
      </c>
      <c r="T24" s="49"/>
      <c r="U24" s="423" t="s">
        <v>17</v>
      </c>
      <c r="V24" s="538" t="s">
        <v>17</v>
      </c>
      <c r="W24" s="31"/>
      <c r="X24" s="38">
        <v>19</v>
      </c>
      <c r="Y24" s="37" t="str">
        <f>IF(ISNA(VLOOKUP($Y$1&amp;$Z$1&amp;$AA$1&amp;X24,bdd_complete,11,0)),"",VLOOKUP($Y$1&amp;$Z$1&amp;$AA$1&amp;X24,bdd_complete,11,0)&amp;" "&amp;VLOOKUP($Y$1&amp;$Z$1&amp;$AA$1&amp;X24,bdd_complete,12,0))</f>
        <v/>
      </c>
      <c r="Z24" s="807" t="str">
        <f>IF(Y24&lt;&gt;"",VLOOKUP($Y$1&amp;$Z$1&amp;$AA$1&amp;X24,bdd_complete,13,0),"")</f>
        <v/>
      </c>
      <c r="AA24" s="808" t="str">
        <f>IF(Y24&lt;&gt;"",VLOOKUP($Y$1&amp;$Z$1&amp;$AA$1&amp;X24,bdd_complete,14,0),"")</f>
        <v/>
      </c>
      <c r="AB24" s="198" t="s">
        <v>17</v>
      </c>
      <c r="AC24" s="52" t="s">
        <v>136</v>
      </c>
      <c r="AD24" s="59"/>
      <c r="AE24" s="518"/>
      <c r="AF24" s="45" t="str">
        <f>IF(AE24&lt;&gt;"",VLOOKUP(AE24,$X$11:$Y$57,2,0),"")</f>
        <v/>
      </c>
      <c r="AG24" s="37"/>
      <c r="AH24" s="58" t="s">
        <v>17</v>
      </c>
      <c r="AI24" s="57" t="s">
        <v>17</v>
      </c>
      <c r="AJ24" s="63"/>
      <c r="AL24" s="25"/>
      <c r="AM24" s="63"/>
      <c r="AN24" s="68"/>
      <c r="AO24" s="68"/>
      <c r="AP24" s="765" t="str">
        <f>IF(L29&lt;&gt;"",O26+O32-L29,"")</f>
        <v/>
      </c>
      <c r="AQ24" s="767">
        <v>13</v>
      </c>
      <c r="AR24" s="132" t="str">
        <f t="shared" si="0"/>
        <v/>
      </c>
      <c r="AS24" s="811" t="str">
        <f t="shared" si="1"/>
        <v/>
      </c>
      <c r="AT24" s="812" t="str">
        <f t="shared" si="2"/>
        <v/>
      </c>
      <c r="AU24" s="43" t="s">
        <v>17</v>
      </c>
      <c r="AV24" s="196" t="s">
        <v>158</v>
      </c>
      <c r="AW24" s="18"/>
      <c r="AX24" s="63"/>
    </row>
    <row r="25" spans="1:50" ht="11.1" customHeight="1" x14ac:dyDescent="0.2">
      <c r="A25" s="82"/>
      <c r="B25" s="82"/>
      <c r="C25" s="82"/>
      <c r="D25" s="82"/>
      <c r="E25" s="81"/>
      <c r="F25" s="73" t="s">
        <v>17</v>
      </c>
      <c r="G25" s="642"/>
      <c r="H25" s="31"/>
      <c r="I25" s="858" t="str">
        <f>IF(L20="F","G","H")</f>
        <v>H</v>
      </c>
      <c r="J25" s="521"/>
      <c r="K25" s="25"/>
      <c r="L25" s="71"/>
      <c r="M25" s="65"/>
      <c r="O25" s="18"/>
      <c r="P25" s="18"/>
      <c r="Q25" s="31"/>
      <c r="R25" s="53"/>
      <c r="S25" s="645"/>
      <c r="T25" s="31"/>
      <c r="U25" s="854" t="str">
        <f>IF(AND(Y24&lt;&gt;"",Y27&lt;&gt;""),"B","")</f>
        <v/>
      </c>
      <c r="V25" s="530"/>
      <c r="W25" s="27"/>
      <c r="X25" s="19"/>
      <c r="Y25" s="17"/>
      <c r="Z25" s="851" t="str">
        <f>IF($D$5&gt;=X27,"A","")</f>
        <v/>
      </c>
      <c r="AA25" s="848"/>
      <c r="AB25" s="32"/>
      <c r="AC25" s="851" t="str">
        <f>AC19</f>
        <v>B</v>
      </c>
      <c r="AD25" s="522"/>
      <c r="AF25" s="640"/>
      <c r="AG25" s="46"/>
      <c r="AI25" s="25"/>
      <c r="AJ25" s="63"/>
      <c r="AL25" s="25"/>
      <c r="AM25" s="63"/>
      <c r="AN25" s="68"/>
      <c r="AO25" s="68"/>
      <c r="AP25" s="765" t="str">
        <f>IF(L41&lt;&gt;"",O38+O44-L41,"")</f>
        <v/>
      </c>
      <c r="AQ25" s="767">
        <v>13</v>
      </c>
      <c r="AR25" s="132" t="str">
        <f t="shared" si="0"/>
        <v/>
      </c>
      <c r="AS25" s="811" t="str">
        <f t="shared" si="1"/>
        <v/>
      </c>
      <c r="AT25" s="812" t="str">
        <f t="shared" si="2"/>
        <v/>
      </c>
      <c r="AU25" s="43" t="s">
        <v>17</v>
      </c>
      <c r="AV25" s="196" t="s">
        <v>159</v>
      </c>
      <c r="AW25" s="18"/>
      <c r="AX25" s="63"/>
    </row>
    <row r="26" spans="1:50" ht="11.1" customHeight="1" x14ac:dyDescent="0.2">
      <c r="A26" s="82"/>
      <c r="B26" s="82"/>
      <c r="C26" s="82"/>
      <c r="D26" s="82"/>
      <c r="E26" s="81"/>
      <c r="F26" s="42"/>
      <c r="G26" s="27"/>
      <c r="H26" s="31"/>
      <c r="I26" s="42"/>
      <c r="J26" s="21"/>
      <c r="K26" s="25"/>
      <c r="L26" s="71"/>
      <c r="M26" s="65"/>
      <c r="O26" s="515"/>
      <c r="P26" s="30" t="str">
        <f>IF(O26&lt;&gt;"",VLOOKUP(O26,$X$11:$Y$57,2,0),"")</f>
        <v/>
      </c>
      <c r="Q26" s="49"/>
      <c r="R26" s="85" t="s">
        <v>17</v>
      </c>
      <c r="S26" s="532" t="s">
        <v>17</v>
      </c>
      <c r="T26" s="31"/>
      <c r="U26" s="513" t="str">
        <f>IF(AND(Y26&lt;&gt;"",Y27&lt;&gt;"",AB26&lt;&gt;""),X26+X27-AB26,"")</f>
        <v/>
      </c>
      <c r="V26" s="533" t="str">
        <f>IF(U26&lt;&gt;"",VLOOKUP(U26,$X$11:$Y$57,2,0),"")</f>
        <v/>
      </c>
      <c r="W26" s="49"/>
      <c r="X26" s="48">
        <v>11</v>
      </c>
      <c r="Y26" s="47" t="str">
        <f>IF(ISNA(VLOOKUP($Y$1&amp;$Z$1&amp;$AA$1&amp;X26,bdd_complete,11,0)),"",VLOOKUP($Y$1&amp;$Z$1&amp;$AA$1&amp;X26,bdd_complete,11,0)&amp;" "&amp;VLOOKUP($Y$1&amp;$Z$1&amp;$AA$1&amp;X26,bdd_complete,12,0))</f>
        <v/>
      </c>
      <c r="Z26" s="805" t="str">
        <f>IF(Y26&lt;&gt;"",VLOOKUP($Y$1&amp;$Z$1&amp;$AA$1&amp;X26,bdd_complete,13,0),"")</f>
        <v/>
      </c>
      <c r="AA26" s="806" t="str">
        <f>IF(Y26&lt;&gt;"",VLOOKUP($Y$1&amp;$Z$1&amp;$AA$1&amp;X26,bdd_complete,14,0),"")</f>
        <v/>
      </c>
      <c r="AB26" s="518"/>
      <c r="AC26" s="45" t="str">
        <f>IF(AB26&lt;&gt;"",VLOOKUP(AB26,$X$11:$Y$57,2,0),"")</f>
        <v/>
      </c>
      <c r="AD26" s="36"/>
      <c r="AE26" s="44" t="s">
        <v>17</v>
      </c>
      <c r="AF26" s="57" t="s">
        <v>17</v>
      </c>
      <c r="AG26" s="63"/>
      <c r="AI26" s="25"/>
      <c r="AJ26" s="63"/>
      <c r="AL26" s="25"/>
      <c r="AM26" s="63"/>
      <c r="AN26" s="68"/>
      <c r="AO26" s="68"/>
      <c r="AP26" s="765" t="str">
        <f>IF(L53&lt;&gt;"",O50+O56-L53,"")</f>
        <v/>
      </c>
      <c r="AQ26" s="767">
        <v>13</v>
      </c>
      <c r="AR26" s="132" t="str">
        <f t="shared" si="0"/>
        <v/>
      </c>
      <c r="AS26" s="811" t="str">
        <f t="shared" si="1"/>
        <v/>
      </c>
      <c r="AT26" s="812" t="str">
        <f t="shared" si="2"/>
        <v/>
      </c>
      <c r="AU26" s="43" t="s">
        <v>17</v>
      </c>
      <c r="AV26" s="197" t="s">
        <v>160</v>
      </c>
      <c r="AW26" s="37"/>
      <c r="AX26" s="36"/>
    </row>
    <row r="27" spans="1:50" ht="11.1" customHeight="1" x14ac:dyDescent="0.2">
      <c r="A27" s="82"/>
      <c r="B27" s="82"/>
      <c r="C27" s="82"/>
      <c r="D27" s="82"/>
      <c r="E27" s="81"/>
      <c r="F27" s="42"/>
      <c r="G27" s="27"/>
      <c r="H27" s="31"/>
      <c r="I27" s="42"/>
      <c r="J27" s="21"/>
      <c r="K27" s="25"/>
      <c r="L27" s="71"/>
      <c r="M27" s="65"/>
      <c r="N27" s="31"/>
      <c r="O27" s="60" t="s">
        <v>17</v>
      </c>
      <c r="P27" s="644"/>
      <c r="Q27" s="72"/>
      <c r="R27" s="855" t="str">
        <f>IF(Y24&lt;&gt;"",R15,"")</f>
        <v/>
      </c>
      <c r="S27" s="530"/>
      <c r="T27" s="27"/>
      <c r="U27" s="21"/>
      <c r="V27" s="539"/>
      <c r="W27" s="31"/>
      <c r="X27" s="38">
        <v>27</v>
      </c>
      <c r="Y27" s="37" t="str">
        <f>IF(ISNA(VLOOKUP($Y$1&amp;$Z$1&amp;$AA$1&amp;X27,bdd_complete,11,0)),"",VLOOKUP($Y$1&amp;$Z$1&amp;$AA$1&amp;X27,bdd_complete,11,0)&amp;" "&amp;VLOOKUP($Y$1&amp;$Z$1&amp;$AA$1&amp;X27,bdd_complete,12,0))</f>
        <v/>
      </c>
      <c r="Z27" s="807" t="str">
        <f>IF(Y27&lt;&gt;"",VLOOKUP($Y$1&amp;$Z$1&amp;$AA$1&amp;X27,bdd_complete,13,0),"")</f>
        <v/>
      </c>
      <c r="AA27" s="808" t="str">
        <f>IF(Y27&lt;&gt;"",VLOOKUP($Y$1&amp;$Z$1&amp;$AA$1&amp;X27,bdd_complete,14,0),"")</f>
        <v/>
      </c>
      <c r="AB27" s="199" t="s">
        <v>17</v>
      </c>
      <c r="AC27" s="639"/>
      <c r="AF27" s="69" t="s">
        <v>135</v>
      </c>
      <c r="AG27" s="63"/>
      <c r="AH27" s="518"/>
      <c r="AI27" s="45" t="str">
        <f>IF(AH27&lt;&gt;"",VLOOKUP(AH27,$X$11:$Y$57,2,0),"")</f>
        <v/>
      </c>
      <c r="AJ27" s="63"/>
      <c r="AK27" s="58" t="s">
        <v>17</v>
      </c>
      <c r="AL27" s="57" t="s">
        <v>17</v>
      </c>
      <c r="AM27" s="63"/>
      <c r="AN27" s="68"/>
      <c r="AO27" s="68"/>
      <c r="AP27" s="765" t="str">
        <f>IF(AND(O14&lt;&gt;"",R16&lt;&gt;"",R12&lt;&gt;""),R12+R16-O14,"")</f>
        <v/>
      </c>
      <c r="AQ27" s="767">
        <v>17</v>
      </c>
      <c r="AR27" s="132" t="str">
        <f t="shared" si="0"/>
        <v/>
      </c>
      <c r="AS27" s="811" t="str">
        <f t="shared" si="1"/>
        <v/>
      </c>
      <c r="AT27" s="812" t="str">
        <f t="shared" si="2"/>
        <v/>
      </c>
      <c r="AU27" s="43" t="s">
        <v>17</v>
      </c>
    </row>
    <row r="28" spans="1:50" ht="11.1" customHeight="1" x14ac:dyDescent="0.2">
      <c r="A28" s="82"/>
      <c r="B28" s="82"/>
      <c r="C28" s="82"/>
      <c r="D28" s="84" t="str">
        <f>IF(A14="NON","3e","")</f>
        <v>3e</v>
      </c>
      <c r="E28" s="81"/>
      <c r="F28" s="42"/>
      <c r="G28" s="335" t="str">
        <f>IF(OR(COUNTIF($AV$11:$AX$26,F24&amp;"."&amp;F34),COUNTIF($AV$11:$AX$26,F34&amp;"."&amp;F24)),"Combat déjà fait, il faut inverser","")</f>
        <v/>
      </c>
      <c r="H28" s="31"/>
      <c r="I28" s="42"/>
      <c r="J28" s="66"/>
      <c r="K28" s="25"/>
      <c r="L28" s="71"/>
      <c r="M28" s="27"/>
      <c r="N28" s="31"/>
      <c r="O28" s="55" t="s">
        <v>17</v>
      </c>
      <c r="P28" s="70"/>
      <c r="Q28" s="31"/>
      <c r="R28" s="520" t="str">
        <f>IF(AND(AB41&lt;&gt;"",AB44&lt;&gt;"",AE42&lt;&gt;""),AB41+AB44-AE42,"")</f>
        <v/>
      </c>
      <c r="S28" s="533" t="str">
        <f>IF(R28&lt;&gt;"",VLOOKUP(R28,$X$11:$Y$57,2,0),"")</f>
        <v/>
      </c>
      <c r="T28" s="29"/>
      <c r="U28" s="28" t="s">
        <v>17</v>
      </c>
      <c r="V28" s="536" t="s">
        <v>161</v>
      </c>
      <c r="W28" s="27"/>
      <c r="X28" s="19"/>
      <c r="Y28" s="17"/>
      <c r="Z28" s="851" t="str">
        <f>IF($D$5&gt;=X30,"A","")</f>
        <v/>
      </c>
      <c r="AA28" s="848"/>
      <c r="AB28" s="16"/>
      <c r="AF28" s="851" t="str">
        <f>AF16</f>
        <v>F</v>
      </c>
      <c r="AG28" s="522"/>
      <c r="AH28" s="68"/>
      <c r="AI28" s="643"/>
      <c r="AJ28" s="47"/>
      <c r="AL28" s="25"/>
      <c r="AM28" s="63"/>
      <c r="AN28" s="68"/>
      <c r="AO28" s="68"/>
      <c r="AP28" s="765" t="str">
        <f>IF(AND(O38&lt;&gt;"",R40&lt;&gt;"",R36&lt;&gt;""),R36+R40-O38,"")</f>
        <v/>
      </c>
      <c r="AQ28" s="767">
        <v>17</v>
      </c>
      <c r="AR28" s="132" t="str">
        <f t="shared" si="0"/>
        <v/>
      </c>
      <c r="AS28" s="811" t="str">
        <f t="shared" si="1"/>
        <v/>
      </c>
      <c r="AT28" s="812" t="str">
        <f t="shared" si="2"/>
        <v/>
      </c>
      <c r="AU28" s="43" t="s">
        <v>17</v>
      </c>
    </row>
    <row r="29" spans="1:50" ht="11.1" customHeight="1" x14ac:dyDescent="0.2">
      <c r="A29" s="82"/>
      <c r="B29" s="82"/>
      <c r="C29" s="519"/>
      <c r="D29" s="30" t="str">
        <f>IF(C29&lt;&gt;"",VLOOKUP(C29,$X$11:$Y$57,2,0),"")</f>
        <v/>
      </c>
      <c r="E29" s="83"/>
      <c r="F29" s="55" t="s">
        <v>17</v>
      </c>
      <c r="H29" s="31"/>
      <c r="I29" s="42"/>
      <c r="J29" s="66"/>
      <c r="K29" s="65"/>
      <c r="L29" s="515"/>
      <c r="M29" s="30" t="str">
        <f>IF(L29&lt;&gt;"",VLOOKUP(L29,$X$11:$Y$57,2,0),"")</f>
        <v/>
      </c>
      <c r="N29" s="49"/>
      <c r="O29" s="33" t="s">
        <v>17</v>
      </c>
      <c r="P29" s="54" t="s">
        <v>17</v>
      </c>
      <c r="R29" s="65"/>
      <c r="S29" s="534"/>
      <c r="U29" s="512" t="str">
        <f>IF(AND(Y29&lt;&gt;"",Y30&lt;&gt;"",AB29&lt;&gt;""),X29+X30-AB29,"")</f>
        <v/>
      </c>
      <c r="V29" s="533" t="str">
        <f>IF(U29&lt;&gt;"",VLOOKUP(U29,$X$11:$Y$57,2,0),"")</f>
        <v/>
      </c>
      <c r="W29" s="49"/>
      <c r="X29" s="48">
        <v>7</v>
      </c>
      <c r="Y29" s="47" t="str">
        <f>IF(ISNA(VLOOKUP($Y$1&amp;$Z$1&amp;$AA$1&amp;X29,bdd_complete,11,0)),"",VLOOKUP($Y$1&amp;$Z$1&amp;$AA$1&amp;X29,bdd_complete,11,0)&amp;" "&amp;VLOOKUP($Y$1&amp;$Z$1&amp;$AA$1&amp;X29,bdd_complete,12,0))</f>
        <v/>
      </c>
      <c r="Z29" s="805" t="str">
        <f>IF(Y29&lt;&gt;"",VLOOKUP($Y$1&amp;$Z$1&amp;$AA$1&amp;X29,bdd_complete,13,0),"")</f>
        <v/>
      </c>
      <c r="AA29" s="806" t="str">
        <f>IF(Y29&lt;&gt;"",VLOOKUP($Y$1&amp;$Z$1&amp;$AA$1&amp;X29,bdd_complete,14,0),"")</f>
        <v/>
      </c>
      <c r="AB29" s="518"/>
      <c r="AC29" s="45" t="str">
        <f>IF(AB29&lt;&gt;"",VLOOKUP(AB29,$X$11:$Y$57,2,0),"")</f>
        <v/>
      </c>
      <c r="AE29" s="44" t="s">
        <v>17</v>
      </c>
      <c r="AF29" s="64" t="s">
        <v>17</v>
      </c>
      <c r="AG29" s="63"/>
      <c r="AL29" s="25"/>
      <c r="AM29" s="63"/>
      <c r="AN29" s="68"/>
      <c r="AO29" s="68"/>
      <c r="AP29" s="765" t="str">
        <f>IF(AND(O26&lt;&gt;"",R28&lt;&gt;"",R24&lt;&gt;""),R24+R28-O26,"")</f>
        <v/>
      </c>
      <c r="AQ29" s="767">
        <v>17</v>
      </c>
      <c r="AR29" s="132" t="str">
        <f t="shared" si="0"/>
        <v/>
      </c>
      <c r="AS29" s="811" t="str">
        <f t="shared" si="1"/>
        <v/>
      </c>
      <c r="AT29" s="812" t="str">
        <f t="shared" si="2"/>
        <v/>
      </c>
      <c r="AU29" s="43" t="s">
        <v>17</v>
      </c>
    </row>
    <row r="30" spans="1:50" ht="11.1" customHeight="1" x14ac:dyDescent="0.2">
      <c r="A30" s="82"/>
      <c r="B30" s="135"/>
      <c r="C30" s="260"/>
      <c r="D30" s="646"/>
      <c r="E30" s="81"/>
      <c r="F30" s="858" t="s">
        <v>457</v>
      </c>
      <c r="G30" s="521"/>
      <c r="H30" s="31"/>
      <c r="I30" s="42"/>
      <c r="J30" s="62"/>
      <c r="K30" s="31"/>
      <c r="L30" s="61" t="s">
        <v>17</v>
      </c>
      <c r="M30" s="644"/>
      <c r="N30" s="31"/>
      <c r="O30" s="854" t="str">
        <f>O18</f>
        <v>D</v>
      </c>
      <c r="P30" s="521"/>
      <c r="R30" s="514"/>
      <c r="S30" s="533" t="str">
        <f>IF(R30&lt;&gt;"",VLOOKUP(R30,$X$11:$Y$57,2,0),"")</f>
        <v/>
      </c>
      <c r="T30" s="49"/>
      <c r="U30" s="423" t="s">
        <v>17</v>
      </c>
      <c r="V30" s="538" t="s">
        <v>17</v>
      </c>
      <c r="W30" s="31"/>
      <c r="X30" s="38">
        <v>23</v>
      </c>
      <c r="Y30" s="37" t="str">
        <f>IF(ISNA(VLOOKUP($Y$1&amp;$Z$1&amp;$AA$1&amp;X30,bdd_complete,11,0)),"",VLOOKUP($Y$1&amp;$Z$1&amp;$AA$1&amp;X30,bdd_complete,11,0)&amp;" "&amp;VLOOKUP($Y$1&amp;$Z$1&amp;$AA$1&amp;X30,bdd_complete,12,0))</f>
        <v/>
      </c>
      <c r="Z30" s="807" t="str">
        <f>IF(Y30&lt;&gt;"",VLOOKUP($Y$1&amp;$Z$1&amp;$AA$1&amp;X30,bdd_complete,13,0),"")</f>
        <v/>
      </c>
      <c r="AA30" s="808" t="str">
        <f>IF(Y30&lt;&gt;"",VLOOKUP($Y$1&amp;$Z$1&amp;$AA$1&amp;X30,bdd_complete,14,0),"")</f>
        <v/>
      </c>
      <c r="AB30" s="198" t="s">
        <v>17</v>
      </c>
      <c r="AC30" s="52" t="s">
        <v>130</v>
      </c>
      <c r="AD30" s="59"/>
      <c r="AE30" s="518"/>
      <c r="AF30" s="45" t="str">
        <f>IF(AE30&lt;&gt;"",VLOOKUP(AE30,$X$11:$Y$57,2,0),"")</f>
        <v/>
      </c>
      <c r="AG30" s="36"/>
      <c r="AH30" s="58" t="s">
        <v>17</v>
      </c>
      <c r="AI30" s="57" t="s">
        <v>17</v>
      </c>
      <c r="AL30" s="25"/>
      <c r="AM30" s="63"/>
      <c r="AN30" s="68"/>
      <c r="AO30" s="68"/>
      <c r="AP30" s="765" t="str">
        <f>IF(AND(O50&lt;&gt;"",R52&lt;&gt;"",R48&lt;&gt;""),R48+R52-O50,"")</f>
        <v/>
      </c>
      <c r="AQ30" s="767">
        <v>17</v>
      </c>
      <c r="AR30" s="132" t="str">
        <f t="shared" si="0"/>
        <v/>
      </c>
      <c r="AS30" s="811" t="str">
        <f t="shared" si="1"/>
        <v/>
      </c>
      <c r="AT30" s="812" t="str">
        <f t="shared" si="2"/>
        <v/>
      </c>
      <c r="AU30" s="43" t="s">
        <v>17</v>
      </c>
    </row>
    <row r="31" spans="1:50" ht="11.1" customHeight="1" x14ac:dyDescent="0.2">
      <c r="A31" s="82"/>
      <c r="B31" s="135"/>
      <c r="C31" s="135"/>
      <c r="D31" s="135"/>
      <c r="E31" s="81"/>
      <c r="F31" s="42"/>
      <c r="G31" s="21"/>
      <c r="H31" s="31"/>
      <c r="I31" s="516"/>
      <c r="J31" s="30" t="str">
        <f>IF(I31&lt;&gt;"",VLOOKUP(I31,$X$11:$Y$57,2,0),"")</f>
        <v/>
      </c>
      <c r="K31" s="56"/>
      <c r="L31" s="55" t="s">
        <v>17</v>
      </c>
      <c r="M31" s="54" t="s">
        <v>17</v>
      </c>
      <c r="N31" s="51"/>
      <c r="P31" s="18"/>
      <c r="Q31" s="31"/>
      <c r="R31" s="53"/>
      <c r="S31" s="645"/>
      <c r="T31" s="31"/>
      <c r="U31" s="854" t="str">
        <f>IF(AND(Y30&lt;&gt;"",Y33&lt;&gt;""),"B","")</f>
        <v/>
      </c>
      <c r="V31" s="530"/>
      <c r="W31" s="27"/>
      <c r="X31" s="19"/>
      <c r="Y31" s="17"/>
      <c r="Z31" s="851" t="str">
        <f>IF($D$5&gt;=X33,"A","")</f>
        <v/>
      </c>
      <c r="AA31" s="848"/>
      <c r="AB31" s="32"/>
      <c r="AC31" s="851" t="str">
        <f>AC25</f>
        <v>B</v>
      </c>
      <c r="AD31" s="522"/>
      <c r="AF31" s="639"/>
      <c r="AI31" s="25"/>
      <c r="AL31" s="25"/>
      <c r="AM31" s="63"/>
      <c r="AN31" s="68"/>
      <c r="AO31" s="68"/>
      <c r="AP31" s="765" t="str">
        <f>IF(AND(O20&lt;&gt;"",R22&lt;&gt;"",R18&lt;&gt;""),R18+R22-O20,"")</f>
        <v/>
      </c>
      <c r="AQ31" s="767">
        <v>17</v>
      </c>
      <c r="AR31" s="132" t="str">
        <f t="shared" si="0"/>
        <v/>
      </c>
      <c r="AS31" s="811" t="str">
        <f t="shared" si="1"/>
        <v/>
      </c>
      <c r="AT31" s="812" t="str">
        <f t="shared" si="2"/>
        <v/>
      </c>
      <c r="AU31" s="43" t="s">
        <v>17</v>
      </c>
    </row>
    <row r="32" spans="1:50" ht="11.1" customHeight="1" x14ac:dyDescent="0.2">
      <c r="A32" s="82"/>
      <c r="B32" s="135"/>
      <c r="C32" s="135"/>
      <c r="D32" s="135"/>
      <c r="E32" s="81"/>
      <c r="F32" s="42"/>
      <c r="G32" s="27"/>
      <c r="J32" s="642"/>
      <c r="K32" s="31"/>
      <c r="L32" s="856" t="str">
        <f>L20</f>
        <v>G</v>
      </c>
      <c r="M32" s="521"/>
      <c r="N32" s="51"/>
      <c r="O32" s="516"/>
      <c r="P32" s="30" t="str">
        <f>IF(O32&lt;&gt;"",VLOOKUP(O32,$X$11:$Y$57,2,0),"")</f>
        <v/>
      </c>
      <c r="Q32" s="49"/>
      <c r="R32" s="857" t="s">
        <v>17</v>
      </c>
      <c r="S32" s="535" t="s">
        <v>17</v>
      </c>
      <c r="T32" s="31"/>
      <c r="U32" s="513" t="str">
        <f>IF(AND(Y32&lt;&gt;"",Y33&lt;&gt;"",AB32&lt;&gt;""),X32+X33-AB32,"")</f>
        <v/>
      </c>
      <c r="V32" s="533" t="str">
        <f>IF(U32&lt;&gt;"",VLOOKUP(U32,$X$11:$Y$57,2,0),"")</f>
        <v/>
      </c>
      <c r="W32" s="49"/>
      <c r="X32" s="48">
        <v>15</v>
      </c>
      <c r="Y32" s="47" t="str">
        <f>IF(ISNA(VLOOKUP($Y$1&amp;$Z$1&amp;$AA$1&amp;X32,bdd_complete,11,0)),"",VLOOKUP($Y$1&amp;$Z$1&amp;$AA$1&amp;X32,bdd_complete,11,0)&amp;" "&amp;VLOOKUP($Y$1&amp;$Z$1&amp;$AA$1&amp;X32,bdd_complete,12,0))</f>
        <v/>
      </c>
      <c r="Z32" s="805" t="str">
        <f>IF(Y32&lt;&gt;"",VLOOKUP($Y$1&amp;$Z$1&amp;$AA$1&amp;X32,bdd_complete,13,0),"")</f>
        <v/>
      </c>
      <c r="AA32" s="806" t="str">
        <f>IF(Y32&lt;&gt;"",VLOOKUP($Y$1&amp;$Z$1&amp;$AA$1&amp;X32,bdd_complete,14,0),"")</f>
        <v/>
      </c>
      <c r="AB32" s="518"/>
      <c r="AC32" s="45" t="str">
        <f>IF(AB32&lt;&gt;"",VLOOKUP(AB32,$X$11:$Y$57,2,0),"")</f>
        <v/>
      </c>
      <c r="AD32" s="36"/>
      <c r="AE32" s="44" t="s">
        <v>17</v>
      </c>
      <c r="AF32" s="43" t="s">
        <v>17</v>
      </c>
      <c r="AI32" s="25"/>
      <c r="AL32" s="25"/>
      <c r="AM32" s="63"/>
      <c r="AN32" s="68"/>
      <c r="AO32" s="68"/>
      <c r="AP32" s="765" t="str">
        <f>IF(AND(O44&lt;&gt;"",R46&lt;&gt;"",R42&lt;&gt;""),R42+R46-O44,"")</f>
        <v/>
      </c>
      <c r="AQ32" s="767">
        <v>17</v>
      </c>
      <c r="AR32" s="132" t="str">
        <f t="shared" si="0"/>
        <v/>
      </c>
      <c r="AS32" s="811" t="str">
        <f t="shared" si="1"/>
        <v/>
      </c>
      <c r="AT32" s="812" t="str">
        <f t="shared" si="2"/>
        <v/>
      </c>
      <c r="AU32" s="43" t="s">
        <v>17</v>
      </c>
    </row>
    <row r="33" spans="1:47" ht="11.1" customHeight="1" x14ac:dyDescent="0.2">
      <c r="A33" s="82"/>
      <c r="B33" s="135"/>
      <c r="C33" s="135"/>
      <c r="D33" s="135"/>
      <c r="E33" s="81"/>
      <c r="F33" s="42"/>
      <c r="G33" s="27"/>
      <c r="K33" s="34"/>
      <c r="M33" s="41"/>
      <c r="N33" s="40"/>
      <c r="P33" s="644"/>
      <c r="Q33" s="31"/>
      <c r="R33" s="855" t="str">
        <f>IF(Y30&lt;&gt;"",R15,"")</f>
        <v/>
      </c>
      <c r="S33" s="530"/>
      <c r="T33" s="27"/>
      <c r="U33" s="21"/>
      <c r="V33" s="539"/>
      <c r="W33" s="31"/>
      <c r="X33" s="38">
        <v>31</v>
      </c>
      <c r="Y33" s="37" t="str">
        <f>IF(ISNA(VLOOKUP($Y$1&amp;$Z$1&amp;$AA$1&amp;X33,bdd_complete,11,0)),"",VLOOKUP($Y$1&amp;$Z$1&amp;$AA$1&amp;X33,bdd_complete,11,0)&amp;" "&amp;VLOOKUP($Y$1&amp;$Z$1&amp;$AA$1&amp;X33,bdd_complete,12,0))</f>
        <v/>
      </c>
      <c r="Z33" s="807" t="str">
        <f>IF(Y33&lt;&gt;"",VLOOKUP($Y$1&amp;$Z$1&amp;$AA$1&amp;X33,bdd_complete,13,0),"")</f>
        <v/>
      </c>
      <c r="AA33" s="808" t="str">
        <f>IF(Y33&lt;&gt;"",VLOOKUP($Y$1&amp;$Z$1&amp;$AA$1&amp;X33,bdd_complete,14,0),"")</f>
        <v/>
      </c>
      <c r="AB33" s="199" t="s">
        <v>17</v>
      </c>
      <c r="AC33" s="639"/>
      <c r="AF33" s="25"/>
      <c r="AI33" s="25"/>
      <c r="AL33" s="134" t="s">
        <v>52</v>
      </c>
      <c r="AM33" s="63"/>
      <c r="AN33" s="68"/>
      <c r="AO33" s="68"/>
      <c r="AP33" s="765" t="str">
        <f>IF(AND(O32&lt;&gt;"",R34&lt;&gt;"",R30&lt;&gt;""),R30+R34-O32,"")</f>
        <v/>
      </c>
      <c r="AQ33" s="767">
        <v>17</v>
      </c>
      <c r="AR33" s="132" t="str">
        <f t="shared" si="0"/>
        <v/>
      </c>
      <c r="AS33" s="811" t="str">
        <f t="shared" si="1"/>
        <v/>
      </c>
      <c r="AT33" s="812" t="str">
        <f t="shared" si="2"/>
        <v/>
      </c>
      <c r="AU33" s="43" t="s">
        <v>17</v>
      </c>
    </row>
    <row r="34" spans="1:47" ht="11.1" customHeight="1" x14ac:dyDescent="0.2">
      <c r="A34" s="82"/>
      <c r="B34" s="135"/>
      <c r="C34" s="135"/>
      <c r="D34" s="135"/>
      <c r="E34" s="81"/>
      <c r="F34" s="516" t="str">
        <f>IF(AND(AH39&lt;&gt;"",AE54&lt;&gt;"",AK45&lt;&gt;""),AH39+AH51-AK45,"")</f>
        <v/>
      </c>
      <c r="G34" s="30" t="str">
        <f>IF(F34&lt;&gt;"",VLOOKUP(F34,$X$11:$Y$57,2,0),"")</f>
        <v/>
      </c>
      <c r="H34" s="29"/>
      <c r="I34" s="33" t="s">
        <v>17</v>
      </c>
      <c r="J34" s="268" t="s">
        <v>162</v>
      </c>
      <c r="K34" s="34"/>
      <c r="L34" s="517" t="str">
        <f>IF(AND(AE48&lt;&gt;"",AE54&lt;&gt;"",AH51&lt;&gt;""),AE48+AE54-AH51,"")</f>
        <v/>
      </c>
      <c r="M34" s="30" t="str">
        <f>IF(L34&lt;&gt;"",VLOOKUP(L34,$X$11:$Y$57,2,0),"")</f>
        <v/>
      </c>
      <c r="N34" s="29"/>
      <c r="O34" s="33" t="s">
        <v>17</v>
      </c>
      <c r="P34" s="269" t="s">
        <v>163</v>
      </c>
      <c r="Q34" s="31"/>
      <c r="R34" s="520" t="str">
        <f>IF(AND(AB35&lt;&gt;"",AB38&lt;&gt;"",AE36&lt;&gt;""),AB35+AB38-AE36,"")</f>
        <v/>
      </c>
      <c r="S34" s="533" t="str">
        <f>IF(R34&lt;&gt;"",VLOOKUP(R34,$X$11:$Y$57,2,0),"")</f>
        <v/>
      </c>
      <c r="T34" s="29"/>
      <c r="U34" s="28" t="s">
        <v>17</v>
      </c>
      <c r="V34" s="537" t="s">
        <v>164</v>
      </c>
      <c r="W34" s="27"/>
      <c r="X34" s="19"/>
      <c r="Y34" s="17"/>
      <c r="Z34" s="851" t="str">
        <f>IF($D$5&gt;=X36,"A","")</f>
        <v/>
      </c>
      <c r="AA34" s="848"/>
      <c r="AB34" s="16"/>
      <c r="AF34" s="25"/>
      <c r="AK34" s="825"/>
      <c r="AL34" s="422" t="str">
        <f>IF(AK34&lt;&gt;"",VLOOKUP(AK34,$X$11:$Y$57,2,0),"")</f>
        <v/>
      </c>
      <c r="AM34" s="572"/>
      <c r="AN34" s="74" t="s">
        <v>17</v>
      </c>
      <c r="AO34" s="74" t="s">
        <v>17</v>
      </c>
      <c r="AP34" s="765" t="str">
        <f>IF(AND(O56&lt;&gt;"",R58&lt;&gt;"",R54&lt;&gt;""),R54+R58-O56,"")</f>
        <v/>
      </c>
      <c r="AQ34" s="767">
        <v>17</v>
      </c>
      <c r="AR34" s="132" t="str">
        <f t="shared" si="0"/>
        <v/>
      </c>
      <c r="AS34" s="811" t="str">
        <f t="shared" si="1"/>
        <v/>
      </c>
      <c r="AT34" s="812" t="str">
        <f t="shared" si="2"/>
        <v/>
      </c>
      <c r="AU34" s="43" t="s">
        <v>17</v>
      </c>
    </row>
    <row r="35" spans="1:47" ht="11.1" customHeight="1" x14ac:dyDescent="0.2">
      <c r="B35" s="27"/>
      <c r="C35" s="27"/>
      <c r="D35" s="27"/>
      <c r="K35" s="25"/>
      <c r="M35" s="78"/>
      <c r="N35" s="25"/>
      <c r="Q35" s="25"/>
      <c r="R35" s="65"/>
      <c r="S35" s="534"/>
      <c r="U35" s="512" t="str">
        <f>IF(AND(Y35&lt;&gt;"",Y36&lt;&gt;"",AB35&lt;&gt;""),X35+X36-AB35,"")</f>
        <v/>
      </c>
      <c r="V35" s="533" t="str">
        <f>IF(U35&lt;&gt;"",VLOOKUP(U35,$X$11:$Y$57,2,0),"")</f>
        <v/>
      </c>
      <c r="W35" s="49"/>
      <c r="X35" s="80">
        <v>2</v>
      </c>
      <c r="Y35" s="47" t="str">
        <f>IF(ISNA(VLOOKUP($Y$1&amp;$Z$1&amp;$AA$1&amp;X35,bdd_complete,11,0)),"",VLOOKUP($Y$1&amp;$Z$1&amp;$AA$1&amp;X35,bdd_complete,11,0)&amp;" "&amp;VLOOKUP($Y$1&amp;$Z$1&amp;$AA$1&amp;X35,bdd_complete,12,0))</f>
        <v/>
      </c>
      <c r="Z35" s="805" t="str">
        <f>IF(Y35&lt;&gt;"",VLOOKUP($Y$1&amp;$Z$1&amp;$AA$1&amp;X35,bdd_complete,13,0),"")</f>
        <v/>
      </c>
      <c r="AA35" s="806" t="str">
        <f>IF(Y35&lt;&gt;"",VLOOKUP($Y$1&amp;$Z$1&amp;$AA$1&amp;X35,bdd_complete,14,0),"")</f>
        <v/>
      </c>
      <c r="AB35" s="518"/>
      <c r="AC35" s="45" t="str">
        <f>IF(AB35&lt;&gt;"",VLOOKUP(AB35,$X$11:$Y$57,2,0),"")</f>
        <v/>
      </c>
      <c r="AE35" s="44" t="s">
        <v>17</v>
      </c>
      <c r="AF35" s="57" t="s">
        <v>17</v>
      </c>
      <c r="AI35" s="853" t="s">
        <v>455</v>
      </c>
      <c r="AJ35" s="521"/>
      <c r="AL35" s="644"/>
      <c r="AM35" s="133"/>
      <c r="AN35" s="68"/>
      <c r="AO35" s="68"/>
      <c r="AP35" s="765" t="str">
        <f>IF(AND(R12&lt;&gt;"",U11&lt;&gt;"",U14&lt;&gt;""),U11+U14-R12,"")</f>
        <v/>
      </c>
      <c r="AQ35" s="767">
        <v>25</v>
      </c>
      <c r="AR35" s="132" t="str">
        <f t="shared" si="0"/>
        <v/>
      </c>
      <c r="AS35" s="811" t="str">
        <f t="shared" si="1"/>
        <v/>
      </c>
      <c r="AT35" s="812" t="str">
        <f t="shared" si="2"/>
        <v/>
      </c>
      <c r="AU35" s="43" t="s">
        <v>17</v>
      </c>
    </row>
    <row r="36" spans="1:47" ht="11.1" customHeight="1" x14ac:dyDescent="0.2">
      <c r="B36" s="27"/>
      <c r="C36" s="27"/>
      <c r="D36" s="27"/>
      <c r="K36" s="25"/>
      <c r="Q36" s="25"/>
      <c r="R36" s="514"/>
      <c r="S36" s="533" t="str">
        <f>IF(R36&lt;&gt;"",VLOOKUP(R36,$X$11:$Y$57,2,0),"")</f>
        <v/>
      </c>
      <c r="T36" s="49"/>
      <c r="U36" s="60" t="s">
        <v>17</v>
      </c>
      <c r="V36" s="538" t="s">
        <v>17</v>
      </c>
      <c r="W36" s="31"/>
      <c r="X36" s="79">
        <v>18</v>
      </c>
      <c r="Y36" s="37" t="str">
        <f>IF(ISNA(VLOOKUP($Y$1&amp;$Z$1&amp;$AA$1&amp;X36,bdd_complete,11,0)),"",VLOOKUP($Y$1&amp;$Z$1&amp;$AA$1&amp;X36,bdd_complete,11,0)&amp;" "&amp;VLOOKUP($Y$1&amp;$Z$1&amp;$AA$1&amp;X36,bdd_complete,12,0))</f>
        <v/>
      </c>
      <c r="Z36" s="807" t="str">
        <f>IF(Y36&lt;&gt;"",VLOOKUP($Y$1&amp;$Z$1&amp;$AA$1&amp;X36,bdd_complete,13,0),"")</f>
        <v/>
      </c>
      <c r="AA36" s="808" t="str">
        <f>IF(Y36&lt;&gt;"",VLOOKUP($Y$1&amp;$Z$1&amp;$AA$1&amp;X36,bdd_complete,14,0),"")</f>
        <v/>
      </c>
      <c r="AB36" s="198" t="s">
        <v>17</v>
      </c>
      <c r="AC36" s="52" t="s">
        <v>164</v>
      </c>
      <c r="AD36" s="59"/>
      <c r="AE36" s="518"/>
      <c r="AF36" s="45" t="str">
        <f>IF(AE36&lt;&gt;"",VLOOKUP(AE36,$X$11:$Y$57,2,0),"")</f>
        <v/>
      </c>
      <c r="AG36" s="37"/>
      <c r="AH36" s="58" t="s">
        <v>17</v>
      </c>
      <c r="AI36" s="57" t="s">
        <v>17</v>
      </c>
      <c r="AL36" s="25"/>
      <c r="AM36" s="63"/>
      <c r="AN36" s="68"/>
      <c r="AO36" s="68"/>
      <c r="AP36" s="765" t="str">
        <f>IF(AND(R36&lt;&gt;"",U35&lt;&gt;"",U38&lt;&gt;""),U35+U38-R36,"")</f>
        <v/>
      </c>
      <c r="AQ36" s="767">
        <v>25</v>
      </c>
      <c r="AR36" s="132" t="str">
        <f t="shared" si="0"/>
        <v/>
      </c>
      <c r="AS36" s="811" t="str">
        <f t="shared" si="1"/>
        <v/>
      </c>
      <c r="AT36" s="812" t="str">
        <f t="shared" si="2"/>
        <v/>
      </c>
      <c r="AU36" s="43" t="s">
        <v>17</v>
      </c>
    </row>
    <row r="37" spans="1:47" ht="11.1" customHeight="1" x14ac:dyDescent="0.2">
      <c r="B37" s="27"/>
      <c r="C37" s="27"/>
      <c r="D37" s="27"/>
      <c r="K37" s="25"/>
      <c r="M37" s="78"/>
      <c r="N37" s="25"/>
      <c r="O37" s="18"/>
      <c r="P37" s="18"/>
      <c r="Q37" s="31"/>
      <c r="R37" s="53"/>
      <c r="S37" s="645"/>
      <c r="T37" s="31"/>
      <c r="U37" s="854" t="str">
        <f>IF(AND(Y36&lt;&gt;"",Y39&lt;&gt;""),"B","")</f>
        <v/>
      </c>
      <c r="V37" s="530"/>
      <c r="W37" s="27"/>
      <c r="X37" s="19"/>
      <c r="Y37" s="17"/>
      <c r="Z37" s="851" t="str">
        <f>IF($D$5&gt;=X39,"A","")</f>
        <v/>
      </c>
      <c r="AA37" s="848"/>
      <c r="AB37" s="32"/>
      <c r="AC37" s="851" t="str">
        <f>AC31</f>
        <v>B</v>
      </c>
      <c r="AD37" s="522"/>
      <c r="AF37" s="642"/>
      <c r="AG37" s="46"/>
      <c r="AI37" s="25"/>
      <c r="AL37" s="25"/>
      <c r="AM37" s="63"/>
      <c r="AN37" s="68"/>
      <c r="AO37" s="68"/>
      <c r="AP37" s="765" t="str">
        <f>IF(AND(R24&lt;&gt;"",U23&lt;&gt;"",U26&lt;&gt;""),U23+U26-R24,"")</f>
        <v/>
      </c>
      <c r="AQ37" s="767">
        <v>25</v>
      </c>
      <c r="AR37" s="132" t="str">
        <f t="shared" si="0"/>
        <v/>
      </c>
      <c r="AS37" s="811" t="str">
        <f t="shared" si="1"/>
        <v/>
      </c>
      <c r="AT37" s="812" t="str">
        <f t="shared" si="2"/>
        <v/>
      </c>
      <c r="AU37" s="43" t="s">
        <v>17</v>
      </c>
    </row>
    <row r="38" spans="1:47" ht="11.1" customHeight="1" x14ac:dyDescent="0.2">
      <c r="B38" s="27"/>
      <c r="C38" s="27"/>
      <c r="D38" s="27"/>
      <c r="K38" s="25"/>
      <c r="M38" s="78"/>
      <c r="N38" s="65"/>
      <c r="O38" s="515"/>
      <c r="P38" s="30" t="str">
        <f>IF(O38&lt;&gt;"",VLOOKUP(O38,$X$11:$Y$57,2,0),"")</f>
        <v/>
      </c>
      <c r="Q38" s="49"/>
      <c r="R38" s="50" t="s">
        <v>17</v>
      </c>
      <c r="S38" s="535" t="s">
        <v>17</v>
      </c>
      <c r="T38" s="31"/>
      <c r="U38" s="513" t="str">
        <f>IF(AND(Y38&lt;&gt;"",Y39&lt;&gt;"",AB38&lt;&gt;""),X38+X39-AB38,"")</f>
        <v/>
      </c>
      <c r="V38" s="533" t="str">
        <f>IF(U38&lt;&gt;"",VLOOKUP(U38,$X$11:$Y$57,2,0),"")</f>
        <v/>
      </c>
      <c r="W38" s="49"/>
      <c r="X38" s="48">
        <v>10</v>
      </c>
      <c r="Y38" s="47" t="str">
        <f>IF(ISNA(VLOOKUP($Y$1&amp;$Z$1&amp;$AA$1&amp;X38,bdd_complete,11,0)),"",VLOOKUP($Y$1&amp;$Z$1&amp;$AA$1&amp;X38,bdd_complete,11,0)&amp;" "&amp;VLOOKUP($Y$1&amp;$Z$1&amp;$AA$1&amp;X38,bdd_complete,12,0))</f>
        <v/>
      </c>
      <c r="Z38" s="805" t="str">
        <f>IF(Y38&lt;&gt;"",VLOOKUP($Y$1&amp;$Z$1&amp;$AA$1&amp;X38,bdd_complete,13,0),"")</f>
        <v/>
      </c>
      <c r="AA38" s="806" t="str">
        <f>IF(Y38&lt;&gt;"",VLOOKUP($Y$1&amp;$Z$1&amp;$AA$1&amp;X38,bdd_complete,14,0),"")</f>
        <v/>
      </c>
      <c r="AB38" s="518"/>
      <c r="AC38" s="45" t="str">
        <f>IF(AB38&lt;&gt;"",VLOOKUP(AB38,$X$11:$Y$57,2,0),"")</f>
        <v/>
      </c>
      <c r="AD38" s="36"/>
      <c r="AE38" s="44" t="s">
        <v>17</v>
      </c>
      <c r="AF38" s="57" t="s">
        <v>17</v>
      </c>
      <c r="AG38" s="63"/>
      <c r="AI38" s="25"/>
      <c r="AL38" s="25"/>
      <c r="AM38" s="63"/>
      <c r="AN38" s="68"/>
      <c r="AO38" s="68"/>
      <c r="AP38" s="765" t="str">
        <f>IF(AND(R48&lt;&gt;"",U47&lt;&gt;"",U50&lt;&gt;""),U47+U50-R48,"")</f>
        <v/>
      </c>
      <c r="AQ38" s="767">
        <v>25</v>
      </c>
      <c r="AR38" s="132" t="str">
        <f t="shared" si="0"/>
        <v/>
      </c>
      <c r="AS38" s="811" t="str">
        <f t="shared" si="1"/>
        <v/>
      </c>
      <c r="AT38" s="812" t="str">
        <f t="shared" si="2"/>
        <v/>
      </c>
      <c r="AU38" s="43" t="s">
        <v>17</v>
      </c>
    </row>
    <row r="39" spans="1:47" ht="11.1" customHeight="1" x14ac:dyDescent="0.2">
      <c r="B39" s="27"/>
      <c r="C39" s="27"/>
      <c r="K39" s="65"/>
      <c r="L39" s="76"/>
      <c r="M39" s="77"/>
      <c r="N39" s="34"/>
      <c r="O39" s="60" t="s">
        <v>17</v>
      </c>
      <c r="P39" s="644"/>
      <c r="Q39" s="72"/>
      <c r="R39" s="855" t="str">
        <f>IF(Y36&lt;&gt;"",R15,"")</f>
        <v/>
      </c>
      <c r="S39" s="530"/>
      <c r="T39" s="27"/>
      <c r="U39" s="21"/>
      <c r="V39" s="539"/>
      <c r="W39" s="31"/>
      <c r="X39" s="38">
        <v>26</v>
      </c>
      <c r="Y39" s="37" t="str">
        <f>IF(ISNA(VLOOKUP($Y$1&amp;$Z$1&amp;$AA$1&amp;X39,bdd_complete,11,0)),"",VLOOKUP($Y$1&amp;$Z$1&amp;$AA$1&amp;X39,bdd_complete,11,0)&amp;" "&amp;VLOOKUP($Y$1&amp;$Z$1&amp;$AA$1&amp;X39,bdd_complete,12,0))</f>
        <v/>
      </c>
      <c r="Z39" s="807" t="str">
        <f>IF(Y39&lt;&gt;"",VLOOKUP($Y$1&amp;$Z$1&amp;$AA$1&amp;X39,bdd_complete,13,0),"")</f>
        <v/>
      </c>
      <c r="AA39" s="808" t="str">
        <f>IF(Y39&lt;&gt;"",VLOOKUP($Y$1&amp;$Z$1&amp;$AA$1&amp;X39,bdd_complete,14,0),"")</f>
        <v/>
      </c>
      <c r="AB39" s="199" t="s">
        <v>17</v>
      </c>
      <c r="AC39" s="639"/>
      <c r="AF39" s="69" t="s">
        <v>153</v>
      </c>
      <c r="AG39" s="63"/>
      <c r="AH39" s="518"/>
      <c r="AI39" s="45" t="str">
        <f>IF(AH39&lt;&gt;"",VLOOKUP(AH39,$X$11:$Y$57,2,0),"")</f>
        <v/>
      </c>
      <c r="AJ39" s="37"/>
      <c r="AK39" s="58" t="s">
        <v>17</v>
      </c>
      <c r="AL39" s="57" t="s">
        <v>17</v>
      </c>
      <c r="AM39" s="63"/>
      <c r="AN39" s="68"/>
      <c r="AO39" s="68"/>
      <c r="AP39" s="765" t="str">
        <f>IF(AND(R18&lt;&gt;"",U17&lt;&gt;"",U20&lt;&gt;""),U17+U20-R18,"")</f>
        <v/>
      </c>
      <c r="AQ39" s="767">
        <v>25</v>
      </c>
      <c r="AR39" s="132" t="str">
        <f t="shared" si="0"/>
        <v/>
      </c>
      <c r="AS39" s="811" t="str">
        <f t="shared" si="1"/>
        <v/>
      </c>
      <c r="AT39" s="812" t="str">
        <f t="shared" si="2"/>
        <v/>
      </c>
      <c r="AU39" s="43" t="s">
        <v>17</v>
      </c>
    </row>
    <row r="40" spans="1:47" ht="11.1" customHeight="1" x14ac:dyDescent="0.2">
      <c r="B40" s="27"/>
      <c r="C40" s="27"/>
      <c r="D40" s="84" t="str">
        <f>IF(A14="OUI","3e","")</f>
        <v/>
      </c>
      <c r="I40" s="16"/>
      <c r="J40" s="15"/>
      <c r="K40" s="65"/>
      <c r="L40" s="76"/>
      <c r="M40" s="66"/>
      <c r="N40" s="31"/>
      <c r="O40" s="55" t="s">
        <v>17</v>
      </c>
      <c r="P40" s="70"/>
      <c r="Q40" s="31"/>
      <c r="R40" s="520" t="str">
        <f>IF(AND(AB29&lt;&gt;"",AB32&lt;&gt;"",AE30&lt;&gt;""),AB29+AB32-AE30,"")</f>
        <v/>
      </c>
      <c r="S40" s="533" t="str">
        <f>IF(R40&lt;&gt;"",VLOOKUP(R40,$X$11:$Y$57,2,0),"")</f>
        <v/>
      </c>
      <c r="T40" s="29"/>
      <c r="U40" s="28" t="s">
        <v>17</v>
      </c>
      <c r="V40" s="537" t="s">
        <v>130</v>
      </c>
      <c r="W40" s="27"/>
      <c r="X40" s="19"/>
      <c r="Y40" s="17"/>
      <c r="Z40" s="851" t="str">
        <f>IF($D$5&gt;=X42,"A","")</f>
        <v/>
      </c>
      <c r="AA40" s="848"/>
      <c r="AB40" s="16"/>
      <c r="AF40" s="851" t="str">
        <f>AF28</f>
        <v>F</v>
      </c>
      <c r="AG40" s="522"/>
      <c r="AH40" s="68"/>
      <c r="AI40" s="642"/>
      <c r="AJ40" s="63"/>
      <c r="AL40" s="25"/>
      <c r="AM40" s="63"/>
      <c r="AN40" s="68"/>
      <c r="AO40" s="68"/>
      <c r="AP40" s="765" t="str">
        <f>IF(AND(R42&lt;&gt;"",U41&lt;&gt;"",U44&lt;&gt;""),U41+U44-R42,"")</f>
        <v/>
      </c>
      <c r="AQ40" s="767">
        <v>25</v>
      </c>
      <c r="AR40" s="132" t="str">
        <f t="shared" si="0"/>
        <v/>
      </c>
      <c r="AS40" s="811" t="str">
        <f t="shared" si="1"/>
        <v/>
      </c>
      <c r="AT40" s="812" t="str">
        <f t="shared" si="2"/>
        <v/>
      </c>
      <c r="AU40" s="43" t="s">
        <v>17</v>
      </c>
    </row>
    <row r="41" spans="1:47" ht="11.1" customHeight="1" x14ac:dyDescent="0.2">
      <c r="B41" s="27"/>
      <c r="C41" s="261"/>
      <c r="D41" s="141" t="str">
        <f>IF(C41&lt;&gt;"",VLOOKUP(C41,$X$11:$Y$57,2,0),"")</f>
        <v/>
      </c>
      <c r="E41" s="141"/>
      <c r="F41" s="33" t="s">
        <v>17</v>
      </c>
      <c r="G41" s="67" t="s">
        <v>17</v>
      </c>
      <c r="K41" s="65"/>
      <c r="L41" s="515"/>
      <c r="M41" s="30" t="str">
        <f>IF(L41&lt;&gt;"",VLOOKUP(L41,$X$11:$Y$57,2,0),"")</f>
        <v/>
      </c>
      <c r="N41" s="49"/>
      <c r="O41" s="33" t="s">
        <v>17</v>
      </c>
      <c r="P41" s="54"/>
      <c r="R41" s="65"/>
      <c r="S41" s="534"/>
      <c r="U41" s="512" t="str">
        <f>IF(AND(Y41&lt;&gt;"",Y42&lt;&gt;"",AB41&lt;&gt;""),X41+X42-AB41,"")</f>
        <v/>
      </c>
      <c r="V41" s="533" t="str">
        <f>IF(U41&lt;&gt;"",VLOOKUP(U41,$X$11:$Y$57,2,0),"")</f>
        <v/>
      </c>
      <c r="W41" s="49"/>
      <c r="X41" s="48">
        <v>6</v>
      </c>
      <c r="Y41" s="47" t="str">
        <f>IF(ISNA(VLOOKUP($Y$1&amp;$Z$1&amp;$AA$1&amp;X41,bdd_complete,11,0)),"",VLOOKUP($Y$1&amp;$Z$1&amp;$AA$1&amp;X41,bdd_complete,11,0)&amp;" "&amp;VLOOKUP($Y$1&amp;$Z$1&amp;$AA$1&amp;X41,bdd_complete,12,0))</f>
        <v/>
      </c>
      <c r="Z41" s="805" t="str">
        <f>IF(Y41&lt;&gt;"",VLOOKUP($Y$1&amp;$Z$1&amp;$AA$1&amp;X41,bdd_complete,13,0),"")</f>
        <v/>
      </c>
      <c r="AA41" s="806" t="str">
        <f>IF(Y41&lt;&gt;"",VLOOKUP($Y$1&amp;$Z$1&amp;$AA$1&amp;X41,bdd_complete,14,0),"")</f>
        <v/>
      </c>
      <c r="AB41" s="518"/>
      <c r="AC41" s="45" t="str">
        <f>IF(AB41&lt;&gt;"",VLOOKUP(AB41,$X$11:$Y$57,2,0),"")</f>
        <v/>
      </c>
      <c r="AE41" s="44" t="s">
        <v>17</v>
      </c>
      <c r="AF41" s="64" t="s">
        <v>17</v>
      </c>
      <c r="AG41" s="63"/>
      <c r="AI41" s="25"/>
      <c r="AJ41" s="63"/>
      <c r="AL41" s="25"/>
      <c r="AM41" s="63"/>
      <c r="AN41" s="68"/>
      <c r="AO41" s="68"/>
      <c r="AP41" s="765" t="str">
        <f>IF(AND(R30&lt;&gt;"",U29&lt;&gt;"",U32&lt;&gt;""),U29+U32-R30,"")</f>
        <v/>
      </c>
      <c r="AQ41" s="767">
        <v>25</v>
      </c>
      <c r="AR41" s="132" t="str">
        <f t="shared" si="0"/>
        <v/>
      </c>
      <c r="AS41" s="811" t="str">
        <f t="shared" si="1"/>
        <v/>
      </c>
      <c r="AT41" s="812" t="str">
        <f t="shared" si="2"/>
        <v/>
      </c>
      <c r="AU41" s="43" t="s">
        <v>17</v>
      </c>
    </row>
    <row r="42" spans="1:47" ht="11.1" customHeight="1" x14ac:dyDescent="0.2">
      <c r="B42" s="27"/>
      <c r="C42" s="18"/>
      <c r="D42" s="39"/>
      <c r="E42" s="27"/>
      <c r="F42" s="854" t="str">
        <f>IF(A14="OUI","Y","")</f>
        <v/>
      </c>
      <c r="G42" s="530"/>
      <c r="K42" s="31"/>
      <c r="L42" s="61" t="s">
        <v>17</v>
      </c>
      <c r="M42" s="644"/>
      <c r="N42" s="31"/>
      <c r="O42" s="854" t="str">
        <f>O18</f>
        <v>D</v>
      </c>
      <c r="P42" s="521"/>
      <c r="R42" s="514"/>
      <c r="S42" s="533" t="str">
        <f>IF(R42&lt;&gt;"",VLOOKUP(R42,$X$11:$Y$57,2,0),"")</f>
        <v/>
      </c>
      <c r="T42" s="49"/>
      <c r="U42" s="60" t="s">
        <v>17</v>
      </c>
      <c r="V42" s="540" t="s">
        <v>17</v>
      </c>
      <c r="W42" s="31"/>
      <c r="X42" s="38">
        <v>22</v>
      </c>
      <c r="Y42" s="37" t="str">
        <f>IF(ISNA(VLOOKUP($Y$1&amp;$Z$1&amp;$AA$1&amp;X42,bdd_complete,11,0)),"",VLOOKUP($Y$1&amp;$Z$1&amp;$AA$1&amp;X42,bdd_complete,11,0)&amp;" "&amp;VLOOKUP($Y$1&amp;$Z$1&amp;$AA$1&amp;X42,bdd_complete,12,0))</f>
        <v/>
      </c>
      <c r="Z42" s="807" t="str">
        <f>IF(Y42&lt;&gt;"",VLOOKUP($Y$1&amp;$Z$1&amp;$AA$1&amp;X42,bdd_complete,13,0),"")</f>
        <v/>
      </c>
      <c r="AA42" s="808" t="str">
        <f>IF(Y42&lt;&gt;"",VLOOKUP($Y$1&amp;$Z$1&amp;$AA$1&amp;X42,bdd_complete,14,0),"")</f>
        <v/>
      </c>
      <c r="AB42" s="198" t="s">
        <v>17</v>
      </c>
      <c r="AC42" s="52" t="s">
        <v>161</v>
      </c>
      <c r="AD42" s="59"/>
      <c r="AE42" s="518"/>
      <c r="AF42" s="45" t="str">
        <f>IF(AE42&lt;&gt;"",VLOOKUP(AE42,$X$11:$Y$57,2,0),"")</f>
        <v/>
      </c>
      <c r="AG42" s="36"/>
      <c r="AH42" s="58" t="s">
        <v>17</v>
      </c>
      <c r="AI42" s="57" t="s">
        <v>17</v>
      </c>
      <c r="AJ42" s="63"/>
      <c r="AL42" s="25"/>
      <c r="AM42" s="63"/>
      <c r="AN42" s="68"/>
      <c r="AO42" s="68"/>
      <c r="AP42" s="765" t="str">
        <f>IF(AND(R54&lt;&gt;"",U53&lt;&gt;"",U56&lt;&gt;""),U53+U56-R54,"")</f>
        <v/>
      </c>
      <c r="AQ42" s="768">
        <v>25</v>
      </c>
      <c r="AR42" s="137" t="str">
        <f t="shared" si="0"/>
        <v/>
      </c>
      <c r="AS42" s="813" t="str">
        <f t="shared" si="1"/>
        <v/>
      </c>
      <c r="AT42" s="814" t="str">
        <f t="shared" si="2"/>
        <v/>
      </c>
      <c r="AU42" s="43" t="s">
        <v>17</v>
      </c>
    </row>
    <row r="43" spans="1:47" ht="11.1" customHeight="1" x14ac:dyDescent="0.2">
      <c r="B43" s="27"/>
      <c r="C43" s="27"/>
      <c r="D43" s="27"/>
      <c r="I43" s="518"/>
      <c r="J43" s="30" t="str">
        <f>IF(I43&lt;&gt;"",VLOOKUP(I43,$X$11:$Y$57,2,0),"")</f>
        <v/>
      </c>
      <c r="K43" s="49"/>
      <c r="L43" s="55" t="s">
        <v>17</v>
      </c>
      <c r="M43" s="54" t="s">
        <v>17</v>
      </c>
      <c r="N43" s="51"/>
      <c r="P43" s="18"/>
      <c r="Q43" s="31"/>
      <c r="R43" s="53"/>
      <c r="S43" s="645"/>
      <c r="T43" s="31"/>
      <c r="U43" s="854" t="str">
        <f>IF(AND(Y42&lt;&gt;"",Y45&lt;&gt;""),"B","")</f>
        <v/>
      </c>
      <c r="V43" s="530"/>
      <c r="W43" s="27"/>
      <c r="X43" s="19"/>
      <c r="Y43" s="17"/>
      <c r="Z43" s="851" t="str">
        <f>IF($D$5&gt;=X45,"A","")</f>
        <v/>
      </c>
      <c r="AA43" s="848"/>
      <c r="AB43" s="32"/>
      <c r="AC43" s="851" t="str">
        <f>AC37</f>
        <v>B</v>
      </c>
      <c r="AD43" s="522"/>
      <c r="AF43" s="641"/>
      <c r="AI43" s="25"/>
      <c r="AJ43" s="63"/>
      <c r="AL43" s="25"/>
      <c r="AM43" s="63"/>
      <c r="AN43" s="68"/>
      <c r="AO43" s="68"/>
    </row>
    <row r="44" spans="1:47" ht="11.1" customHeight="1" x14ac:dyDescent="0.2">
      <c r="B44" s="27"/>
      <c r="C44" s="27"/>
      <c r="D44" s="27"/>
      <c r="H44" s="31"/>
      <c r="I44" s="60" t="s">
        <v>17</v>
      </c>
      <c r="J44" s="642"/>
      <c r="K44" s="31"/>
      <c r="L44" s="856" t="str">
        <f>L32</f>
        <v>G</v>
      </c>
      <c r="M44" s="521"/>
      <c r="N44" s="51"/>
      <c r="O44" s="516"/>
      <c r="P44" s="30" t="str">
        <f>IF(O44&lt;&gt;"",VLOOKUP(O44,$X$11:$Y$57,2,0),"")</f>
        <v/>
      </c>
      <c r="Q44" s="49"/>
      <c r="R44" s="50" t="s">
        <v>17</v>
      </c>
      <c r="S44" s="535" t="s">
        <v>17</v>
      </c>
      <c r="T44" s="31"/>
      <c r="U44" s="513" t="str">
        <f>IF(AND(Y44&lt;&gt;"",Y45&lt;&gt;"",AB44&lt;&gt;""),X44+X45-AB44,"")</f>
        <v/>
      </c>
      <c r="V44" s="533" t="str">
        <f>IF(U44&lt;&gt;"",VLOOKUP(U44,$X$11:$Y$57,2,0),"")</f>
        <v/>
      </c>
      <c r="W44" s="49"/>
      <c r="X44" s="48">
        <v>14</v>
      </c>
      <c r="Y44" s="47" t="str">
        <f>IF(ISNA(VLOOKUP($Y$1&amp;$Z$1&amp;$AA$1&amp;X44,bdd_complete,11,0)),"",VLOOKUP($Y$1&amp;$Z$1&amp;$AA$1&amp;X44,bdd_complete,11,0)&amp;" "&amp;VLOOKUP($Y$1&amp;$Z$1&amp;$AA$1&amp;X44,bdd_complete,12,0))</f>
        <v/>
      </c>
      <c r="Z44" s="805" t="str">
        <f>IF(Y44&lt;&gt;"",VLOOKUP($Y$1&amp;$Z$1&amp;$AA$1&amp;X44,bdd_complete,13,0),"")</f>
        <v/>
      </c>
      <c r="AA44" s="806" t="str">
        <f>IF(Y44&lt;&gt;"",VLOOKUP($Y$1&amp;$Z$1&amp;$AA$1&amp;X44,bdd_complete,14,0),"")</f>
        <v/>
      </c>
      <c r="AB44" s="518"/>
      <c r="AC44" s="45" t="str">
        <f>IF(AB44&lt;&gt;"",VLOOKUP(AB44,$X$11:$Y$57,2,0),"")</f>
        <v/>
      </c>
      <c r="AD44" s="36"/>
      <c r="AE44" s="44" t="s">
        <v>17</v>
      </c>
      <c r="AF44" s="43" t="s">
        <v>17</v>
      </c>
      <c r="AI44" s="25"/>
      <c r="AJ44" s="63"/>
      <c r="AL44" s="75"/>
      <c r="AM44" s="63"/>
      <c r="AN44" s="68"/>
      <c r="AO44" s="68"/>
    </row>
    <row r="45" spans="1:47" ht="11.1" customHeight="1" x14ac:dyDescent="0.2">
      <c r="B45" s="27"/>
      <c r="C45" s="27"/>
      <c r="D45" s="27"/>
      <c r="H45" s="31"/>
      <c r="I45" s="42"/>
      <c r="J45" s="21"/>
      <c r="K45" s="34"/>
      <c r="M45" s="41"/>
      <c r="N45" s="40"/>
      <c r="P45" s="644"/>
      <c r="Q45" s="31"/>
      <c r="R45" s="855" t="str">
        <f>IF(Y42&lt;&gt;"",R15,"")</f>
        <v/>
      </c>
      <c r="S45" s="530"/>
      <c r="T45" s="27"/>
      <c r="U45" s="21"/>
      <c r="V45" s="539"/>
      <c r="W45" s="31"/>
      <c r="X45" s="38">
        <v>30</v>
      </c>
      <c r="Y45" s="37" t="str">
        <f>IF(ISNA(VLOOKUP($Y$1&amp;$Z$1&amp;$AA$1&amp;X45,bdd_complete,11,0)),"",VLOOKUP($Y$1&amp;$Z$1&amp;$AA$1&amp;X45,bdd_complete,11,0)&amp;" "&amp;VLOOKUP($Y$1&amp;$Z$1&amp;$AA$1&amp;X45,bdd_complete,12,0))</f>
        <v/>
      </c>
      <c r="Z45" s="807" t="str">
        <f>IF(Y45&lt;&gt;"",VLOOKUP($Y$1&amp;$Z$1&amp;$AA$1&amp;X45,bdd_complete,13,0),"")</f>
        <v/>
      </c>
      <c r="AA45" s="808" t="str">
        <f>IF(Y45&lt;&gt;"",VLOOKUP($Y$1&amp;$Z$1&amp;$AA$1&amp;X45,bdd_complete,14,0),"")</f>
        <v/>
      </c>
      <c r="AB45" s="199" t="s">
        <v>17</v>
      </c>
      <c r="AC45" s="639"/>
      <c r="AF45" s="25"/>
      <c r="AI45" s="69" t="s">
        <v>162</v>
      </c>
      <c r="AJ45" s="63"/>
      <c r="AK45" s="518"/>
      <c r="AL45" s="422" t="str">
        <f>IF(AK45&lt;&gt;"",VLOOKUP(AK45,$X$11:$Y$57,2,0),"")</f>
        <v/>
      </c>
      <c r="AM45" s="36"/>
      <c r="AN45" s="74" t="s">
        <v>17</v>
      </c>
      <c r="AO45" s="74" t="s">
        <v>17</v>
      </c>
      <c r="AP45" s="43" t="s">
        <v>17</v>
      </c>
    </row>
    <row r="46" spans="1:47" ht="11.1" customHeight="1" x14ac:dyDescent="0.2">
      <c r="B46" s="27"/>
      <c r="C46" s="27"/>
      <c r="D46" s="27"/>
      <c r="H46" s="31"/>
      <c r="I46" s="42"/>
      <c r="J46" s="21"/>
      <c r="K46" s="34"/>
      <c r="L46" s="517" t="str">
        <f>IF(AND(AE12&lt;&gt;"",AE18&lt;&gt;"",AH15&lt;&gt;""),AE12+AE18-AH15,"")</f>
        <v/>
      </c>
      <c r="M46" s="30" t="str">
        <f>IF(L46&lt;&gt;"",VLOOKUP(L46,$X$11:$Y$57,2,0),"")</f>
        <v/>
      </c>
      <c r="N46" s="29"/>
      <c r="O46" s="33" t="s">
        <v>17</v>
      </c>
      <c r="P46" s="35" t="s">
        <v>131</v>
      </c>
      <c r="Q46" s="31"/>
      <c r="R46" s="520" t="str">
        <f>IF(AND(AB23&lt;&gt;"",AB26&lt;&gt;"",AE24&lt;&gt;""),AB23+AB26-AE24,"")</f>
        <v/>
      </c>
      <c r="S46" s="533" t="str">
        <f>IF(R46&lt;&gt;"",VLOOKUP(R46,$X$11:$Y$57,2,0),"")</f>
        <v/>
      </c>
      <c r="T46" s="29"/>
      <c r="U46" s="28" t="s">
        <v>17</v>
      </c>
      <c r="V46" s="537" t="s">
        <v>136</v>
      </c>
      <c r="W46" s="27"/>
      <c r="X46" s="19"/>
      <c r="Y46" s="17"/>
      <c r="Z46" s="851" t="str">
        <f>IF($D$5&gt;=X48,"A","")</f>
        <v/>
      </c>
      <c r="AA46" s="848"/>
      <c r="AB46" s="16"/>
      <c r="AF46" s="25"/>
      <c r="AI46" s="851" t="str">
        <f>AI22</f>
        <v>I</v>
      </c>
      <c r="AJ46" s="522"/>
      <c r="AL46" s="641"/>
    </row>
    <row r="47" spans="1:47" ht="11.1" customHeight="1" x14ac:dyDescent="0.2">
      <c r="B47" s="27"/>
      <c r="C47" s="27"/>
      <c r="D47" s="27"/>
      <c r="H47" s="31"/>
      <c r="I47" s="42"/>
      <c r="J47" s="21"/>
      <c r="K47" s="25"/>
      <c r="L47" s="71"/>
      <c r="M47" s="65"/>
      <c r="O47" s="18"/>
      <c r="P47" s="18"/>
      <c r="R47" s="65"/>
      <c r="S47" s="534"/>
      <c r="U47" s="512" t="str">
        <f>IF(AND(Y47&lt;&gt;"",Y48&lt;&gt;"",AB47&lt;&gt;""),X47+X48-AB47,"")</f>
        <v/>
      </c>
      <c r="V47" s="533" t="str">
        <f>IF(U47&lt;&gt;"",VLOOKUP(U47,$X$11:$Y$57,2,0),"")</f>
        <v/>
      </c>
      <c r="W47" s="49"/>
      <c r="X47" s="48">
        <v>4</v>
      </c>
      <c r="Y47" s="47" t="str">
        <f>IF(ISNA(VLOOKUP($Y$1&amp;$Z$1&amp;$AA$1&amp;X47,bdd_complete,11,0)),"",VLOOKUP($Y$1&amp;$Z$1&amp;$AA$1&amp;X47,bdd_complete,11,0)&amp;" "&amp;VLOOKUP($Y$1&amp;$Z$1&amp;$AA$1&amp;X47,bdd_complete,12,0))</f>
        <v/>
      </c>
      <c r="Z47" s="805" t="str">
        <f>IF(Y47&lt;&gt;"",VLOOKUP($Y$1&amp;$Z$1&amp;$AA$1&amp;X47,bdd_complete,13,0),"")</f>
        <v/>
      </c>
      <c r="AA47" s="806" t="str">
        <f>IF(Y47&lt;&gt;"",VLOOKUP($Y$1&amp;$Z$1&amp;$AA$1&amp;X47,bdd_complete,14,0),"")</f>
        <v/>
      </c>
      <c r="AB47" s="518"/>
      <c r="AC47" s="45" t="str">
        <f>IF(AB47&lt;&gt;"",VLOOKUP(AB47,$X$11:$Y$57,2,0),"")</f>
        <v/>
      </c>
      <c r="AE47" s="44" t="s">
        <v>17</v>
      </c>
      <c r="AF47" s="57" t="s">
        <v>17</v>
      </c>
      <c r="AI47" s="25"/>
      <c r="AJ47" s="63"/>
    </row>
    <row r="48" spans="1:47" ht="11.1" customHeight="1" x14ac:dyDescent="0.2">
      <c r="B48" s="27"/>
      <c r="C48" s="27"/>
      <c r="D48" s="27"/>
      <c r="F48" s="518"/>
      <c r="G48" s="30" t="str">
        <f>IF(F48&lt;&gt;"",VLOOKUP(F48,$X$11:$Y$57,2,0),"")</f>
        <v/>
      </c>
      <c r="H48" s="49"/>
      <c r="I48" s="55" t="s">
        <v>17</v>
      </c>
      <c r="J48" s="335" t="str">
        <f>IF(OR(COUNTIF($AV$11:$AX$26,I43&amp;"."&amp;I55),COUNTIF($AV$11:$AX$26,I55&amp;"."&amp;I43)),"Combat déjà fait, il faut inverser","")</f>
        <v/>
      </c>
      <c r="K48" s="25"/>
      <c r="L48" s="71"/>
      <c r="M48" s="65"/>
      <c r="O48" s="18"/>
      <c r="P48" s="18"/>
      <c r="R48" s="514"/>
      <c r="S48" s="533" t="str">
        <f>IF(R48&lt;&gt;"",VLOOKUP(R48,$X$11:$Y$57,2,0),"")</f>
        <v/>
      </c>
      <c r="T48" s="49"/>
      <c r="U48" s="60" t="s">
        <v>17</v>
      </c>
      <c r="V48" s="540" t="s">
        <v>17</v>
      </c>
      <c r="W48" s="31"/>
      <c r="X48" s="38">
        <v>20</v>
      </c>
      <c r="Y48" s="37" t="str">
        <f>IF(ISNA(VLOOKUP($Y$1&amp;$Z$1&amp;$AA$1&amp;X48,bdd_complete,11,0)),"",VLOOKUP($Y$1&amp;$Z$1&amp;$AA$1&amp;X48,bdd_complete,11,0)&amp;" "&amp;VLOOKUP($Y$1&amp;$Z$1&amp;$AA$1&amp;X48,bdd_complete,12,0))</f>
        <v/>
      </c>
      <c r="Z48" s="807" t="str">
        <f>IF(Y48&lt;&gt;"",VLOOKUP($Y$1&amp;$Z$1&amp;$AA$1&amp;X48,bdd_complete,13,0),"")</f>
        <v/>
      </c>
      <c r="AA48" s="808" t="str">
        <f>IF(Y48&lt;&gt;"",VLOOKUP($Y$1&amp;$Z$1&amp;$AA$1&amp;X48,bdd_complete,14,0),"")</f>
        <v/>
      </c>
      <c r="AB48" s="198" t="s">
        <v>17</v>
      </c>
      <c r="AC48" s="52" t="s">
        <v>154</v>
      </c>
      <c r="AD48" s="59"/>
      <c r="AE48" s="518"/>
      <c r="AF48" s="45" t="str">
        <f>IF(AE48&lt;&gt;"",VLOOKUP(AE48,$X$11:$Y$57,2,0),"")</f>
        <v/>
      </c>
      <c r="AG48" s="37"/>
      <c r="AH48" s="58" t="s">
        <v>17</v>
      </c>
      <c r="AI48" s="57" t="s">
        <v>17</v>
      </c>
      <c r="AJ48" s="63"/>
      <c r="AL48" s="25"/>
    </row>
    <row r="49" spans="2:38" ht="11.1" customHeight="1" x14ac:dyDescent="0.2">
      <c r="B49" s="27"/>
      <c r="C49" s="27"/>
      <c r="D49" s="27"/>
      <c r="E49" s="31"/>
      <c r="F49" s="73" t="s">
        <v>17</v>
      </c>
      <c r="G49" s="642"/>
      <c r="H49" s="31"/>
      <c r="I49" s="858" t="str">
        <f>I25</f>
        <v>H</v>
      </c>
      <c r="J49" s="521"/>
      <c r="K49" s="25"/>
      <c r="L49" s="71"/>
      <c r="M49" s="65"/>
      <c r="O49" s="18"/>
      <c r="P49" s="18"/>
      <c r="Q49" s="31"/>
      <c r="R49" s="53"/>
      <c r="S49" s="645"/>
      <c r="T49" s="31"/>
      <c r="U49" s="854" t="str">
        <f>IF(AND(Y48&lt;&gt;"",Y51&lt;&gt;""),"B","")</f>
        <v/>
      </c>
      <c r="V49" s="530"/>
      <c r="W49" s="27"/>
      <c r="X49" s="19"/>
      <c r="Y49" s="17"/>
      <c r="Z49" s="851" t="str">
        <f>IF($D$5&gt;=X51,"A","")</f>
        <v/>
      </c>
      <c r="AA49" s="848"/>
      <c r="AB49" s="32"/>
      <c r="AC49" s="851" t="str">
        <f>AC43</f>
        <v>B</v>
      </c>
      <c r="AD49" s="522"/>
      <c r="AF49" s="640"/>
      <c r="AG49" s="46"/>
      <c r="AI49" s="25"/>
      <c r="AJ49" s="63"/>
      <c r="AL49" s="25"/>
    </row>
    <row r="50" spans="2:38" ht="11.1" customHeight="1" x14ac:dyDescent="0.2">
      <c r="B50" s="27"/>
      <c r="C50" s="27"/>
      <c r="D50" s="27"/>
      <c r="E50" s="31"/>
      <c r="F50" s="42"/>
      <c r="G50" s="27"/>
      <c r="H50" s="31"/>
      <c r="I50" s="42"/>
      <c r="J50" s="21"/>
      <c r="K50" s="25"/>
      <c r="L50" s="71"/>
      <c r="M50" s="65"/>
      <c r="O50" s="515"/>
      <c r="P50" s="30" t="str">
        <f>IF(O50&lt;&gt;"",VLOOKUP(O50,$X$11:$Y$57,2,0),"")</f>
        <v/>
      </c>
      <c r="Q50" s="49"/>
      <c r="R50" s="50" t="s">
        <v>17</v>
      </c>
      <c r="S50" s="535" t="s">
        <v>17</v>
      </c>
      <c r="T50" s="31"/>
      <c r="U50" s="513" t="str">
        <f>IF(AND(Y50&lt;&gt;"",Y51&lt;&gt;"",AB50&lt;&gt;""),X50+X51-AB50,"")</f>
        <v/>
      </c>
      <c r="V50" s="533" t="str">
        <f>IF(U50&lt;&gt;"",VLOOKUP(U50,$X$11:$Y$57,2,0),"")</f>
        <v/>
      </c>
      <c r="W50" s="49"/>
      <c r="X50" s="48">
        <v>12</v>
      </c>
      <c r="Y50" s="47" t="str">
        <f>IF(ISNA(VLOOKUP($Y$1&amp;$Z$1&amp;$AA$1&amp;X50,bdd_complete,11,0)),"",VLOOKUP($Y$1&amp;$Z$1&amp;$AA$1&amp;X50,bdd_complete,11,0)&amp;" "&amp;VLOOKUP($Y$1&amp;$Z$1&amp;$AA$1&amp;X50,bdd_complete,12,0))</f>
        <v/>
      </c>
      <c r="Z50" s="805" t="str">
        <f>IF(Y50&lt;&gt;"",VLOOKUP($Y$1&amp;$Z$1&amp;$AA$1&amp;X50,bdd_complete,13,0),"")</f>
        <v/>
      </c>
      <c r="AA50" s="806" t="str">
        <f>IF(Y50&lt;&gt;"",VLOOKUP($Y$1&amp;$Z$1&amp;$AA$1&amp;X50,bdd_complete,14,0),"")</f>
        <v/>
      </c>
      <c r="AB50" s="518"/>
      <c r="AC50" s="45" t="str">
        <f>IF(AB50&lt;&gt;"",VLOOKUP(AB50,$X$11:$Y$57,2,0),"")</f>
        <v/>
      </c>
      <c r="AD50" s="36"/>
      <c r="AE50" s="44" t="s">
        <v>17</v>
      </c>
      <c r="AF50" s="57" t="s">
        <v>17</v>
      </c>
      <c r="AG50" s="63"/>
      <c r="AI50" s="25"/>
      <c r="AJ50" s="63"/>
      <c r="AL50" s="25"/>
    </row>
    <row r="51" spans="2:38" ht="11.1" customHeight="1" x14ac:dyDescent="0.2">
      <c r="B51" s="27"/>
      <c r="C51" s="27"/>
      <c r="D51" s="27"/>
      <c r="E51" s="31"/>
      <c r="F51" s="42"/>
      <c r="G51" s="27"/>
      <c r="H51" s="31"/>
      <c r="I51" s="42"/>
      <c r="J51" s="21"/>
      <c r="K51" s="25"/>
      <c r="L51" s="71"/>
      <c r="M51" s="65"/>
      <c r="N51" s="31"/>
      <c r="O51" s="60" t="s">
        <v>17</v>
      </c>
      <c r="P51" s="644"/>
      <c r="Q51" s="72"/>
      <c r="R51" s="855" t="str">
        <f>IF(Y48&lt;&gt;"",R15,"")</f>
        <v/>
      </c>
      <c r="S51" s="530"/>
      <c r="T51" s="27"/>
      <c r="U51" s="21"/>
      <c r="V51" s="539"/>
      <c r="W51" s="31"/>
      <c r="X51" s="38">
        <v>28</v>
      </c>
      <c r="Y51" s="37" t="str">
        <f>IF(ISNA(VLOOKUP($Y$1&amp;$Z$1&amp;$AA$1&amp;X51,bdd_complete,11,0)),"",VLOOKUP($Y$1&amp;$Z$1&amp;$AA$1&amp;X51,bdd_complete,11,0)&amp;" "&amp;VLOOKUP($Y$1&amp;$Z$1&amp;$AA$1&amp;X51,bdd_complete,12,0))</f>
        <v/>
      </c>
      <c r="Z51" s="807" t="str">
        <f>IF(Y51&lt;&gt;"",VLOOKUP($Y$1&amp;$Z$1&amp;$AA$1&amp;X51,bdd_complete,13,0),"")</f>
        <v/>
      </c>
      <c r="AA51" s="808" t="str">
        <f>IF(Y51&lt;&gt;"",VLOOKUP($Y$1&amp;$Z$1&amp;$AA$1&amp;X51,bdd_complete,14,0),"")</f>
        <v/>
      </c>
      <c r="AB51" s="199" t="s">
        <v>17</v>
      </c>
      <c r="AC51" s="639"/>
      <c r="AF51" s="69" t="s">
        <v>163</v>
      </c>
      <c r="AG51" s="63"/>
      <c r="AH51" s="518"/>
      <c r="AI51" s="45" t="str">
        <f>IF(AH51&lt;&gt;"",VLOOKUP(AH51,$X$11:$Y$57,2,0),"")</f>
        <v/>
      </c>
      <c r="AJ51" s="63"/>
      <c r="AK51" s="58" t="s">
        <v>17</v>
      </c>
      <c r="AL51" s="57" t="s">
        <v>17</v>
      </c>
    </row>
    <row r="52" spans="2:38" ht="11.1" customHeight="1" x14ac:dyDescent="0.2">
      <c r="B52" s="27"/>
      <c r="C52" s="27"/>
      <c r="D52" s="62" t="str">
        <f>IF(A14="NON","3e","")</f>
        <v>3e</v>
      </c>
      <c r="E52" s="31"/>
      <c r="F52" s="42"/>
      <c r="G52" s="335" t="str">
        <f>IF(OR(COUNTIF($AV$11:$AX$26,F48&amp;"."&amp;F58),COUNTIF($AV$11:$AX$26,F58&amp;"."&amp;F48)),"Combat déjà fait, il faut inverser","")</f>
        <v/>
      </c>
      <c r="H52" s="31"/>
      <c r="I52" s="42"/>
      <c r="J52" s="66"/>
      <c r="K52" s="25"/>
      <c r="L52" s="71"/>
      <c r="M52" s="27"/>
      <c r="N52" s="31"/>
      <c r="O52" s="55" t="s">
        <v>17</v>
      </c>
      <c r="P52" s="70"/>
      <c r="Q52" s="31"/>
      <c r="R52" s="520" t="str">
        <f>IF(AND(AB17&lt;&gt;"",AB20&lt;&gt;"",AE18&lt;&gt;""),AB17+AB20-AE18,"")</f>
        <v/>
      </c>
      <c r="S52" s="533" t="str">
        <f>IF(R52&lt;&gt;"",VLOOKUP(R52,$X$11:$Y$57,2,0),"")</f>
        <v/>
      </c>
      <c r="T52" s="29"/>
      <c r="U52" s="28" t="s">
        <v>17</v>
      </c>
      <c r="V52" s="537" t="s">
        <v>115</v>
      </c>
      <c r="W52" s="27"/>
      <c r="X52" s="19"/>
      <c r="Y52" s="17"/>
      <c r="Z52" s="851" t="str">
        <f>IF($D$5&gt;=X54,"A","")</f>
        <v/>
      </c>
      <c r="AA52" s="848"/>
      <c r="AB52" s="16"/>
      <c r="AF52" s="851" t="str">
        <f>AF40</f>
        <v>F</v>
      </c>
      <c r="AG52" s="522">
        <f>AG16</f>
        <v>0</v>
      </c>
      <c r="AH52" s="68"/>
      <c r="AI52" s="643"/>
      <c r="AJ52" s="47"/>
      <c r="AL52" s="25"/>
    </row>
    <row r="53" spans="2:38" ht="11.1" customHeight="1" x14ac:dyDescent="0.2">
      <c r="B53" s="27"/>
      <c r="C53" s="519"/>
      <c r="D53" s="30" t="str">
        <f>IF(C53&lt;&gt;"",VLOOKUP(C53,$X$11:$Y$57,2,0),"")</f>
        <v/>
      </c>
      <c r="E53" s="49"/>
      <c r="F53" s="55" t="s">
        <v>17</v>
      </c>
      <c r="H53" s="31"/>
      <c r="I53" s="42"/>
      <c r="J53" s="66"/>
      <c r="K53" s="65"/>
      <c r="L53" s="515"/>
      <c r="M53" s="30" t="str">
        <f>IF(L53&lt;&gt;"",VLOOKUP(L53,$X$11:$Y$57,2,0),"")</f>
        <v/>
      </c>
      <c r="N53" s="49"/>
      <c r="O53" s="33" t="s">
        <v>17</v>
      </c>
      <c r="P53" s="54" t="s">
        <v>17</v>
      </c>
      <c r="R53" s="65"/>
      <c r="S53" s="534"/>
      <c r="U53" s="512" t="str">
        <f>IF(AND(Y53&lt;&gt;"",Y54&lt;&gt;"",AB53&lt;&gt;""),X53+X54-AB53,"")</f>
        <v/>
      </c>
      <c r="V53" s="533" t="str">
        <f>IF(U53&lt;&gt;"",VLOOKUP(U53,$X$11:$Y$57,2,0),"")</f>
        <v/>
      </c>
      <c r="W53" s="49"/>
      <c r="X53" s="48">
        <v>8</v>
      </c>
      <c r="Y53" s="47" t="str">
        <f>IF(ISNA(VLOOKUP($Y$1&amp;$Z$1&amp;$AA$1&amp;X53,bdd_complete,11,0)),"",VLOOKUP($Y$1&amp;$Z$1&amp;$AA$1&amp;X53,bdd_complete,11,0)&amp;" "&amp;VLOOKUP($Y$1&amp;$Z$1&amp;$AA$1&amp;X53,bdd_complete,12,0))</f>
        <v/>
      </c>
      <c r="Z53" s="805" t="str">
        <f>IF(Y53&lt;&gt;"",VLOOKUP($Y$1&amp;$Z$1&amp;$AA$1&amp;X53,bdd_complete,13,0),"")</f>
        <v/>
      </c>
      <c r="AA53" s="806" t="str">
        <f>IF(Y53&lt;&gt;"",VLOOKUP($Y$1&amp;$Z$1&amp;$AA$1&amp;X53,bdd_complete,14,0),"")</f>
        <v/>
      </c>
      <c r="AB53" s="518"/>
      <c r="AC53" s="45" t="str">
        <f>IF(AB53&lt;&gt;"",VLOOKUP(AB53,$X$11:$Y$57,2,0),"")</f>
        <v/>
      </c>
      <c r="AE53" s="44" t="s">
        <v>17</v>
      </c>
      <c r="AF53" s="64" t="s">
        <v>17</v>
      </c>
      <c r="AG53" s="63"/>
      <c r="AL53" s="25"/>
    </row>
    <row r="54" spans="2:38" ht="11.1" customHeight="1" x14ac:dyDescent="0.2">
      <c r="D54" s="642"/>
      <c r="E54" s="31"/>
      <c r="F54" s="858" t="s">
        <v>456</v>
      </c>
      <c r="G54" s="521"/>
      <c r="H54" s="31"/>
      <c r="I54" s="42"/>
      <c r="J54" s="62"/>
      <c r="K54" s="31"/>
      <c r="L54" s="61" t="s">
        <v>17</v>
      </c>
      <c r="M54" s="644"/>
      <c r="N54" s="31"/>
      <c r="O54" s="854" t="str">
        <f>O18</f>
        <v>D</v>
      </c>
      <c r="P54" s="521"/>
      <c r="R54" s="514"/>
      <c r="S54" s="533" t="str">
        <f>IF(R54&lt;&gt;"",VLOOKUP(R54,$X$11:$Y$57,2,0),"")</f>
        <v/>
      </c>
      <c r="T54" s="49"/>
      <c r="U54" s="60" t="s">
        <v>17</v>
      </c>
      <c r="V54" s="540" t="s">
        <v>17</v>
      </c>
      <c r="W54" s="31"/>
      <c r="X54" s="38">
        <v>24</v>
      </c>
      <c r="Y54" s="37" t="str">
        <f>IF(ISNA(VLOOKUP($Y$1&amp;$Z$1&amp;$AA$1&amp;X54,bdd_complete,11,0)),"",VLOOKUP($Y$1&amp;$Z$1&amp;$AA$1&amp;X54,bdd_complete,11,0)&amp;" "&amp;VLOOKUP($Y$1&amp;$Z$1&amp;$AA$1&amp;X54,bdd_complete,12,0))</f>
        <v/>
      </c>
      <c r="Z54" s="807" t="str">
        <f>IF(Y54&lt;&gt;"",VLOOKUP($Y$1&amp;$Z$1&amp;$AA$1&amp;X54,bdd_complete,13,0),"")</f>
        <v/>
      </c>
      <c r="AA54" s="808" t="str">
        <f>IF(Y54&lt;&gt;"",VLOOKUP($Y$1&amp;$Z$1&amp;$AA$1&amp;X54,bdd_complete,14,0),"")</f>
        <v/>
      </c>
      <c r="AB54" s="198" t="s">
        <v>17</v>
      </c>
      <c r="AC54" s="52" t="s">
        <v>146</v>
      </c>
      <c r="AD54" s="59"/>
      <c r="AE54" s="518"/>
      <c r="AF54" s="45" t="str">
        <f>IF(AE54&lt;&gt;"",VLOOKUP(AE54,$X$11:$Y$57,2,0),"")</f>
        <v/>
      </c>
      <c r="AG54" s="36"/>
      <c r="AH54" s="58" t="s">
        <v>17</v>
      </c>
      <c r="AI54" s="57" t="s">
        <v>17</v>
      </c>
      <c r="AL54" s="25"/>
    </row>
    <row r="55" spans="2:38" ht="11.1" customHeight="1" x14ac:dyDescent="0.2">
      <c r="E55" s="31"/>
      <c r="F55" s="42"/>
      <c r="G55" s="21"/>
      <c r="H55" s="31"/>
      <c r="I55" s="516"/>
      <c r="J55" s="30" t="str">
        <f>IF(I55&lt;&gt;"",VLOOKUP(I55,$X$11:$Y$57,2,0),"")</f>
        <v/>
      </c>
      <c r="K55" s="56"/>
      <c r="L55" s="55" t="s">
        <v>17</v>
      </c>
      <c r="M55" s="54" t="s">
        <v>17</v>
      </c>
      <c r="N55" s="51"/>
      <c r="P55" s="18"/>
      <c r="Q55" s="31"/>
      <c r="R55" s="53"/>
      <c r="S55" s="645"/>
      <c r="T55" s="31"/>
      <c r="U55" s="854" t="str">
        <f>IF(AND(Y54&lt;&gt;"",Y57&lt;&gt;""),"B","")</f>
        <v/>
      </c>
      <c r="V55" s="530"/>
      <c r="W55" s="27"/>
      <c r="X55" s="19"/>
      <c r="Y55" s="17"/>
      <c r="Z55" s="851" t="str">
        <f>IF($D$5&gt;=X57,"A","")</f>
        <v/>
      </c>
      <c r="AA55" s="848"/>
      <c r="AB55" s="32"/>
      <c r="AC55" s="851" t="str">
        <f>AC49</f>
        <v>B</v>
      </c>
      <c r="AD55" s="522"/>
      <c r="AF55" s="639"/>
      <c r="AI55" s="25"/>
      <c r="AL55" s="25"/>
    </row>
    <row r="56" spans="2:38" ht="11.1" customHeight="1" x14ac:dyDescent="0.2">
      <c r="E56" s="31"/>
      <c r="F56" s="42"/>
      <c r="G56" s="27"/>
      <c r="J56" s="642"/>
      <c r="K56" s="31"/>
      <c r="L56" s="856" t="str">
        <f>L44</f>
        <v>G</v>
      </c>
      <c r="M56" s="521"/>
      <c r="N56" s="51"/>
      <c r="O56" s="516"/>
      <c r="P56" s="30" t="str">
        <f>IF(O56&lt;&gt;"",VLOOKUP(O56,$X$11:$Y$57,2,0),"")</f>
        <v/>
      </c>
      <c r="Q56" s="49"/>
      <c r="R56" s="50" t="s">
        <v>17</v>
      </c>
      <c r="S56" s="535" t="s">
        <v>17</v>
      </c>
      <c r="T56" s="31"/>
      <c r="U56" s="513" t="str">
        <f>IF(AND(Y56&lt;&gt;"",Y57&lt;&gt;"",AB56&lt;&gt;""),X56+X57-AB56,"")</f>
        <v/>
      </c>
      <c r="V56" s="533" t="str">
        <f>IF(U56&lt;&gt;"",VLOOKUP(U56,$X$11:$Y$57,2,0),"")</f>
        <v/>
      </c>
      <c r="W56" s="49"/>
      <c r="X56" s="48">
        <v>16</v>
      </c>
      <c r="Y56" s="47" t="str">
        <f>IF(ISNA(VLOOKUP($Y$1&amp;$Z$1&amp;$AA$1&amp;X56,bdd_complete,11,0)),"",VLOOKUP($Y$1&amp;$Z$1&amp;$AA$1&amp;X56,bdd_complete,11,0)&amp;" "&amp;VLOOKUP($Y$1&amp;$Z$1&amp;$AA$1&amp;X56,bdd_complete,12,0))</f>
        <v/>
      </c>
      <c r="Z56" s="805" t="str">
        <f>IF(Y56&lt;&gt;"",VLOOKUP($Y$1&amp;$Z$1&amp;$AA$1&amp;X56,bdd_complete,13,0),"")</f>
        <v/>
      </c>
      <c r="AA56" s="806" t="str">
        <f>IF(Y56&lt;&gt;"",VLOOKUP($Y$1&amp;$Z$1&amp;$AA$1&amp;X56,bdd_complete,14,0),"")</f>
        <v/>
      </c>
      <c r="AB56" s="518"/>
      <c r="AC56" s="45" t="str">
        <f>IF(AB56&lt;&gt;"",VLOOKUP(AB56,$X$11:$Y$57,2,0),"")</f>
        <v/>
      </c>
      <c r="AD56" s="36"/>
      <c r="AE56" s="44" t="s">
        <v>17</v>
      </c>
      <c r="AF56" s="43" t="s">
        <v>17</v>
      </c>
      <c r="AI56" s="25"/>
      <c r="AL56" s="25"/>
    </row>
    <row r="57" spans="2:38" ht="11.1" customHeight="1" x14ac:dyDescent="0.2">
      <c r="E57" s="31"/>
      <c r="F57" s="42"/>
      <c r="G57" s="27"/>
      <c r="K57" s="34"/>
      <c r="M57" s="41"/>
      <c r="N57" s="40"/>
      <c r="P57" s="644"/>
      <c r="Q57" s="31"/>
      <c r="R57" s="855" t="str">
        <f>IF(Y54&lt;&gt;"",R15,"")</f>
        <v/>
      </c>
      <c r="S57" s="530"/>
      <c r="T57" s="27"/>
      <c r="U57" s="21"/>
      <c r="V57" s="539"/>
      <c r="W57" s="31"/>
      <c r="X57" s="38">
        <v>32</v>
      </c>
      <c r="Y57" s="37" t="str">
        <f>IF(ISNA(VLOOKUP($Y$1&amp;$Z$1&amp;$AA$1&amp;X57,bdd_complete,11,0)),"",VLOOKUP($Y$1&amp;$Z$1&amp;$AA$1&amp;X57,bdd_complete,11,0)&amp;" "&amp;VLOOKUP($Y$1&amp;$Z$1&amp;$AA$1&amp;X57,bdd_complete,12,0))</f>
        <v/>
      </c>
      <c r="Z57" s="807" t="str">
        <f>IF(Y57&lt;&gt;"",VLOOKUP($Y$1&amp;$Z$1&amp;$AA$1&amp;X57,bdd_complete,13,0),"")</f>
        <v/>
      </c>
      <c r="AA57" s="808" t="str">
        <f>IF(Y57&lt;&gt;"",VLOOKUP($Y$1&amp;$Z$1&amp;$AA$1&amp;X57,bdd_complete,14,0),"")</f>
        <v/>
      </c>
      <c r="AB57" s="199" t="s">
        <v>17</v>
      </c>
      <c r="AC57" s="639"/>
      <c r="AF57" s="25"/>
      <c r="AI57" s="25"/>
      <c r="AL57" s="25"/>
    </row>
    <row r="58" spans="2:38" ht="11.1" customHeight="1" x14ac:dyDescent="0.2">
      <c r="E58" s="31"/>
      <c r="F58" s="516" t="str">
        <f>IF(AND(AH15&lt;&gt;"",AH27&lt;&gt;"",AK21&lt;&gt;""),AH15+AH27-AK21,"")</f>
        <v/>
      </c>
      <c r="G58" s="30" t="str">
        <f>IF(F58&lt;&gt;"",VLOOKUP(F58,$X$11:$Y$57,2,0),"")</f>
        <v/>
      </c>
      <c r="H58" s="29"/>
      <c r="I58" s="33" t="s">
        <v>17</v>
      </c>
      <c r="J58" s="268" t="s">
        <v>155</v>
      </c>
      <c r="K58" s="34"/>
      <c r="L58" s="517" t="str">
        <f>IF(AND(AE24&lt;&gt;"",AE30&lt;&gt;"",AH27&lt;&gt;""),AE24+AE30-AH27,"")</f>
        <v/>
      </c>
      <c r="M58" s="30" t="str">
        <f>IF(L58&lt;&gt;"",VLOOKUP(L58,$X$11:$Y$57,2,0),"")</f>
        <v/>
      </c>
      <c r="N58" s="29"/>
      <c r="O58" s="33" t="s">
        <v>17</v>
      </c>
      <c r="P58" s="269" t="s">
        <v>135</v>
      </c>
      <c r="Q58" s="31"/>
      <c r="R58" s="520" t="str">
        <f>IF(AND(AB11&lt;&gt;"",AB14&lt;&gt;"",AE12&lt;&gt;""),AB11+AB14-AE12,"")</f>
        <v/>
      </c>
      <c r="S58" s="533" t="str">
        <f>IF(R58&lt;&gt;"",VLOOKUP(R58,$X$11:$Y$57,2,0),"")</f>
        <v/>
      </c>
      <c r="T58" s="29"/>
      <c r="U58" s="28" t="s">
        <v>17</v>
      </c>
      <c r="V58" s="536" t="s">
        <v>113</v>
      </c>
      <c r="W58" s="27"/>
      <c r="X58" s="26"/>
      <c r="Y58" s="25"/>
      <c r="Z58" s="25"/>
      <c r="AA58" s="542"/>
      <c r="AB58" s="16"/>
      <c r="AF58" s="25"/>
      <c r="AI58" s="25"/>
      <c r="AL58" s="25"/>
    </row>
    <row r="59" spans="2:38" ht="9.75" customHeight="1" x14ac:dyDescent="0.2">
      <c r="X59" s="662"/>
      <c r="AB59" s="24"/>
    </row>
    <row r="60" spans="2:38" x14ac:dyDescent="0.2">
      <c r="X60" s="662"/>
    </row>
  </sheetData>
  <customSheetViews>
    <customSheetView guid="{B300DD06-F104-4546-A761-DC6A728866C9}" scale="120" showGridLines="0" fitToPage="1" hiddenRows="1" hiddenColumns="1" topLeftCell="A13">
      <selection activeCell="F42" sqref="F42"/>
      <pageMargins left="0" right="0" top="0" bottom="0" header="0" footer="0"/>
      <printOptions horizontalCentered="1" verticalCentered="1"/>
      <pageSetup paperSize="9" scale="75" orientation="landscape" r:id="rId1"/>
    </customSheetView>
  </customSheetViews>
  <mergeCells count="1">
    <mergeCell ref="X5:AA5"/>
  </mergeCells>
  <conditionalFormatting sqref="AR17:AR22">
    <cfRule type="expression" dxfId="5" priority="57" stopIfTrue="1">
      <formula>ISERROR(AR17)</formula>
    </cfRule>
  </conditionalFormatting>
  <conditionalFormatting sqref="V13 AA13 AA10 AA16 V19 V25 V31 V37 V43 V49 V55 AA19 AA22 AA25 AA28 AA31 AA34 AA37 AA40 AA43 AA46 AA49 AA52 AA55 S21 S27 S33 S39 S45 S51 S57">
    <cfRule type="notContainsBlanks" dxfId="4" priority="49">
      <formula>LEN(TRIM(S10))&gt;0</formula>
    </cfRule>
  </conditionalFormatting>
  <conditionalFormatting sqref="C41:E41">
    <cfRule type="expression" dxfId="3" priority="61">
      <formula>$A$14="oui"</formula>
    </cfRule>
  </conditionalFormatting>
  <conditionalFormatting sqref="C30:C53">
    <cfRule type="expression" dxfId="2" priority="62">
      <formula>$A$14="OUI"</formula>
    </cfRule>
  </conditionalFormatting>
  <conditionalFormatting sqref="G42">
    <cfRule type="expression" dxfId="1" priority="63">
      <formula>$A$14="OUI"</formula>
    </cfRule>
  </conditionalFormatting>
  <conditionalFormatting sqref="C41">
    <cfRule type="expression" dxfId="0" priority="2">
      <formula>$A$14="oui"</formula>
    </cfRule>
  </conditionalFormatting>
  <dataValidations xWindow="739" yWindow="287" count="30">
    <dataValidation type="custom" allowBlank="1" showInputMessage="1" showErrorMessage="1" errorTitle="Erreur de saisie" error="Numéro incorrect !" sqref="AB11 AB14 AB17 AB20 AB23 AB26 AB29 AB32 AB35 AB38 AB41 AB44 AB47 AB50 AB53 AB56">
      <formula1>OR(AB11=X11,AB11=X12)</formula1>
    </dataValidation>
    <dataValidation type="custom" allowBlank="1" showInputMessage="1" showErrorMessage="1" errorTitle="Erreur de saisie" error="Numéro incorrect !" sqref="AE12 AE18 AE24 AE30 AE36 AE42 AE48 AE54">
      <formula1>OR(AE12=AB11,AE12=AB14)</formula1>
    </dataValidation>
    <dataValidation type="custom" allowBlank="1" showInputMessage="1" showErrorMessage="1" errorTitle="Erreur de saisie" error="Numéro incorrect !" sqref="AH15 AH27 AH39 AH51">
      <formula1>OR(AH15=AE12,AH15=AE18)</formula1>
    </dataValidation>
    <dataValidation type="custom" allowBlank="1" showInputMessage="1" showErrorMessage="1" errorTitle="Erreur de saisie" error="Numéro incorrect !" sqref="AK21 AK45">
      <formula1>OR(AK21=AH15,AK21=AH27)</formula1>
    </dataValidation>
    <dataValidation type="custom" allowBlank="1" showInputMessage="1" showErrorMessage="1" errorTitle="Erreur de saisie" error="Numéro incorrect !" sqref="R12 R18 R24 R30 R36 R42 R48 R54">
      <formula1>OR(R12=U11,R12=U14)</formula1>
    </dataValidation>
    <dataValidation type="custom" allowBlank="1" showInputMessage="1" showErrorMessage="1" errorTitle="Erreur de saisie" error="Numéro incorrect !" sqref="O14 O26 O38 O50">
      <formula1>OR(O14=R12,O14=R16)</formula1>
    </dataValidation>
    <dataValidation type="custom" allowBlank="1" showInputMessage="1" showErrorMessage="1" errorTitle="Erreur de saisie" error="Numéro incorrect !" sqref="C29 C53">
      <formula1>OR(C29=F24,C29=F34)</formula1>
    </dataValidation>
    <dataValidation type="custom" allowBlank="1" showInputMessage="1" showErrorMessage="1" errorTitle="Erreur de saisie" error="Numéro incorrect !" sqref="C41">
      <formula1>OR(C41=C29,C41=C53)</formula1>
    </dataValidation>
    <dataValidation allowBlank="1" showInputMessage="1" showErrorMessage="1" prompt="Par double clic, création d'un fichier PDF qui sera situé dans le même répertoire" sqref="A11"/>
    <dataValidation type="list" errorStyle="information" showInputMessage="1" showErrorMessage="1" errorTitle="ERREUR" error="DDDD" prompt="Choisir dans le menu &quot;OUI&quot; ou &quot;NON&quot;" sqref="A14">
      <formula1>"OUI,NON"</formula1>
    </dataValidation>
    <dataValidation allowBlank="1" showInputMessage="1" showErrorMessage="1" prompt="Choisir dans le menu &quot;OUI&quot; ou &quot;NON&quot;" sqref="A13"/>
    <dataValidation type="list" errorStyle="information" showInputMessage="1" showErrorMessage="1" errorTitle="ERREUR" error="DDDD" prompt="Choisir dans le menu &quot;A, B, C, D&quot; (répercuté sur bulletin de pointage)" sqref="A17">
      <formula1>"A,B,C,D"</formula1>
    </dataValidation>
    <dataValidation allowBlank="1" showInputMessage="1" showErrorMessage="1" prompt="Choisir dans le menu &quot;A, B, C, D&quot; (répercuté sur bulletin de pointage)" sqref="A16"/>
    <dataValidation allowBlank="1" showInputMessage="1" showErrorMessage="1" prompt="Formule particulière qui prend en compte l'inversion en Rep5 si le match a déjà eu lieu" sqref="AP17:AP22"/>
    <dataValidation allowBlank="1" showInputMessage="1" showErrorMessage="1" promptTitle="IMPORTANT" prompt="Si les 2 lutteurs se sont déjà rencontrés il faut inverser les lutteurs &quot;bleus&quot;" sqref="I31 I55 F58 I19 I43 F48"/>
    <dataValidation allowBlank="1" showInputMessage="1" showErrorMessage="1" prompt="Numéro affiché automatiquement (perdant du 1/4 finale 2C)" sqref="L22"/>
    <dataValidation allowBlank="1" showInputMessage="1" showErrorMessage="1" prompt="Numéro affiché automatiquement (perdant du 1/4 finale 2D)" sqref="L34"/>
    <dataValidation allowBlank="1" showInputMessage="1" showErrorMessage="1" prompt="Numéro affiché automatiquement (perdant du 1/4 finale 2A)" sqref="L46"/>
    <dataValidation allowBlank="1" showInputMessage="1" showErrorMessage="1" prompt="Numéro affiché automatiquement (perdant du 1/4 finale 2B)" sqref="L58"/>
    <dataValidation allowBlank="1" showInputMessage="1" showErrorMessage="1" prompt="Numéro affiché automatiquement (perdant de la 1/8 finale 1A)" sqref="R58"/>
    <dataValidation allowBlank="1" showInputMessage="1" showErrorMessage="1" prompt="Numéro affiché automatiquement (perdant de la 1/8 finale 1B)" sqref="R52"/>
    <dataValidation allowBlank="1" showInputMessage="1" showErrorMessage="1" prompt="Numéro affiché automatiquement (perdant de la 1/8 finale 1C)" sqref="R46"/>
    <dataValidation allowBlank="1" showInputMessage="1" showErrorMessage="1" prompt="Numéro affiché automatiquement (perdant de la 1/8 finale 1D)" sqref="R40"/>
    <dataValidation allowBlank="1" showInputMessage="1" showErrorMessage="1" prompt="Numéro affiché automatiquement (perdant de la 1/8 finale 1E)" sqref="R34:S34"/>
    <dataValidation allowBlank="1" showInputMessage="1" showErrorMessage="1" prompt="Numéro affiché automatiquement (perdant de la 1/8 finale 1F)" sqref="R28"/>
    <dataValidation allowBlank="1" showInputMessage="1" showErrorMessage="1" prompt="Numéro affiché automatiquement (perdant de la 1/8 finale 1G)" sqref="R22"/>
    <dataValidation allowBlank="1" showInputMessage="1" showErrorMessage="1" prompt="Numéro affiché automatiquement (perdant de la 1/8 finale 1H)" sqref="R16"/>
    <dataValidation allowBlank="1" showInputMessage="1" showErrorMessage="1" promptTitle="IMPORTANT" prompt="Si les 2 lutteurs se sont déjà rencontrés il faut inverser les lutteurs &quot;bleus&quot;_x000a_" sqref="F34 F24"/>
    <dataValidation allowBlank="1" showInputMessage="1" showErrorMessage="1" prompt="Numéro affiché automatiquement quand le N° des 1/8 finales est saisi" sqref="U11 U32 U29 U50 U47 U44 U41 U38 U35 U56 U53 U26 U23 U20 U17 U14"/>
    <dataValidation allowBlank="1" showInputMessage="1" showErrorMessage="1" prompt="IMPRESSION DES COMBATS DU TOUR EN DOUBLE CLIQUANT" sqref="J7 G7 M7 P7 S7 V7 Y7 AJ7 AM7 AD7 AG7"/>
  </dataValidations>
  <printOptions horizontalCentered="1" verticalCentered="1"/>
  <pageMargins left="0" right="0" top="0" bottom="0" header="0" footer="0"/>
  <pageSetup paperSize="9" scale="75" orientation="landscape" r:id="rId2"/>
  <drawing r:id="rId3"/>
  <legacyDrawing r:id="rId4"/>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12</vt:i4>
      </vt:variant>
      <vt:variant>
        <vt:lpstr>Plages nommées</vt:lpstr>
      </vt:variant>
      <vt:variant>
        <vt:i4>37</vt:i4>
      </vt:variant>
    </vt:vector>
  </HeadingPairs>
  <TitlesOfParts>
    <vt:vector size="49" baseType="lpstr">
      <vt:lpstr>accueil</vt:lpstr>
      <vt:lpstr>inscription_pesee</vt:lpstr>
      <vt:lpstr>recap</vt:lpstr>
      <vt:lpstr>classement_indiv</vt:lpstr>
      <vt:lpstr>classement_equipes</vt:lpstr>
      <vt:lpstr>finalistes</vt:lpstr>
      <vt:lpstr>bulletin_pointage</vt:lpstr>
      <vt:lpstr>age_poids</vt:lpstr>
      <vt:lpstr>modele_nordique</vt:lpstr>
      <vt:lpstr>modele_TAB8</vt:lpstr>
      <vt:lpstr>modele_TAB16</vt:lpstr>
      <vt:lpstr>modele_TAB32</vt:lpstr>
      <vt:lpstr>bdd_age</vt:lpstr>
      <vt:lpstr>bdd_cat_poids_engages</vt:lpstr>
      <vt:lpstr>bdd_cat_poids_inscrits</vt:lpstr>
      <vt:lpstr>bdd_club</vt:lpstr>
      <vt:lpstr>bdd_comite</vt:lpstr>
      <vt:lpstr>bdd_complete</vt:lpstr>
      <vt:lpstr>bdd_licence</vt:lpstr>
      <vt:lpstr>bdd_nom</vt:lpstr>
      <vt:lpstr>bdd_num_app</vt:lpstr>
      <vt:lpstr>bdd_num_pesee</vt:lpstr>
      <vt:lpstr>bdd_prenom</vt:lpstr>
      <vt:lpstr>bdd_style</vt:lpstr>
      <vt:lpstr>bdd_style_age_pd_num_app</vt:lpstr>
      <vt:lpstr>bulletin_equipe_bleu</vt:lpstr>
      <vt:lpstr>bulletin_equipe_rouge</vt:lpstr>
      <vt:lpstr>bulletin_numero_nom_bleu</vt:lpstr>
      <vt:lpstr>bulletin_numero_nom_rouge</vt:lpstr>
      <vt:lpstr>classement_equipes!Extraire</vt:lpstr>
      <vt:lpstr>classement_indiv!Extraire</vt:lpstr>
      <vt:lpstr>inscription_pesee!Extraire</vt:lpstr>
      <vt:lpstr>classement_indiv!Impression_des_titres</vt:lpstr>
      <vt:lpstr>finalistes!Impression_des_titres</vt:lpstr>
      <vt:lpstr>inscription_pesee!Impression_des_titres</vt:lpstr>
      <vt:lpstr>Nature_competition</vt:lpstr>
      <vt:lpstr>nb_bulletin_imprime</vt:lpstr>
      <vt:lpstr>nb_lutteurs_inscrits</vt:lpstr>
      <vt:lpstr>nb_lutteurs_peses</vt:lpstr>
      <vt:lpstr>num_combat_tapis</vt:lpstr>
      <vt:lpstr>num_lutteur_tableau_marque</vt:lpstr>
      <vt:lpstr>option_impression_bulletin_apercu</vt:lpstr>
      <vt:lpstr>pd_age_style</vt:lpstr>
      <vt:lpstr>styleage_page_agepoids</vt:lpstr>
      <vt:lpstr>styleage_page_inscription</vt:lpstr>
      <vt:lpstr>tableau_age_pd</vt:lpstr>
      <vt:lpstr>tour</vt:lpstr>
      <vt:lpstr>VOIR_CREER</vt:lpstr>
      <vt:lpstr>modele_nordique!Zone_d_impression</vt:lpstr>
    </vt:vector>
  </TitlesOfParts>
  <Company>Hewlett-Packard Company</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jm.gourdin</dc:creator>
  <cp:lastModifiedBy>Michael</cp:lastModifiedBy>
  <cp:revision/>
  <cp:lastPrinted>2018-02-01T14:20:41Z</cp:lastPrinted>
  <dcterms:created xsi:type="dcterms:W3CDTF">2016-04-26T14:16:47Z</dcterms:created>
  <dcterms:modified xsi:type="dcterms:W3CDTF">2018-02-05T15:00:11Z</dcterms:modified>
</cp:coreProperties>
</file>